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055" yWindow="4530" windowWidth="11100" windowHeight="4545"/>
  </bookViews>
  <sheets>
    <sheet name="Приложение 6.1" sheetId="12" r:id="rId1"/>
  </sheets>
  <definedNames>
    <definedName name="_xlnm._FilterDatabase" localSheetId="0" hidden="1">'Приложение 6.1'!$A$18:$M$70</definedName>
    <definedName name="_xlnm.Print_Titles" localSheetId="0">'Приложение 6.1'!$18:$18</definedName>
    <definedName name="_xlnm.Print_Area" localSheetId="0">'Приложение 6.1'!$A$1:$M$70</definedName>
  </definedNames>
  <calcPr calcId="145621"/>
</workbook>
</file>

<file path=xl/calcChain.xml><?xml version="1.0" encoding="utf-8"?>
<calcChain xmlns="http://schemas.openxmlformats.org/spreadsheetml/2006/main">
  <c r="H19" i="12" l="1"/>
  <c r="E19" i="12" l="1"/>
  <c r="F36" i="12"/>
  <c r="G36" i="12"/>
  <c r="E36" i="12"/>
  <c r="F35" i="12" l="1"/>
  <c r="E35" i="12"/>
  <c r="H69" i="12" l="1"/>
  <c r="H68" i="12"/>
  <c r="H67" i="12"/>
  <c r="H66" i="12"/>
  <c r="H65" i="12"/>
  <c r="H64" i="12"/>
  <c r="H63" i="12"/>
  <c r="H62" i="12"/>
  <c r="H61" i="12"/>
  <c r="H60" i="12"/>
  <c r="H59" i="12"/>
  <c r="H58" i="12"/>
  <c r="H57" i="12"/>
  <c r="H56" i="12"/>
  <c r="H55" i="12"/>
  <c r="H54" i="12"/>
  <c r="H53" i="12"/>
  <c r="H52" i="12"/>
  <c r="H51" i="12"/>
  <c r="I27" i="12"/>
  <c r="J27" i="12" s="1"/>
  <c r="I26" i="12"/>
  <c r="J26" i="12" s="1"/>
  <c r="I25" i="12"/>
  <c r="J25" i="12" s="1"/>
  <c r="I24" i="12"/>
  <c r="J24" i="12" s="1"/>
  <c r="I23" i="12"/>
  <c r="J23" i="12" s="1"/>
  <c r="I22" i="12"/>
  <c r="J22" i="12" s="1"/>
  <c r="H27" i="12"/>
  <c r="H26" i="12"/>
  <c r="H25" i="12"/>
  <c r="H24" i="12"/>
  <c r="H23" i="12"/>
  <c r="H22" i="12"/>
  <c r="C21" i="12" l="1"/>
  <c r="E21" i="12"/>
  <c r="F21" i="12"/>
  <c r="G21" i="12"/>
  <c r="H29" i="12" l="1"/>
  <c r="H32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21" i="12" l="1"/>
  <c r="H28" i="12"/>
  <c r="H50" i="12"/>
  <c r="H48" i="12"/>
  <c r="H34" i="12"/>
  <c r="H47" i="12" l="1"/>
  <c r="H20" i="12"/>
  <c r="D34" i="12"/>
  <c r="E34" i="12"/>
  <c r="F34" i="12"/>
  <c r="G34" i="12"/>
  <c r="D32" i="12"/>
  <c r="E32" i="12"/>
  <c r="F32" i="12"/>
  <c r="G32" i="12"/>
  <c r="D28" i="12"/>
  <c r="E28" i="12"/>
  <c r="G28" i="12"/>
  <c r="C48" i="12"/>
  <c r="D48" i="12"/>
  <c r="E48" i="12"/>
  <c r="F48" i="12"/>
  <c r="G48" i="12"/>
  <c r="C50" i="12"/>
  <c r="D50" i="12"/>
  <c r="E50" i="12"/>
  <c r="F50" i="12"/>
  <c r="G50" i="12"/>
  <c r="I29" i="12"/>
  <c r="I35" i="12"/>
  <c r="I36" i="12"/>
  <c r="J36" i="12" s="1"/>
  <c r="I37" i="12"/>
  <c r="J37" i="12" s="1"/>
  <c r="I38" i="12"/>
  <c r="J38" i="12" s="1"/>
  <c r="I39" i="12"/>
  <c r="J39" i="12" s="1"/>
  <c r="I40" i="12"/>
  <c r="J40" i="12" s="1"/>
  <c r="I41" i="12"/>
  <c r="J41" i="12" s="1"/>
  <c r="I42" i="12"/>
  <c r="J42" i="12" s="1"/>
  <c r="I43" i="12"/>
  <c r="J43" i="12" s="1"/>
  <c r="I44" i="12"/>
  <c r="J44" i="12" s="1"/>
  <c r="I45" i="12"/>
  <c r="J45" i="12" s="1"/>
  <c r="I46" i="12"/>
  <c r="J46" i="12" s="1"/>
  <c r="I51" i="12"/>
  <c r="I52" i="12"/>
  <c r="J52" i="12" s="1"/>
  <c r="I53" i="12"/>
  <c r="J53" i="12" s="1"/>
  <c r="I54" i="12"/>
  <c r="J54" i="12" s="1"/>
  <c r="I55" i="12"/>
  <c r="J55" i="12" s="1"/>
  <c r="I56" i="12"/>
  <c r="J56" i="12" s="1"/>
  <c r="I57" i="12"/>
  <c r="J57" i="12" s="1"/>
  <c r="I58" i="12"/>
  <c r="J58" i="12" s="1"/>
  <c r="I59" i="12"/>
  <c r="J59" i="12" s="1"/>
  <c r="I60" i="12"/>
  <c r="J60" i="12" s="1"/>
  <c r="I61" i="12"/>
  <c r="J61" i="12" s="1"/>
  <c r="I62" i="12"/>
  <c r="J62" i="12" s="1"/>
  <c r="I63" i="12"/>
  <c r="J63" i="12" s="1"/>
  <c r="I64" i="12"/>
  <c r="J64" i="12" s="1"/>
  <c r="I65" i="12"/>
  <c r="J65" i="12" s="1"/>
  <c r="I66" i="12"/>
  <c r="J66" i="12" s="1"/>
  <c r="I67" i="12"/>
  <c r="J67" i="12" s="1"/>
  <c r="I68" i="12"/>
  <c r="J68" i="12" s="1"/>
  <c r="I69" i="12"/>
  <c r="J69" i="12" s="1"/>
  <c r="I32" i="12" l="1"/>
  <c r="J51" i="12"/>
  <c r="I50" i="12"/>
  <c r="I48" i="12"/>
  <c r="J35" i="12"/>
  <c r="I34" i="12"/>
  <c r="J29" i="12"/>
  <c r="I28" i="12"/>
  <c r="D47" i="12"/>
  <c r="G47" i="12"/>
  <c r="C47" i="12"/>
  <c r="E47" i="12"/>
  <c r="F47" i="12"/>
  <c r="I47" i="12" l="1"/>
  <c r="F28" i="12" l="1"/>
  <c r="C34" i="12"/>
  <c r="C32" i="12"/>
  <c r="C28" i="12"/>
  <c r="F20" i="12" l="1"/>
  <c r="F19" i="12" s="1"/>
  <c r="C20" i="12"/>
  <c r="E20" i="12"/>
  <c r="G20" i="12"/>
  <c r="G19" i="12" s="1"/>
  <c r="C19" i="12" l="1"/>
  <c r="I21" i="12"/>
  <c r="I20" i="12" s="1"/>
  <c r="J21" i="12" l="1"/>
  <c r="D21" i="12" l="1"/>
  <c r="D20" i="12" s="1"/>
  <c r="D19" i="12" s="1"/>
  <c r="J19" i="12" s="1"/>
  <c r="J20" i="12" l="1"/>
</calcChain>
</file>

<file path=xl/sharedStrings.xml><?xml version="1.0" encoding="utf-8"?>
<sst xmlns="http://schemas.openxmlformats.org/spreadsheetml/2006/main" count="175" uniqueCount="142">
  <si>
    <t>№№</t>
  </si>
  <si>
    <t>Наименование объекта</t>
  </si>
  <si>
    <t>млн.руб.</t>
  </si>
  <si>
    <t>Техническое перевооружение и реконструкция</t>
  </si>
  <si>
    <t>Энергосбережение и повышение энергетической эффективности</t>
  </si>
  <si>
    <t>Создание систем противоаварийной и режимной автоматики</t>
  </si>
  <si>
    <t>Установка устройств регулирования напряжения и компенсации реактивной мощности</t>
  </si>
  <si>
    <t>Прочие направления</t>
  </si>
  <si>
    <t>Новое строительство</t>
  </si>
  <si>
    <t>Прочее новое строительство</t>
  </si>
  <si>
    <t>к приказу Минэнерго России</t>
  </si>
  <si>
    <t>от 24 марта 2010 г. № 114</t>
  </si>
  <si>
    <t>Утверждаю</t>
  </si>
  <si>
    <t>М.П.</t>
  </si>
  <si>
    <t>Гр 1</t>
  </si>
  <si>
    <t>Гр 2</t>
  </si>
  <si>
    <t>Гр 3</t>
  </si>
  <si>
    <t>Гр 4</t>
  </si>
  <si>
    <t>Гр 5</t>
  </si>
  <si>
    <t>Гр 6</t>
  </si>
  <si>
    <t>Гр 7</t>
  </si>
  <si>
    <t>Гр 8</t>
  </si>
  <si>
    <t>Гр 9</t>
  </si>
  <si>
    <t>Гр 10</t>
  </si>
  <si>
    <t>Гр 11</t>
  </si>
  <si>
    <t>ВСЕГО</t>
  </si>
  <si>
    <t>Отклонение ***</t>
  </si>
  <si>
    <t>Причины отклонений</t>
  </si>
  <si>
    <t>%</t>
  </si>
  <si>
    <t>в том числе за счет</t>
  </si>
  <si>
    <t>план**</t>
  </si>
  <si>
    <t>факт***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</si>
  <si>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</si>
  <si>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</si>
  <si>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Приложение № 6.1</t>
  </si>
  <si>
    <t xml:space="preserve">Отчет об исполнении инвестиционной программы, млн. рублей </t>
  </si>
  <si>
    <t>1.1</t>
  </si>
  <si>
    <t>1.2</t>
  </si>
  <si>
    <t>Реконструкция ОРУ-35 кВ с установкой двух линейных ячеек на РТП-Приморская 110/35/6кВ мкр. Сельдевая (оборудование) инв. № 865116898</t>
  </si>
  <si>
    <t>2</t>
  </si>
  <si>
    <t>1.3</t>
  </si>
  <si>
    <t>Создание систем телемеханики
и связи</t>
  </si>
  <si>
    <t>1.4</t>
  </si>
  <si>
    <t>1.5</t>
  </si>
  <si>
    <t>Реконструкция ВЛ-0,4 кВ МТП-848 ф.1 - ул 2-я Шевченко (поселок) инв. № 865162842</t>
  </si>
  <si>
    <t>Реконструкция ВЛ-0,4 кВ ТП-219 (ПРЭС) ф.2 - ул.Красногвардейская инв.№865117183 дог87</t>
  </si>
  <si>
    <t>Реконструкция ВЛ-0,4 кВ ТП-301 - ф.25, ул.  Владивостокская инв.№865183243</t>
  </si>
  <si>
    <t>Реконструкция ВЛ-0,4 кВ ТП-821 ф.1 - ул.Фурманова инв №865117185</t>
  </si>
  <si>
    <t>Реконструкция ВЛ-0,4 кВ ТП-839 ф.2 - ул.Степная инв № 865117187</t>
  </si>
  <si>
    <t>Реконструкция ВЛ-0,4 кВ ТП-839 ф.4 - ул.Стеллера инв №865117181</t>
  </si>
  <si>
    <t>Реконструкция ВЛ-0,4 кВ ТП-847 ф.5 - ул. 2-я Шевченко  инв №865178152</t>
  </si>
  <si>
    <t>Реконструкция ВЛ-0,4 кВ ТП-847 ф.5 - ул. 2-я Шевченко  инв №865178152 дог18</t>
  </si>
  <si>
    <t>Реконструкция Оборудование ТП-364 инв № 865117002</t>
  </si>
  <si>
    <t xml:space="preserve">Реконструкция ТП-305 ф.3 - ул.Заводская ВЛ-0,4 кВ СИП-4 4*35 0,202 км инв. №865117174 </t>
  </si>
  <si>
    <t>2.1</t>
  </si>
  <si>
    <t>2.2</t>
  </si>
  <si>
    <t xml:space="preserve">Строительство ПС 110/6 кВ "Стеллера" для технологического присоединения объектов шифр 628/П" Строоительство и реконструкция объектов причального фронта в/ч 62695" и шифр 720/К "Дооборудование пункта хранения, подготовки и выдачи изделий" </t>
  </si>
  <si>
    <t>Технологическое присоединение объектов инфраструктуры администрации Вилючинского городского округа</t>
  </si>
  <si>
    <t>Поставка автомобильной и специальной техники</t>
  </si>
  <si>
    <t>Реконструкция Оборудование РТП-Крашенинникова инв.№865116964</t>
  </si>
  <si>
    <t>Оплата процентов за привлеченные кредитные ресурсы</t>
  </si>
  <si>
    <t>*  В ценах отчетного года.</t>
  </si>
  <si>
    <t>** План согласно утвержденной инвестиционной программе.</t>
  </si>
  <si>
    <t>Реконструкция ВЛЭП-0,4 кВ ВЛ 0,4 ТП 546-2 ф. котельная, казарма, инв. № 864014241</t>
  </si>
  <si>
    <t>Дефицит денежных средств</t>
  </si>
  <si>
    <t>Выполнение работ хозспособом</t>
  </si>
  <si>
    <t>Внеплановые работы по заявкам на тех. присоединение</t>
  </si>
  <si>
    <t xml:space="preserve">Работы ведутся с нарушением сроков </t>
  </si>
  <si>
    <t>Работы ведутся</t>
  </si>
  <si>
    <t xml:space="preserve"> филиал "Камчатский" АО "Оборонэнерго",  субъект -  Камчатский край</t>
  </si>
  <si>
    <t>Замены МВ на ВВ на ТП-114 2х630 кВА, мкр Антенное поле, П-К, (оборудование) инв. № 865117041- 1 шт.</t>
  </si>
  <si>
    <t>1.1.1</t>
  </si>
  <si>
    <t>1.1.2</t>
  </si>
  <si>
    <t>Замена ячеек КСО-366 с МВ выключателями на ячейки КСО-298Н с ВВ выключателями на ТП-104 1х400 кВА, ул. Океанская, П-К, (оборудование) инв. № 865117033 - 1 шт.</t>
  </si>
  <si>
    <t>1.1.3</t>
  </si>
  <si>
    <t>Замена ячеек КСО-366 с МВ выключателями на ячейки КСО-298Н с ВВ выключателями на ТП-105 1х630 кВА, 1х500 кВА, мкр Антенное поле, П-К (оборудование) инв. № 865117035 - 1 шт.</t>
  </si>
  <si>
    <t>1.1.4</t>
  </si>
  <si>
    <t>Замена ячеек КСО-366 с МВ выключателями на ячейки КСО-298Н с ВВ выключателями на ТП-128 2х630 кВА (оборудование) инв. № 865117053 - 1 шт.</t>
  </si>
  <si>
    <t>1.1.5</t>
  </si>
  <si>
    <t>1.1.6</t>
  </si>
  <si>
    <t>Модернизация ВЛ-0,4 кВ ТП-110 ф.21 - Уличное освещение, инв. № 865117182</t>
  </si>
  <si>
    <t>1.2.1</t>
  </si>
  <si>
    <t>1.5.1</t>
  </si>
  <si>
    <t>1.5.2</t>
  </si>
  <si>
    <t>1.5.3</t>
  </si>
  <si>
    <t>1.5.4</t>
  </si>
  <si>
    <t>1.5.5</t>
  </si>
  <si>
    <t>1.5.6</t>
  </si>
  <si>
    <t>1.5.7</t>
  </si>
  <si>
    <t>1.5.8</t>
  </si>
  <si>
    <t>1.5.9</t>
  </si>
  <si>
    <t>Оплата МПЗ в целях осуществления технологического присоединения объекта по адресу: г. Петропавловск-Камчатский, ул. Боевая, д.16, кв. 2.</t>
  </si>
  <si>
    <t>1.5.10</t>
  </si>
  <si>
    <t>Строительство «КЛ-0,4 кВ ТП-353 ф.7 - гараж»</t>
  </si>
  <si>
    <t>1.5.11</t>
  </si>
  <si>
    <t xml:space="preserve"> Cтроительство «ВЛ-0,23 кВ опора № 15 (ВЛ-0,4 кВ ТП-302 ф.9 - ул. Садовая) – дачный дом» </t>
  </si>
  <si>
    <t>1.5.12</t>
  </si>
  <si>
    <t>2.2.1</t>
  </si>
  <si>
    <t>2.2.2</t>
  </si>
  <si>
    <t>Строительство и реконструкция сооружений причаольного фронта  в рамках технологического присоединения.--шифр 583 и  Пункт хранения, подготовки и выдачи изделий МПО - шифр 720/Б. Объект  ПС 110/6 кВ "Богатыревка"</t>
  </si>
  <si>
    <t>2.2.3</t>
  </si>
  <si>
    <t>Строительство в рамках технологического присоединения.Объекты шифр 3002/Р и Строительство и реконструкция специальных сооружений в/ч 31268 - шифр 720. Объект ПС 110/6 кВ "Чайка"</t>
  </si>
  <si>
    <t>2.2.4</t>
  </si>
  <si>
    <t xml:space="preserve">Строительство в рамках технологического присоединения объектов  шифр  699/Р "Пункт базирования надводных кораблей проекта 20380 в/ч 40149" .Объект ПС 110/6 кВ "Южная" </t>
  </si>
  <si>
    <t>2.2.5</t>
  </si>
  <si>
    <t>Строительство в рамках технологического присоединения объекта шифр 628/П (РП-18, РП-19)  (Строительство и реконструкция объектов энергообеспечения войсковой части 62695 )</t>
  </si>
  <si>
    <t>2.2.6</t>
  </si>
  <si>
    <t>Строительство в рамках технологического присоединения зоны хранения №1,2,3 в/ч 26942" (шифры П-42/11-1, П-41/11-2, П-41/11-3 Южные Коряки) - ПС 35/10 кВ Арсенал</t>
  </si>
  <si>
    <t>2.2.7</t>
  </si>
  <si>
    <t>Строительство и реконструкция в рамках технологического присоединения объекта шифр 3002/ПВ "Строительство и реконструкция объектов пункта погрузки изделий - ПС 35/6 кВ Вилюй</t>
  </si>
  <si>
    <t>2.2.8</t>
  </si>
  <si>
    <t>Строительство в рамках технологического присоединения КЛ-0,4 кВ ТП-28 ф.4 ул. Петра Ильичева,38</t>
  </si>
  <si>
    <t>2.2.9</t>
  </si>
  <si>
    <t>Строительство в рамках технологического присоединения ВЛ-0.4 кВ (ТП-855) штаб инв. № 240 - ул. Солнечная, 41</t>
  </si>
  <si>
    <t>2.2.10</t>
  </si>
  <si>
    <t>Строительство в рамках технологического присоединения ВЛ-0,4 кВ ТП-847 ф.6-жилой дом (ул. 2-я Шевченко)</t>
  </si>
  <si>
    <t>2.2.11</t>
  </si>
  <si>
    <t>2.2.12</t>
  </si>
  <si>
    <t>Строительство в рамках технологического присоединения ВЛ-0.4 кВ ТП-386 ф.11 - владение 36 (СНТ "Пионер")</t>
  </si>
  <si>
    <t>2.2.13</t>
  </si>
  <si>
    <t xml:space="preserve"> Строительство в рамках технологического присоединения КЛ-0.4 кВ ТП-366 ф.1 - магазин промтоваров</t>
  </si>
  <si>
    <t>2.2.14</t>
  </si>
  <si>
    <t xml:space="preserve"> Строительство в рамках технологического присоединения КЛ-0.4 кВ ТП-399 - станция тех. обслуживания</t>
  </si>
  <si>
    <t>2.2.15</t>
  </si>
  <si>
    <t>2.2.16</t>
  </si>
  <si>
    <t>2.2.17</t>
  </si>
  <si>
    <t>Капитальное  строительство в рамках технологического присоединения объекта  " Комплекс служебно-технических зданий ПБККС, причальный фронт ПБККС"</t>
  </si>
  <si>
    <t>2.2.18</t>
  </si>
  <si>
    <t>Поставка "Компьютеры персональные" для филиала "Камчатский" АО "Оборонэнерго"</t>
  </si>
  <si>
    <t>Остаток стоимости на начало 
2017 года*</t>
  </si>
  <si>
    <t>Осталось профинансировать по результатам отчетного периода 2017 г.</t>
  </si>
  <si>
    <t>Освоено 
(закрыто актами 
выполненных работ)
млн.руб. без НДС</t>
  </si>
  <si>
    <t>Объем финансирования 2017 г. с НДС</t>
  </si>
  <si>
    <t>Введено оформлено актами ввода в эксплуатацию)
млн.руб. без НДС</t>
  </si>
  <si>
    <t>Работы выполнены</t>
  </si>
  <si>
    <t>*** Накопленным итогом за год</t>
  </si>
  <si>
    <t>«____» ___________ 2018 года</t>
  </si>
  <si>
    <t xml:space="preserve">Директор филиала "Камчатский" </t>
  </si>
  <si>
    <t xml:space="preserve">АО "Оборонэнерго" </t>
  </si>
  <si>
    <t>____________________Д.В. Добротин</t>
  </si>
  <si>
    <t>Первый заместитель директора - главный инженер                                                                        А.А. Андреенков</t>
  </si>
  <si>
    <t>Начальник ПЭС                                                                                                                                  А.В. Чеша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</si>
</sst>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dd/mm/yy;@"/>
    <numFmt numFmtId="166" formatCode="0.0%"/>
    <numFmt numFmtId="167" formatCode="0.0000"/>
    <numFmt numFmtId="168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</cellStyleXfs>
  <cellXfs count="63">
    <xf numFmtId="0" fontId="0" fillId="0" borderId="0" xfId="0"/>
    <xf numFmtId="0" fontId="4" fillId="0" borderId="0" xfId="0" applyFont="1" applyFill="1" applyAlignment="1">
      <alignment horizontal="center" vertical="center"/>
    </xf>
    <xf numFmtId="168" fontId="4" fillId="0" borderId="0" xfId="0" applyNumberFormat="1" applyFont="1" applyFill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168" fontId="5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9" fontId="6" fillId="0" borderId="0" xfId="0" applyNumberFormat="1" applyFont="1" applyFill="1" applyAlignment="1" applyProtection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>
      <alignment horizontal="center" vertical="center" wrapText="1"/>
    </xf>
    <xf numFmtId="168" fontId="6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 applyProtection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168" fontId="5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>
      <alignment horizontal="center" vertical="center"/>
    </xf>
    <xf numFmtId="167" fontId="4" fillId="0" borderId="1" xfId="0" applyNumberFormat="1" applyFont="1" applyFill="1" applyBorder="1" applyAlignment="1">
      <alignment horizontal="center" vertical="center" wrapText="1"/>
    </xf>
    <xf numFmtId="168" fontId="5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7" fontId="5" fillId="3" borderId="1" xfId="0" applyNumberFormat="1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168" fontId="5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166" fontId="5" fillId="3" borderId="1" xfId="0" applyNumberFormat="1" applyFont="1" applyFill="1" applyBorder="1" applyAlignment="1" applyProtection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68" fontId="5" fillId="4" borderId="1" xfId="0" applyNumberFormat="1" applyFont="1" applyFill="1" applyBorder="1" applyAlignment="1">
      <alignment horizontal="center" vertical="center" wrapText="1"/>
    </xf>
    <xf numFmtId="167" fontId="5" fillId="5" borderId="1" xfId="0" applyNumberFormat="1" applyFont="1" applyFill="1" applyBorder="1" applyAlignment="1">
      <alignment horizontal="center" vertical="center" wrapText="1"/>
    </xf>
    <xf numFmtId="168" fontId="6" fillId="5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1" xfId="5" applyFont="1" applyFill="1" applyBorder="1" applyAlignment="1">
      <alignment horizontal="left" vertical="center" wrapText="1"/>
    </xf>
    <xf numFmtId="167" fontId="4" fillId="3" borderId="1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8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2" fontId="5" fillId="0" borderId="0" xfId="0" applyNumberFormat="1" applyFont="1" applyFill="1" applyAlignment="1">
      <alignment horizontal="right" vertical="center" wrapText="1"/>
    </xf>
  </cellXfs>
  <cellStyles count="6">
    <cellStyle name="Обычный" xfId="0" builtinId="0"/>
    <cellStyle name="Обычный 11" xfId="5"/>
    <cellStyle name="Обычный 2 2" xfId="1"/>
    <cellStyle name="Обычный 3" xfId="3"/>
    <cellStyle name="Обычный 4" xfId="4"/>
    <cellStyle name="Обычный 7" xfId="2"/>
  </cellStyles>
  <dxfs count="0"/>
  <tableStyles count="0" defaultTableStyle="TableStyleMedium2" defaultPivotStyle="PivotStyleLight16"/>
  <colors>
    <mruColors>
      <color rgb="FFFF99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8"/>
  <sheetViews>
    <sheetView tabSelected="1" topLeftCell="A4" zoomScale="80" zoomScaleNormal="80" zoomScaleSheetLayoutView="100" workbookViewId="0">
      <pane ySplit="14" topLeftCell="A18" activePane="bottomLeft" state="frozen"/>
      <selection activeCell="A4" sqref="A4"/>
      <selection pane="bottomLeft" activeCell="H19" sqref="H19"/>
    </sheetView>
  </sheetViews>
  <sheetFormatPr defaultColWidth="8.85546875" defaultRowHeight="15" outlineLevelCol="1" x14ac:dyDescent="0.25"/>
  <cols>
    <col min="1" max="1" width="8" style="1" customWidth="1"/>
    <col min="2" max="2" width="38.85546875" style="1" customWidth="1"/>
    <col min="3" max="3" width="10.85546875" style="1" customWidth="1"/>
    <col min="4" max="4" width="11.28515625" style="1" customWidth="1"/>
    <col min="5" max="5" width="11.5703125" style="1" customWidth="1"/>
    <col min="6" max="6" width="11.85546875" style="1" customWidth="1"/>
    <col min="7" max="7" width="10.85546875" style="1" customWidth="1"/>
    <col min="8" max="8" width="12.140625" style="1" customWidth="1" outlineLevel="1"/>
    <col min="9" max="9" width="11.28515625" style="2" customWidth="1" outlineLevel="1"/>
    <col min="10" max="10" width="15.28515625" style="1" customWidth="1" outlineLevel="1"/>
    <col min="11" max="11" width="12.140625" style="1" customWidth="1" outlineLevel="1"/>
    <col min="12" max="12" width="11.7109375" style="1" customWidth="1" outlineLevel="1"/>
    <col min="13" max="13" width="22.42578125" style="1" customWidth="1"/>
    <col min="14" max="16384" width="8.85546875" style="1"/>
  </cols>
  <sheetData>
    <row r="1" spans="1:13" x14ac:dyDescent="0.25">
      <c r="L1" s="3"/>
      <c r="M1" s="3" t="s">
        <v>34</v>
      </c>
    </row>
    <row r="2" spans="1:13" x14ac:dyDescent="0.25">
      <c r="L2" s="3"/>
      <c r="M2" s="3" t="s">
        <v>10</v>
      </c>
    </row>
    <row r="3" spans="1:13" x14ac:dyDescent="0.25">
      <c r="L3" s="3"/>
      <c r="M3" s="3" t="s">
        <v>11</v>
      </c>
    </row>
    <row r="4" spans="1:13" x14ac:dyDescent="0.25">
      <c r="L4" s="3"/>
      <c r="M4" s="3"/>
    </row>
    <row r="5" spans="1:13" x14ac:dyDescent="0.25">
      <c r="A5" s="57" t="s">
        <v>35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</row>
    <row r="6" spans="1:13" x14ac:dyDescent="0.25">
      <c r="A6" s="58" t="s">
        <v>69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8" spans="1:13" x14ac:dyDescent="0.25">
      <c r="J8" s="5"/>
      <c r="K8" s="61" t="s">
        <v>12</v>
      </c>
      <c r="L8" s="61"/>
      <c r="M8" s="61"/>
    </row>
    <row r="9" spans="1:13" ht="15" customHeight="1" x14ac:dyDescent="0.25">
      <c r="K9" s="56" t="s">
        <v>137</v>
      </c>
      <c r="L9" s="56"/>
      <c r="M9" s="56"/>
    </row>
    <row r="10" spans="1:13" ht="15" customHeight="1" x14ac:dyDescent="0.25">
      <c r="J10" s="5"/>
      <c r="K10" s="62" t="s">
        <v>138</v>
      </c>
      <c r="L10" s="62"/>
      <c r="M10" s="62"/>
    </row>
    <row r="11" spans="1:13" ht="15" customHeight="1" x14ac:dyDescent="0.25">
      <c r="J11" s="5"/>
      <c r="K11" s="56" t="s">
        <v>139</v>
      </c>
      <c r="L11" s="56"/>
      <c r="M11" s="56"/>
    </row>
    <row r="12" spans="1:13" ht="15" customHeight="1" x14ac:dyDescent="0.25">
      <c r="A12" s="5"/>
      <c r="B12" s="5"/>
      <c r="C12" s="5"/>
      <c r="D12" s="5"/>
      <c r="E12" s="5"/>
      <c r="F12" s="5"/>
      <c r="G12" s="5"/>
      <c r="H12" s="5"/>
      <c r="I12" s="6"/>
      <c r="J12" s="3"/>
      <c r="K12" s="56" t="s">
        <v>136</v>
      </c>
      <c r="L12" s="56"/>
      <c r="M12" s="56"/>
    </row>
    <row r="13" spans="1:13" x14ac:dyDescent="0.25">
      <c r="A13" s="7"/>
      <c r="B13" s="5"/>
      <c r="C13" s="5"/>
      <c r="D13" s="5"/>
      <c r="E13" s="5"/>
      <c r="F13" s="5"/>
      <c r="G13" s="5"/>
      <c r="H13" s="5"/>
      <c r="I13" s="6"/>
      <c r="J13" s="3"/>
      <c r="K13" s="3"/>
      <c r="L13" s="3"/>
      <c r="M13" s="3"/>
    </row>
    <row r="14" spans="1:13" x14ac:dyDescent="0.25">
      <c r="A14" s="8"/>
      <c r="B14" s="9"/>
      <c r="C14" s="10"/>
      <c r="D14" s="7"/>
      <c r="E14" s="5"/>
      <c r="F14" s="5"/>
      <c r="G14" s="5"/>
      <c r="H14" s="5"/>
      <c r="I14" s="6"/>
      <c r="J14" s="3"/>
      <c r="K14" s="3"/>
      <c r="L14" s="7"/>
      <c r="M14" s="5" t="s">
        <v>13</v>
      </c>
    </row>
    <row r="15" spans="1:13" ht="15" customHeight="1" x14ac:dyDescent="0.25">
      <c r="A15" s="55" t="s">
        <v>0</v>
      </c>
      <c r="B15" s="55" t="s">
        <v>1</v>
      </c>
      <c r="C15" s="55" t="s">
        <v>129</v>
      </c>
      <c r="D15" s="55" t="s">
        <v>132</v>
      </c>
      <c r="E15" s="55"/>
      <c r="F15" s="55" t="s">
        <v>131</v>
      </c>
      <c r="G15" s="55" t="s">
        <v>133</v>
      </c>
      <c r="H15" s="55" t="s">
        <v>130</v>
      </c>
      <c r="I15" s="55" t="s">
        <v>26</v>
      </c>
      <c r="J15" s="55"/>
      <c r="K15" s="55"/>
      <c r="L15" s="55"/>
      <c r="M15" s="55" t="s">
        <v>27</v>
      </c>
    </row>
    <row r="16" spans="1:13" ht="32.25" customHeight="1" x14ac:dyDescent="0.25">
      <c r="A16" s="55"/>
      <c r="B16" s="55"/>
      <c r="C16" s="55"/>
      <c r="D16" s="55"/>
      <c r="E16" s="55"/>
      <c r="F16" s="55"/>
      <c r="G16" s="55"/>
      <c r="H16" s="55"/>
      <c r="I16" s="60" t="s">
        <v>2</v>
      </c>
      <c r="J16" s="55" t="s">
        <v>28</v>
      </c>
      <c r="K16" s="55" t="s">
        <v>29</v>
      </c>
      <c r="L16" s="55"/>
      <c r="M16" s="59"/>
    </row>
    <row r="17" spans="1:13" ht="105" x14ac:dyDescent="0.25">
      <c r="A17" s="55"/>
      <c r="B17" s="55"/>
      <c r="C17" s="55"/>
      <c r="D17" s="28" t="s">
        <v>30</v>
      </c>
      <c r="E17" s="28" t="s">
        <v>31</v>
      </c>
      <c r="F17" s="55"/>
      <c r="G17" s="55"/>
      <c r="H17" s="55"/>
      <c r="I17" s="60"/>
      <c r="J17" s="55"/>
      <c r="K17" s="28" t="s">
        <v>32</v>
      </c>
      <c r="L17" s="28" t="s">
        <v>33</v>
      </c>
      <c r="M17" s="59"/>
    </row>
    <row r="18" spans="1:13" x14ac:dyDescent="0.25">
      <c r="A18" s="44"/>
      <c r="B18" s="44"/>
      <c r="C18" s="44" t="s">
        <v>14</v>
      </c>
      <c r="D18" s="44" t="s">
        <v>15</v>
      </c>
      <c r="E18" s="44" t="s">
        <v>16</v>
      </c>
      <c r="F18" s="44" t="s">
        <v>17</v>
      </c>
      <c r="G18" s="44" t="s">
        <v>18</v>
      </c>
      <c r="H18" s="44" t="s">
        <v>19</v>
      </c>
      <c r="I18" s="45" t="s">
        <v>20</v>
      </c>
      <c r="J18" s="44" t="s">
        <v>21</v>
      </c>
      <c r="K18" s="44" t="s">
        <v>22</v>
      </c>
      <c r="L18" s="44" t="s">
        <v>23</v>
      </c>
      <c r="M18" s="44" t="s">
        <v>24</v>
      </c>
    </row>
    <row r="19" spans="1:13" x14ac:dyDescent="0.25">
      <c r="A19" s="11"/>
      <c r="B19" s="12" t="s">
        <v>25</v>
      </c>
      <c r="C19" s="13">
        <f>C20+C47</f>
        <v>4673.0335930000019</v>
      </c>
      <c r="D19" s="47">
        <f>D20+D47</f>
        <v>1992.4830000000002</v>
      </c>
      <c r="E19" s="47">
        <f>E20+E47</f>
        <v>221.07139170440001</v>
      </c>
      <c r="F19" s="47">
        <f>F20+F47</f>
        <v>155.38376418000001</v>
      </c>
      <c r="G19" s="47">
        <f>G20+G47</f>
        <v>22.739419999999999</v>
      </c>
      <c r="H19" s="47">
        <f>H20+H47</f>
        <v>4451.9622012955997</v>
      </c>
      <c r="I19" s="13">
        <v>-1771.405</v>
      </c>
      <c r="J19" s="14">
        <f>I19/D19</f>
        <v>-0.88904397176788952</v>
      </c>
      <c r="K19" s="15">
        <v>0</v>
      </c>
      <c r="L19" s="15">
        <v>0</v>
      </c>
      <c r="M19" s="16"/>
    </row>
    <row r="20" spans="1:13" ht="28.5" x14ac:dyDescent="0.25">
      <c r="A20" s="36">
        <v>1</v>
      </c>
      <c r="B20" s="12" t="s">
        <v>3</v>
      </c>
      <c r="C20" s="13">
        <f t="shared" ref="C20:I20" si="0">C21+C28+C30+C32+C34</f>
        <v>19.873593</v>
      </c>
      <c r="D20" s="13">
        <f t="shared" si="0"/>
        <v>18.422000000000001</v>
      </c>
      <c r="E20" s="13">
        <f t="shared" si="0"/>
        <v>18.230944000000001</v>
      </c>
      <c r="F20" s="13">
        <f t="shared" si="0"/>
        <v>21.637764999999998</v>
      </c>
      <c r="G20" s="13">
        <f t="shared" si="0"/>
        <v>22.202441</v>
      </c>
      <c r="H20" s="13">
        <f t="shared" si="0"/>
        <v>1.6426489999999987</v>
      </c>
      <c r="I20" s="13">
        <f t="shared" si="0"/>
        <v>-0.19105599999999878</v>
      </c>
      <c r="J20" s="14">
        <f>I20/D20</f>
        <v>-1.0371078058842622E-2</v>
      </c>
      <c r="K20" s="15"/>
      <c r="L20" s="15"/>
      <c r="M20" s="46"/>
    </row>
    <row r="21" spans="1:13" ht="28.5" x14ac:dyDescent="0.25">
      <c r="A21" s="37" t="s">
        <v>36</v>
      </c>
      <c r="B21" s="12" t="s">
        <v>4</v>
      </c>
      <c r="C21" s="13">
        <f t="shared" ref="C21:J21" si="1">SUM(C22:C27)</f>
        <v>1.1879999999999999</v>
      </c>
      <c r="D21" s="13">
        <f t="shared" si="1"/>
        <v>0.3</v>
      </c>
      <c r="E21" s="13">
        <f t="shared" si="1"/>
        <v>1.857</v>
      </c>
      <c r="F21" s="13">
        <f t="shared" si="1"/>
        <v>1.6450000000000002</v>
      </c>
      <c r="G21" s="13">
        <f t="shared" si="1"/>
        <v>1.6990000000000001</v>
      </c>
      <c r="H21" s="13">
        <f t="shared" si="1"/>
        <v>-0.66900000000000004</v>
      </c>
      <c r="I21" s="13">
        <f t="shared" si="1"/>
        <v>1.5569999999999999</v>
      </c>
      <c r="J21" s="13" t="e">
        <f t="shared" si="1"/>
        <v>#DIV/0!</v>
      </c>
      <c r="K21" s="15"/>
      <c r="L21" s="15"/>
      <c r="M21" s="16"/>
    </row>
    <row r="22" spans="1:13" ht="45" x14ac:dyDescent="0.25">
      <c r="A22" s="39" t="s">
        <v>71</v>
      </c>
      <c r="B22" s="35" t="s">
        <v>63</v>
      </c>
      <c r="C22" s="43">
        <v>0.3</v>
      </c>
      <c r="D22" s="18">
        <v>0.3</v>
      </c>
      <c r="E22" s="40">
        <v>0.96899999999999997</v>
      </c>
      <c r="F22" s="40">
        <v>0.85899999999999999</v>
      </c>
      <c r="G22" s="40">
        <v>0.91300000000000003</v>
      </c>
      <c r="H22" s="18">
        <f>C22-E22</f>
        <v>-0.66900000000000004</v>
      </c>
      <c r="I22" s="18">
        <f>E22-D22</f>
        <v>0.66900000000000004</v>
      </c>
      <c r="J22" s="19">
        <f t="shared" ref="J22:J27" si="2">I22/D22</f>
        <v>2.2300000000000004</v>
      </c>
      <c r="K22" s="20"/>
      <c r="L22" s="20"/>
      <c r="M22" s="17" t="s">
        <v>65</v>
      </c>
    </row>
    <row r="23" spans="1:13" ht="75" x14ac:dyDescent="0.25">
      <c r="A23" s="39" t="s">
        <v>72</v>
      </c>
      <c r="B23" s="38" t="s">
        <v>73</v>
      </c>
      <c r="C23" s="20">
        <v>0.13600000000000001</v>
      </c>
      <c r="D23" s="18">
        <v>0</v>
      </c>
      <c r="E23" s="40">
        <v>0.13600000000000001</v>
      </c>
      <c r="F23" s="40">
        <v>0.123</v>
      </c>
      <c r="G23" s="40">
        <v>0.123</v>
      </c>
      <c r="H23" s="18">
        <f t="shared" ref="H23:H27" si="3">C23-E23</f>
        <v>0</v>
      </c>
      <c r="I23" s="18">
        <f t="shared" ref="I23:I27" si="4">E23-D23</f>
        <v>0.13600000000000001</v>
      </c>
      <c r="J23" s="19" t="e">
        <f t="shared" si="2"/>
        <v>#DIV/0!</v>
      </c>
      <c r="K23" s="20"/>
      <c r="L23" s="20"/>
      <c r="M23" s="17" t="s">
        <v>65</v>
      </c>
    </row>
    <row r="24" spans="1:13" ht="90" x14ac:dyDescent="0.25">
      <c r="A24" s="39" t="s">
        <v>74</v>
      </c>
      <c r="B24" s="38" t="s">
        <v>75</v>
      </c>
      <c r="C24" s="20">
        <v>0.13100000000000001</v>
      </c>
      <c r="D24" s="18">
        <v>0</v>
      </c>
      <c r="E24" s="40">
        <v>0.13100000000000001</v>
      </c>
      <c r="F24" s="40">
        <v>0.11799999999999999</v>
      </c>
      <c r="G24" s="40">
        <v>0.11799999999999999</v>
      </c>
      <c r="H24" s="18">
        <f t="shared" si="3"/>
        <v>0</v>
      </c>
      <c r="I24" s="18">
        <f t="shared" si="4"/>
        <v>0.13100000000000001</v>
      </c>
      <c r="J24" s="19" t="e">
        <f t="shared" si="2"/>
        <v>#DIV/0!</v>
      </c>
      <c r="K24" s="20"/>
      <c r="L24" s="20"/>
      <c r="M24" s="17" t="s">
        <v>65</v>
      </c>
    </row>
    <row r="25" spans="1:13" ht="75" x14ac:dyDescent="0.25">
      <c r="A25" s="39" t="s">
        <v>76</v>
      </c>
      <c r="B25" s="38" t="s">
        <v>77</v>
      </c>
      <c r="C25" s="20">
        <v>0.112</v>
      </c>
      <c r="D25" s="18">
        <v>0</v>
      </c>
      <c r="E25" s="40">
        <v>0.112</v>
      </c>
      <c r="F25" s="49">
        <v>9.9000000000000005E-2</v>
      </c>
      <c r="G25" s="49">
        <v>9.9000000000000005E-2</v>
      </c>
      <c r="H25" s="18">
        <f t="shared" si="3"/>
        <v>0</v>
      </c>
      <c r="I25" s="18">
        <f t="shared" si="4"/>
        <v>0.112</v>
      </c>
      <c r="J25" s="19" t="e">
        <f t="shared" si="2"/>
        <v>#DIV/0!</v>
      </c>
      <c r="K25" s="21"/>
      <c r="L25" s="21"/>
      <c r="M25" s="17" t="s">
        <v>65</v>
      </c>
    </row>
    <row r="26" spans="1:13" ht="46.7" customHeight="1" x14ac:dyDescent="0.25">
      <c r="A26" s="39" t="s">
        <v>78</v>
      </c>
      <c r="B26" s="35" t="s">
        <v>70</v>
      </c>
      <c r="C26" s="43">
        <v>0.29899999999999999</v>
      </c>
      <c r="D26" s="18">
        <v>0</v>
      </c>
      <c r="E26" s="40">
        <v>0.29899999999999999</v>
      </c>
      <c r="F26" s="49">
        <v>0.26700000000000002</v>
      </c>
      <c r="G26" s="49">
        <v>0.26700000000000002</v>
      </c>
      <c r="H26" s="18">
        <f t="shared" si="3"/>
        <v>0</v>
      </c>
      <c r="I26" s="18">
        <f t="shared" si="4"/>
        <v>0.29899999999999999</v>
      </c>
      <c r="J26" s="19" t="e">
        <f t="shared" si="2"/>
        <v>#DIV/0!</v>
      </c>
      <c r="K26" s="21"/>
      <c r="L26" s="21"/>
      <c r="M26" s="17" t="s">
        <v>65</v>
      </c>
    </row>
    <row r="27" spans="1:13" ht="46.7" customHeight="1" x14ac:dyDescent="0.25">
      <c r="A27" s="39" t="s">
        <v>79</v>
      </c>
      <c r="B27" s="38" t="s">
        <v>80</v>
      </c>
      <c r="C27" s="43">
        <v>0.21</v>
      </c>
      <c r="D27" s="18">
        <v>0</v>
      </c>
      <c r="E27" s="40">
        <v>0.21</v>
      </c>
      <c r="F27" s="49">
        <v>0.17899999999999999</v>
      </c>
      <c r="G27" s="49">
        <v>0.17899999999999999</v>
      </c>
      <c r="H27" s="18">
        <f t="shared" si="3"/>
        <v>0</v>
      </c>
      <c r="I27" s="18">
        <f t="shared" si="4"/>
        <v>0.21</v>
      </c>
      <c r="J27" s="19" t="e">
        <f t="shared" si="2"/>
        <v>#DIV/0!</v>
      </c>
      <c r="K27" s="21"/>
      <c r="L27" s="21"/>
      <c r="M27" s="17" t="s">
        <v>65</v>
      </c>
    </row>
    <row r="28" spans="1:13" s="24" customFormat="1" ht="28.5" x14ac:dyDescent="0.25">
      <c r="A28" s="37" t="s">
        <v>37</v>
      </c>
      <c r="B28" s="12" t="s">
        <v>5</v>
      </c>
      <c r="C28" s="13">
        <f t="shared" ref="C28:I28" si="5">SUM(C29:C29)</f>
        <v>14.036</v>
      </c>
      <c r="D28" s="13">
        <f t="shared" si="5"/>
        <v>14.036</v>
      </c>
      <c r="E28" s="13">
        <f t="shared" si="5"/>
        <v>14.175000000000001</v>
      </c>
      <c r="F28" s="13">
        <f t="shared" si="5"/>
        <v>17.164999999999999</v>
      </c>
      <c r="G28" s="13">
        <f t="shared" si="5"/>
        <v>17.478999999999999</v>
      </c>
      <c r="H28" s="13">
        <f t="shared" si="5"/>
        <v>-0.13900000000000112</v>
      </c>
      <c r="I28" s="13">
        <f t="shared" si="5"/>
        <v>0.13900000000000112</v>
      </c>
      <c r="J28" s="23"/>
      <c r="K28" s="23"/>
      <c r="L28" s="23"/>
      <c r="M28" s="16"/>
    </row>
    <row r="29" spans="1:13" ht="60" x14ac:dyDescent="0.25">
      <c r="A29" s="22" t="s">
        <v>81</v>
      </c>
      <c r="B29" s="35" t="s">
        <v>38</v>
      </c>
      <c r="C29" s="18">
        <v>14.036</v>
      </c>
      <c r="D29" s="18">
        <v>14.036</v>
      </c>
      <c r="E29" s="40">
        <v>14.175000000000001</v>
      </c>
      <c r="F29" s="49">
        <v>17.164999999999999</v>
      </c>
      <c r="G29" s="49">
        <v>17.478999999999999</v>
      </c>
      <c r="H29" s="18">
        <f>C29-E29</f>
        <v>-0.13900000000000112</v>
      </c>
      <c r="I29" s="18">
        <f>E29-D29</f>
        <v>0.13900000000000112</v>
      </c>
      <c r="J29" s="19">
        <f>I29/D29</f>
        <v>9.903106298090705E-3</v>
      </c>
      <c r="K29" s="20"/>
      <c r="L29" s="20"/>
      <c r="M29" s="25" t="s">
        <v>134</v>
      </c>
    </row>
    <row r="30" spans="1:13" s="24" customFormat="1" ht="28.5" x14ac:dyDescent="0.25">
      <c r="A30" s="37" t="s">
        <v>40</v>
      </c>
      <c r="B30" s="12" t="s">
        <v>41</v>
      </c>
      <c r="C30" s="13">
        <v>0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23"/>
      <c r="K30" s="23"/>
      <c r="L30" s="23"/>
      <c r="M30" s="16"/>
    </row>
    <row r="31" spans="1:13" x14ac:dyDescent="0.25">
      <c r="A31" s="17"/>
      <c r="B31" s="17"/>
      <c r="C31" s="18"/>
      <c r="D31" s="18"/>
      <c r="E31" s="18"/>
      <c r="F31" s="21"/>
      <c r="G31" s="21"/>
      <c r="H31" s="18"/>
      <c r="I31" s="18"/>
      <c r="J31" s="19"/>
      <c r="K31" s="21"/>
      <c r="L31" s="21"/>
      <c r="M31" s="17"/>
    </row>
    <row r="32" spans="1:13" s="24" customFormat="1" ht="42.75" x14ac:dyDescent="0.25">
      <c r="A32" s="37" t="s">
        <v>42</v>
      </c>
      <c r="B32" s="12" t="s">
        <v>6</v>
      </c>
      <c r="C32" s="13">
        <f t="shared" ref="C32:I32" si="6">SUM(C33:C33)</f>
        <v>0</v>
      </c>
      <c r="D32" s="13">
        <f t="shared" si="6"/>
        <v>0</v>
      </c>
      <c r="E32" s="13">
        <f t="shared" si="6"/>
        <v>0</v>
      </c>
      <c r="F32" s="13">
        <f t="shared" si="6"/>
        <v>0</v>
      </c>
      <c r="G32" s="13">
        <f t="shared" si="6"/>
        <v>0</v>
      </c>
      <c r="H32" s="13">
        <f t="shared" si="6"/>
        <v>0</v>
      </c>
      <c r="I32" s="13">
        <f t="shared" si="6"/>
        <v>0</v>
      </c>
      <c r="J32" s="23"/>
      <c r="K32" s="23"/>
      <c r="L32" s="23"/>
      <c r="M32" s="16"/>
    </row>
    <row r="33" spans="1:13" x14ac:dyDescent="0.25">
      <c r="A33" s="17"/>
      <c r="B33" s="17"/>
      <c r="C33" s="18"/>
      <c r="D33" s="18"/>
      <c r="E33" s="18"/>
      <c r="F33" s="18"/>
      <c r="G33" s="18"/>
      <c r="H33" s="18"/>
      <c r="I33" s="18"/>
      <c r="J33" s="19"/>
      <c r="K33" s="20"/>
      <c r="L33" s="20"/>
      <c r="M33" s="17"/>
    </row>
    <row r="34" spans="1:13" s="24" customFormat="1" x14ac:dyDescent="0.25">
      <c r="A34" s="37" t="s">
        <v>43</v>
      </c>
      <c r="B34" s="12" t="s">
        <v>7</v>
      </c>
      <c r="C34" s="13">
        <f t="shared" ref="C34:I34" si="7">SUM(C35:C46)</f>
        <v>4.6495930000000003</v>
      </c>
      <c r="D34" s="13">
        <f t="shared" si="7"/>
        <v>4.0859999999999994</v>
      </c>
      <c r="E34" s="13">
        <f t="shared" si="7"/>
        <v>2.1989439999999996</v>
      </c>
      <c r="F34" s="13">
        <f t="shared" si="7"/>
        <v>2.8277649999999999</v>
      </c>
      <c r="G34" s="13">
        <f t="shared" si="7"/>
        <v>3.0244409999999995</v>
      </c>
      <c r="H34" s="13">
        <f t="shared" si="7"/>
        <v>2.4506489999999999</v>
      </c>
      <c r="I34" s="13">
        <f t="shared" si="7"/>
        <v>-1.8870559999999998</v>
      </c>
      <c r="J34" s="15"/>
      <c r="K34" s="15"/>
      <c r="L34" s="15"/>
      <c r="M34" s="26"/>
    </row>
    <row r="35" spans="1:13" ht="45" x14ac:dyDescent="0.25">
      <c r="A35" s="22" t="s">
        <v>82</v>
      </c>
      <c r="B35" s="35" t="s">
        <v>44</v>
      </c>
      <c r="C35" s="43">
        <v>0.27600000000000002</v>
      </c>
      <c r="D35" s="43">
        <v>0.27600000000000002</v>
      </c>
      <c r="E35" s="40">
        <f>0.027697+0.133163</f>
        <v>0.16086</v>
      </c>
      <c r="F35" s="49">
        <f>0.027696+0.19283</f>
        <v>0.220526</v>
      </c>
      <c r="G35" s="49">
        <v>0.22803599999999999</v>
      </c>
      <c r="H35" s="18">
        <f t="shared" ref="H35:H46" si="8">C35-E35</f>
        <v>0.11514000000000002</v>
      </c>
      <c r="I35" s="18">
        <f t="shared" ref="I35:I46" si="9">E35-D35</f>
        <v>-0.11514000000000002</v>
      </c>
      <c r="J35" s="19">
        <f t="shared" ref="J35:J46" si="10">I35/D35</f>
        <v>-0.41717391304347828</v>
      </c>
      <c r="K35" s="21"/>
      <c r="L35" s="21"/>
      <c r="M35" s="25" t="s">
        <v>68</v>
      </c>
    </row>
    <row r="36" spans="1:13" ht="45" x14ac:dyDescent="0.25">
      <c r="A36" s="22" t="s">
        <v>83</v>
      </c>
      <c r="B36" s="35" t="s">
        <v>45</v>
      </c>
      <c r="C36" s="20">
        <v>0.58899999999999997</v>
      </c>
      <c r="D36" s="20">
        <v>0.58899999999999997</v>
      </c>
      <c r="E36" s="40">
        <f>0.302042+0.016393</f>
        <v>0.31843499999999997</v>
      </c>
      <c r="F36" s="49">
        <f>0.431093+0.014103</f>
        <v>0.44519599999999998</v>
      </c>
      <c r="G36" s="49">
        <f>0.500992+0.014103</f>
        <v>0.51509499999999997</v>
      </c>
      <c r="H36" s="18">
        <f t="shared" si="8"/>
        <v>0.270565</v>
      </c>
      <c r="I36" s="18">
        <f t="shared" si="9"/>
        <v>-0.270565</v>
      </c>
      <c r="J36" s="19">
        <f t="shared" si="10"/>
        <v>-0.45936332767402377</v>
      </c>
      <c r="K36" s="21"/>
      <c r="L36" s="21"/>
      <c r="M36" s="25" t="s">
        <v>68</v>
      </c>
    </row>
    <row r="37" spans="1:13" ht="45" x14ac:dyDescent="0.25">
      <c r="A37" s="39" t="s">
        <v>84</v>
      </c>
      <c r="B37" s="35" t="s">
        <v>46</v>
      </c>
      <c r="C37" s="20">
        <v>0.16400000000000001</v>
      </c>
      <c r="D37" s="20">
        <v>0</v>
      </c>
      <c r="E37" s="40">
        <v>0.164381</v>
      </c>
      <c r="F37" s="49">
        <v>0</v>
      </c>
      <c r="G37" s="49">
        <v>0</v>
      </c>
      <c r="H37" s="18">
        <f t="shared" si="8"/>
        <v>-3.8099999999999246E-4</v>
      </c>
      <c r="I37" s="18">
        <f t="shared" si="9"/>
        <v>0.164381</v>
      </c>
      <c r="J37" s="19" t="e">
        <f t="shared" si="10"/>
        <v>#DIV/0!</v>
      </c>
      <c r="K37" s="21"/>
      <c r="L37" s="21"/>
      <c r="M37" s="25" t="s">
        <v>66</v>
      </c>
    </row>
    <row r="38" spans="1:13" ht="30" x14ac:dyDescent="0.25">
      <c r="A38" s="22" t="s">
        <v>85</v>
      </c>
      <c r="B38" s="35" t="s">
        <v>47</v>
      </c>
      <c r="C38" s="20">
        <v>0.25700000000000001</v>
      </c>
      <c r="D38" s="20">
        <v>0.25700000000000001</v>
      </c>
      <c r="E38" s="40">
        <v>0.128722</v>
      </c>
      <c r="F38" s="49">
        <v>0.183668</v>
      </c>
      <c r="G38" s="49">
        <v>0.21860499999999999</v>
      </c>
      <c r="H38" s="18">
        <f t="shared" si="8"/>
        <v>0.128278</v>
      </c>
      <c r="I38" s="18">
        <f t="shared" si="9"/>
        <v>-0.128278</v>
      </c>
      <c r="J38" s="19">
        <f t="shared" si="10"/>
        <v>-0.49913618677042804</v>
      </c>
      <c r="K38" s="21"/>
      <c r="L38" s="21"/>
      <c r="M38" s="25" t="s">
        <v>68</v>
      </c>
    </row>
    <row r="39" spans="1:13" ht="30" x14ac:dyDescent="0.25">
      <c r="A39" s="22" t="s">
        <v>86</v>
      </c>
      <c r="B39" s="35" t="s">
        <v>48</v>
      </c>
      <c r="C39" s="20">
        <v>0.253</v>
      </c>
      <c r="D39" s="20">
        <v>0.253</v>
      </c>
      <c r="E39" s="40">
        <v>0.10281800000000001</v>
      </c>
      <c r="F39" s="49">
        <v>0.14666499999999999</v>
      </c>
      <c r="G39" s="49">
        <v>0.21576500000000001</v>
      </c>
      <c r="H39" s="18">
        <f t="shared" si="8"/>
        <v>0.15018199999999998</v>
      </c>
      <c r="I39" s="18">
        <f t="shared" si="9"/>
        <v>-0.15018199999999998</v>
      </c>
      <c r="J39" s="19">
        <f t="shared" si="10"/>
        <v>-0.59360474308300393</v>
      </c>
      <c r="K39" s="21"/>
      <c r="L39" s="21"/>
      <c r="M39" s="25" t="s">
        <v>68</v>
      </c>
    </row>
    <row r="40" spans="1:13" ht="30" x14ac:dyDescent="0.25">
      <c r="A40" s="22" t="s">
        <v>87</v>
      </c>
      <c r="B40" s="35" t="s">
        <v>49</v>
      </c>
      <c r="C40" s="20">
        <v>1.161</v>
      </c>
      <c r="D40" s="20">
        <v>1.161</v>
      </c>
      <c r="E40" s="40">
        <v>0.593364</v>
      </c>
      <c r="F40" s="49">
        <v>0.95146900000000001</v>
      </c>
      <c r="G40" s="49">
        <v>1.092104</v>
      </c>
      <c r="H40" s="18">
        <f t="shared" si="8"/>
        <v>0.56763600000000003</v>
      </c>
      <c r="I40" s="18">
        <f t="shared" si="9"/>
        <v>-0.56763600000000003</v>
      </c>
      <c r="J40" s="19">
        <f t="shared" si="10"/>
        <v>-0.48891989664082691</v>
      </c>
      <c r="K40" s="21"/>
      <c r="L40" s="21"/>
      <c r="M40" s="25" t="s">
        <v>68</v>
      </c>
    </row>
    <row r="41" spans="1:13" ht="30" x14ac:dyDescent="0.25">
      <c r="A41" s="22" t="s">
        <v>88</v>
      </c>
      <c r="B41" s="35" t="s">
        <v>50</v>
      </c>
      <c r="C41" s="20">
        <v>0.85699999999999998</v>
      </c>
      <c r="D41" s="20">
        <v>0.85699999999999998</v>
      </c>
      <c r="E41" s="40">
        <v>0.30139300000000002</v>
      </c>
      <c r="F41" s="49">
        <v>0.43329600000000001</v>
      </c>
      <c r="G41" s="49">
        <v>0.46940599999999999</v>
      </c>
      <c r="H41" s="18">
        <f t="shared" si="8"/>
        <v>0.55560699999999996</v>
      </c>
      <c r="I41" s="18">
        <f t="shared" si="9"/>
        <v>-0.55560699999999996</v>
      </c>
      <c r="J41" s="19">
        <f t="shared" si="10"/>
        <v>-0.64831621936989492</v>
      </c>
      <c r="K41" s="21"/>
      <c r="L41" s="21"/>
      <c r="M41" s="25" t="s">
        <v>68</v>
      </c>
    </row>
    <row r="42" spans="1:13" ht="45" x14ac:dyDescent="0.25">
      <c r="A42" s="39" t="s">
        <v>89</v>
      </c>
      <c r="B42" s="35" t="s">
        <v>51</v>
      </c>
      <c r="C42" s="20">
        <v>0.18359300000000001</v>
      </c>
      <c r="D42" s="20">
        <v>0</v>
      </c>
      <c r="E42" s="40">
        <v>0.18359300000000001</v>
      </c>
      <c r="F42" s="49">
        <v>0.20516499999999999</v>
      </c>
      <c r="G42" s="49">
        <v>0.241977</v>
      </c>
      <c r="H42" s="18">
        <f t="shared" si="8"/>
        <v>0</v>
      </c>
      <c r="I42" s="18">
        <f t="shared" si="9"/>
        <v>0.18359300000000001</v>
      </c>
      <c r="J42" s="19" t="e">
        <f t="shared" si="10"/>
        <v>#DIV/0!</v>
      </c>
      <c r="K42" s="21"/>
      <c r="L42" s="21"/>
      <c r="M42" s="25" t="s">
        <v>66</v>
      </c>
    </row>
    <row r="43" spans="1:13" ht="60" x14ac:dyDescent="0.25">
      <c r="A43" s="39" t="s">
        <v>90</v>
      </c>
      <c r="B43" s="35" t="s">
        <v>91</v>
      </c>
      <c r="C43" s="20">
        <v>0.05</v>
      </c>
      <c r="D43" s="20">
        <v>0</v>
      </c>
      <c r="E43" s="40">
        <v>5.0217999999999999E-2</v>
      </c>
      <c r="F43" s="49">
        <v>4.3452999999999999E-2</v>
      </c>
      <c r="G43" s="49">
        <v>4.3452999999999999E-2</v>
      </c>
      <c r="H43" s="18">
        <f t="shared" si="8"/>
        <v>-2.1799999999999597E-4</v>
      </c>
      <c r="I43" s="18">
        <f t="shared" si="9"/>
        <v>5.0217999999999999E-2</v>
      </c>
      <c r="J43" s="19" t="e">
        <f t="shared" si="10"/>
        <v>#DIV/0!</v>
      </c>
      <c r="K43" s="21"/>
      <c r="L43" s="21"/>
      <c r="M43" s="25" t="s">
        <v>66</v>
      </c>
    </row>
    <row r="44" spans="1:13" ht="45" x14ac:dyDescent="0.25">
      <c r="A44" s="39" t="s">
        <v>92</v>
      </c>
      <c r="B44" s="38" t="s">
        <v>93</v>
      </c>
      <c r="C44" s="43">
        <v>0.13200000000000001</v>
      </c>
      <c r="D44" s="43">
        <v>0</v>
      </c>
      <c r="E44" s="40">
        <v>0.131826</v>
      </c>
      <c r="F44" s="49">
        <v>0.131826</v>
      </c>
      <c r="G44" s="49">
        <v>0</v>
      </c>
      <c r="H44" s="18">
        <f t="shared" si="8"/>
        <v>1.7400000000000748E-4</v>
      </c>
      <c r="I44" s="18">
        <f t="shared" si="9"/>
        <v>0.131826</v>
      </c>
      <c r="J44" s="19" t="e">
        <f t="shared" si="10"/>
        <v>#DIV/0!</v>
      </c>
      <c r="K44" s="21"/>
      <c r="L44" s="21"/>
      <c r="M44" s="25" t="s">
        <v>66</v>
      </c>
    </row>
    <row r="45" spans="1:13" ht="45" x14ac:dyDescent="0.25">
      <c r="A45" s="39" t="s">
        <v>94</v>
      </c>
      <c r="B45" s="38" t="s">
        <v>95</v>
      </c>
      <c r="C45" s="43">
        <v>3.4000000000000002E-2</v>
      </c>
      <c r="D45" s="43">
        <v>0</v>
      </c>
      <c r="E45" s="40">
        <v>3.3860000000000001E-2</v>
      </c>
      <c r="F45" s="49">
        <v>3.3857999999999999E-2</v>
      </c>
      <c r="G45" s="49">
        <v>0</v>
      </c>
      <c r="H45" s="18">
        <f t="shared" si="8"/>
        <v>1.4000000000000123E-4</v>
      </c>
      <c r="I45" s="18">
        <f t="shared" si="9"/>
        <v>3.3860000000000001E-2</v>
      </c>
      <c r="J45" s="19" t="e">
        <f t="shared" si="10"/>
        <v>#DIV/0!</v>
      </c>
      <c r="K45" s="21"/>
      <c r="L45" s="21"/>
      <c r="M45" s="25" t="s">
        <v>66</v>
      </c>
    </row>
    <row r="46" spans="1:13" ht="30" x14ac:dyDescent="0.25">
      <c r="A46" s="22" t="s">
        <v>96</v>
      </c>
      <c r="B46" s="35" t="s">
        <v>52</v>
      </c>
      <c r="C46" s="43">
        <v>0.69299999999999995</v>
      </c>
      <c r="D46" s="43">
        <v>0.69299999999999995</v>
      </c>
      <c r="E46" s="40">
        <v>2.9474E-2</v>
      </c>
      <c r="F46" s="49">
        <v>3.2642999999999998E-2</v>
      </c>
      <c r="G46" s="49">
        <v>0</v>
      </c>
      <c r="H46" s="18">
        <f t="shared" si="8"/>
        <v>0.66352599999999995</v>
      </c>
      <c r="I46" s="18">
        <f t="shared" si="9"/>
        <v>-0.66352599999999995</v>
      </c>
      <c r="J46" s="19">
        <f t="shared" si="10"/>
        <v>-0.95746897546897547</v>
      </c>
      <c r="K46" s="21"/>
      <c r="L46" s="21"/>
      <c r="M46" s="25" t="s">
        <v>68</v>
      </c>
    </row>
    <row r="47" spans="1:13" x14ac:dyDescent="0.25">
      <c r="A47" s="37" t="s">
        <v>39</v>
      </c>
      <c r="B47" s="12" t="s">
        <v>8</v>
      </c>
      <c r="C47" s="13">
        <f t="shared" ref="C47:I47" si="11">C48+C50</f>
        <v>4653.1600000000017</v>
      </c>
      <c r="D47" s="13">
        <f t="shared" si="11"/>
        <v>1974.0610000000001</v>
      </c>
      <c r="E47" s="13">
        <f t="shared" si="11"/>
        <v>202.84044770440002</v>
      </c>
      <c r="F47" s="13">
        <f t="shared" si="11"/>
        <v>133.74599918000001</v>
      </c>
      <c r="G47" s="13">
        <f t="shared" si="11"/>
        <v>0.53697899999999998</v>
      </c>
      <c r="H47" s="13">
        <f t="shared" si="11"/>
        <v>4450.3195522955994</v>
      </c>
      <c r="I47" s="13">
        <f t="shared" si="11"/>
        <v>-1771.2205522955999</v>
      </c>
      <c r="J47" s="31"/>
      <c r="K47" s="31"/>
      <c r="L47" s="32"/>
      <c r="M47" s="16"/>
    </row>
    <row r="48" spans="1:13" ht="28.5" x14ac:dyDescent="0.25">
      <c r="A48" s="37" t="s">
        <v>54</v>
      </c>
      <c r="B48" s="12" t="s">
        <v>4</v>
      </c>
      <c r="C48" s="13">
        <f t="shared" ref="C48:I48" si="12">SUM(C49:C49)</f>
        <v>0</v>
      </c>
      <c r="D48" s="13">
        <f t="shared" si="12"/>
        <v>0</v>
      </c>
      <c r="E48" s="13">
        <f t="shared" si="12"/>
        <v>0</v>
      </c>
      <c r="F48" s="13">
        <f t="shared" si="12"/>
        <v>0</v>
      </c>
      <c r="G48" s="13">
        <f t="shared" si="12"/>
        <v>0</v>
      </c>
      <c r="H48" s="13">
        <f t="shared" si="12"/>
        <v>0</v>
      </c>
      <c r="I48" s="13">
        <f t="shared" si="12"/>
        <v>0</v>
      </c>
      <c r="J48" s="31"/>
      <c r="K48" s="31"/>
      <c r="L48" s="32"/>
      <c r="M48" s="16"/>
    </row>
    <row r="49" spans="1:13" x14ac:dyDescent="0.25">
      <c r="A49" s="17"/>
      <c r="B49" s="17"/>
      <c r="C49" s="18"/>
      <c r="D49" s="18"/>
      <c r="E49" s="18"/>
      <c r="F49" s="30"/>
      <c r="G49" s="30"/>
      <c r="H49" s="18"/>
      <c r="I49" s="18"/>
      <c r="J49" s="19"/>
      <c r="K49" s="30"/>
      <c r="L49" s="30"/>
      <c r="M49" s="17"/>
    </row>
    <row r="50" spans="1:13" x14ac:dyDescent="0.25">
      <c r="A50" s="37" t="s">
        <v>55</v>
      </c>
      <c r="B50" s="12" t="s">
        <v>9</v>
      </c>
      <c r="C50" s="13">
        <f t="shared" ref="C50:I50" si="13">SUM(C51:C69)</f>
        <v>4653.1600000000017</v>
      </c>
      <c r="D50" s="13">
        <f t="shared" si="13"/>
        <v>1974.0610000000001</v>
      </c>
      <c r="E50" s="13">
        <f t="shared" si="13"/>
        <v>202.84044770440002</v>
      </c>
      <c r="F50" s="13">
        <f t="shared" si="13"/>
        <v>133.74599918000001</v>
      </c>
      <c r="G50" s="13">
        <f t="shared" si="13"/>
        <v>0.53697899999999998</v>
      </c>
      <c r="H50" s="13">
        <f t="shared" si="13"/>
        <v>4450.3195522955994</v>
      </c>
      <c r="I50" s="13">
        <f t="shared" si="13"/>
        <v>-1771.2205522955999</v>
      </c>
      <c r="J50" s="33"/>
      <c r="K50" s="33"/>
      <c r="L50" s="33"/>
      <c r="M50" s="16"/>
    </row>
    <row r="51" spans="1:13" ht="105" x14ac:dyDescent="0.25">
      <c r="A51" s="22" t="s">
        <v>97</v>
      </c>
      <c r="B51" s="50" t="s">
        <v>56</v>
      </c>
      <c r="C51" s="43">
        <v>789.76300000000003</v>
      </c>
      <c r="D51" s="18">
        <v>303.47900000000004</v>
      </c>
      <c r="E51" s="43">
        <v>1.953255</v>
      </c>
      <c r="F51" s="48">
        <v>1.903327</v>
      </c>
      <c r="G51" s="48">
        <v>0</v>
      </c>
      <c r="H51" s="18">
        <f t="shared" ref="H51:H69" si="14">C51-E51</f>
        <v>787.80974500000002</v>
      </c>
      <c r="I51" s="20">
        <f t="shared" ref="I51:I69" si="15">E51-D51</f>
        <v>-301.52574500000003</v>
      </c>
      <c r="J51" s="27">
        <f t="shared" ref="J51:J69" si="16">I51/D51</f>
        <v>-0.99356378859822259</v>
      </c>
      <c r="K51" s="29"/>
      <c r="L51" s="30"/>
      <c r="M51" s="25" t="s">
        <v>67</v>
      </c>
    </row>
    <row r="52" spans="1:13" ht="105" x14ac:dyDescent="0.25">
      <c r="A52" s="22" t="s">
        <v>98</v>
      </c>
      <c r="B52" s="51" t="s">
        <v>99</v>
      </c>
      <c r="C52" s="43">
        <v>426.83199999999999</v>
      </c>
      <c r="D52" s="18">
        <v>185</v>
      </c>
      <c r="E52" s="43">
        <v>1.4357660000000001</v>
      </c>
      <c r="F52" s="48">
        <v>1.4330149999999999</v>
      </c>
      <c r="G52" s="48">
        <v>0</v>
      </c>
      <c r="H52" s="18">
        <f t="shared" si="14"/>
        <v>425.39623399999999</v>
      </c>
      <c r="I52" s="20">
        <f t="shared" si="15"/>
        <v>-183.564234</v>
      </c>
      <c r="J52" s="27">
        <f t="shared" si="16"/>
        <v>-0.99223910270270266</v>
      </c>
      <c r="K52" s="29"/>
      <c r="L52" s="30"/>
      <c r="M52" s="25" t="s">
        <v>67</v>
      </c>
    </row>
    <row r="53" spans="1:13" ht="90" x14ac:dyDescent="0.25">
      <c r="A53" s="22" t="s">
        <v>100</v>
      </c>
      <c r="B53" s="51" t="s">
        <v>101</v>
      </c>
      <c r="C53" s="43">
        <v>1623.5630000000001</v>
      </c>
      <c r="D53" s="18">
        <v>405.262</v>
      </c>
      <c r="E53" s="43">
        <v>102.516763</v>
      </c>
      <c r="F53" s="48">
        <v>98.936626000000004</v>
      </c>
      <c r="G53" s="48">
        <v>0</v>
      </c>
      <c r="H53" s="18">
        <f t="shared" si="14"/>
        <v>1521.046237</v>
      </c>
      <c r="I53" s="20">
        <f t="shared" si="15"/>
        <v>-302.74523699999997</v>
      </c>
      <c r="J53" s="27">
        <f t="shared" si="16"/>
        <v>-0.74703583607641466</v>
      </c>
      <c r="K53" s="29"/>
      <c r="L53" s="30"/>
      <c r="M53" s="25" t="s">
        <v>67</v>
      </c>
    </row>
    <row r="54" spans="1:13" ht="90" x14ac:dyDescent="0.25">
      <c r="A54" s="22" t="s">
        <v>102</v>
      </c>
      <c r="B54" s="51" t="s">
        <v>103</v>
      </c>
      <c r="C54" s="43">
        <v>1182.4290000000001</v>
      </c>
      <c r="D54" s="18">
        <v>784.90899999999999</v>
      </c>
      <c r="E54" s="43">
        <v>1.986246</v>
      </c>
      <c r="F54" s="48">
        <v>1.982335</v>
      </c>
      <c r="G54" s="48">
        <v>0</v>
      </c>
      <c r="H54" s="18">
        <f t="shared" si="14"/>
        <v>1180.4427540000001</v>
      </c>
      <c r="I54" s="20">
        <f t="shared" si="15"/>
        <v>-782.92275399999994</v>
      </c>
      <c r="J54" s="27">
        <f t="shared" si="16"/>
        <v>-0.99746945696889699</v>
      </c>
      <c r="K54" s="29"/>
      <c r="L54" s="30"/>
      <c r="M54" s="25" t="s">
        <v>67</v>
      </c>
    </row>
    <row r="55" spans="1:13" ht="90" x14ac:dyDescent="0.25">
      <c r="A55" s="22" t="s">
        <v>104</v>
      </c>
      <c r="B55" s="38" t="s">
        <v>105</v>
      </c>
      <c r="C55" s="43">
        <v>53.220999999999997</v>
      </c>
      <c r="D55" s="18">
        <v>53.220999999999997</v>
      </c>
      <c r="E55" s="43">
        <v>0.26994699999999999</v>
      </c>
      <c r="F55" s="48">
        <v>14.642457</v>
      </c>
      <c r="G55" s="48">
        <v>0</v>
      </c>
      <c r="H55" s="18">
        <f t="shared" si="14"/>
        <v>52.951052999999995</v>
      </c>
      <c r="I55" s="20">
        <f t="shared" si="15"/>
        <v>-52.951052999999995</v>
      </c>
      <c r="J55" s="27">
        <f t="shared" si="16"/>
        <v>-0.99492781045076184</v>
      </c>
      <c r="K55" s="29"/>
      <c r="L55" s="30"/>
      <c r="M55" s="25" t="s">
        <v>67</v>
      </c>
    </row>
    <row r="56" spans="1:13" ht="75" x14ac:dyDescent="0.25">
      <c r="A56" s="22" t="s">
        <v>106</v>
      </c>
      <c r="B56" s="52" t="s">
        <v>107</v>
      </c>
      <c r="C56" s="43">
        <v>30.248000000000001</v>
      </c>
      <c r="D56" s="18">
        <v>30.248000000000001</v>
      </c>
      <c r="E56" s="43">
        <v>0.513428</v>
      </c>
      <c r="F56" s="48">
        <v>0.50322900000000004</v>
      </c>
      <c r="G56" s="48">
        <v>0</v>
      </c>
      <c r="H56" s="18">
        <f t="shared" si="14"/>
        <v>29.734572</v>
      </c>
      <c r="I56" s="20">
        <f t="shared" si="15"/>
        <v>-29.734572</v>
      </c>
      <c r="J56" s="27">
        <f t="shared" si="16"/>
        <v>-0.98302605130917742</v>
      </c>
      <c r="K56" s="29"/>
      <c r="L56" s="30"/>
      <c r="M56" s="25" t="s">
        <v>67</v>
      </c>
    </row>
    <row r="57" spans="1:13" ht="75" x14ac:dyDescent="0.25">
      <c r="A57" s="22" t="s">
        <v>108</v>
      </c>
      <c r="B57" s="35" t="s">
        <v>109</v>
      </c>
      <c r="C57" s="43">
        <v>24.898</v>
      </c>
      <c r="D57" s="18">
        <v>24.898</v>
      </c>
      <c r="E57" s="43">
        <v>10.893685</v>
      </c>
      <c r="F57" s="48">
        <v>2.74621</v>
      </c>
      <c r="G57" s="48">
        <v>0</v>
      </c>
      <c r="H57" s="18">
        <f t="shared" si="14"/>
        <v>14.004315</v>
      </c>
      <c r="I57" s="20">
        <f t="shared" si="15"/>
        <v>-14.004315</v>
      </c>
      <c r="J57" s="27">
        <f t="shared" si="16"/>
        <v>-0.56246746726644714</v>
      </c>
      <c r="K57" s="29"/>
      <c r="L57" s="30"/>
      <c r="M57" s="25" t="s">
        <v>67</v>
      </c>
    </row>
    <row r="58" spans="1:13" ht="45" x14ac:dyDescent="0.25">
      <c r="A58" s="22" t="s">
        <v>110</v>
      </c>
      <c r="B58" s="35" t="s">
        <v>111</v>
      </c>
      <c r="C58" s="43">
        <v>0.22800000000000001</v>
      </c>
      <c r="D58" s="18">
        <v>0.22800000000000001</v>
      </c>
      <c r="E58" s="43">
        <v>9.0101000000000001E-2</v>
      </c>
      <c r="F58" s="48">
        <v>9.2299999999999999E-4</v>
      </c>
      <c r="G58" s="48">
        <v>0</v>
      </c>
      <c r="H58" s="18">
        <f t="shared" si="14"/>
        <v>0.13789899999999999</v>
      </c>
      <c r="I58" s="20">
        <f t="shared" si="15"/>
        <v>-0.13789899999999999</v>
      </c>
      <c r="J58" s="27">
        <f t="shared" si="16"/>
        <v>-0.60482017543859645</v>
      </c>
      <c r="K58" s="29"/>
      <c r="L58" s="30"/>
      <c r="M58" s="25" t="s">
        <v>68</v>
      </c>
    </row>
    <row r="59" spans="1:13" ht="60" x14ac:dyDescent="0.25">
      <c r="A59" s="22" t="s">
        <v>112</v>
      </c>
      <c r="B59" s="35" t="s">
        <v>113</v>
      </c>
      <c r="C59" s="43">
        <v>0.252</v>
      </c>
      <c r="D59" s="18">
        <v>0.252</v>
      </c>
      <c r="E59" s="43">
        <v>6.5500000000000003E-2</v>
      </c>
      <c r="F59" s="48">
        <v>8.8982000000000004E-4</v>
      </c>
      <c r="G59" s="48">
        <v>0</v>
      </c>
      <c r="H59" s="18">
        <f t="shared" si="14"/>
        <v>0.1865</v>
      </c>
      <c r="I59" s="20">
        <f t="shared" si="15"/>
        <v>-0.1865</v>
      </c>
      <c r="J59" s="27">
        <f t="shared" si="16"/>
        <v>-0.74007936507936511</v>
      </c>
      <c r="K59" s="29"/>
      <c r="L59" s="30"/>
      <c r="M59" s="25" t="s">
        <v>68</v>
      </c>
    </row>
    <row r="60" spans="1:13" ht="60" x14ac:dyDescent="0.25">
      <c r="A60" s="22" t="s">
        <v>114</v>
      </c>
      <c r="B60" s="53" t="s">
        <v>115</v>
      </c>
      <c r="C60" s="43">
        <v>0.66900000000000004</v>
      </c>
      <c r="D60" s="18">
        <v>0.66900000000000004</v>
      </c>
      <c r="E60" s="43">
        <v>0.14865700000000001</v>
      </c>
      <c r="F60" s="48">
        <v>9.9617999999999994E-4</v>
      </c>
      <c r="G60" s="48">
        <v>0</v>
      </c>
      <c r="H60" s="18">
        <f t="shared" si="14"/>
        <v>0.520343</v>
      </c>
      <c r="I60" s="20">
        <f t="shared" si="15"/>
        <v>-0.520343</v>
      </c>
      <c r="J60" s="27">
        <f t="shared" si="16"/>
        <v>-0.77779222720478325</v>
      </c>
      <c r="K60" s="29"/>
      <c r="L60" s="30"/>
      <c r="M60" s="25" t="s">
        <v>68</v>
      </c>
    </row>
    <row r="61" spans="1:13" ht="45" x14ac:dyDescent="0.25">
      <c r="A61" s="39" t="s">
        <v>116</v>
      </c>
      <c r="B61" s="35" t="s">
        <v>53</v>
      </c>
      <c r="C61" s="20">
        <v>0.14499999999999999</v>
      </c>
      <c r="D61" s="18">
        <v>0</v>
      </c>
      <c r="E61" s="40">
        <v>0.14545470999999999</v>
      </c>
      <c r="F61" s="48">
        <v>0</v>
      </c>
      <c r="G61" s="48">
        <v>0</v>
      </c>
      <c r="H61" s="18">
        <f t="shared" si="14"/>
        <v>-4.5470999999999706E-4</v>
      </c>
      <c r="I61" s="18">
        <f t="shared" si="15"/>
        <v>0.14545470999999999</v>
      </c>
      <c r="J61" s="19" t="e">
        <f t="shared" si="16"/>
        <v>#DIV/0!</v>
      </c>
      <c r="K61" s="30"/>
      <c r="L61" s="30"/>
      <c r="M61" s="25" t="s">
        <v>66</v>
      </c>
    </row>
    <row r="62" spans="1:13" ht="60" x14ac:dyDescent="0.25">
      <c r="A62" s="22" t="s">
        <v>117</v>
      </c>
      <c r="B62" s="53" t="s">
        <v>118</v>
      </c>
      <c r="C62" s="43">
        <v>0.42399999999999999</v>
      </c>
      <c r="D62" s="18">
        <v>0.42399999999999999</v>
      </c>
      <c r="E62" s="40">
        <v>3.6805999999999998E-2</v>
      </c>
      <c r="F62" s="48">
        <v>0.36020099999999999</v>
      </c>
      <c r="G62" s="48">
        <v>0.41228199999999998</v>
      </c>
      <c r="H62" s="18">
        <f t="shared" si="14"/>
        <v>0.38719399999999998</v>
      </c>
      <c r="I62" s="18">
        <f t="shared" si="15"/>
        <v>-0.38719399999999998</v>
      </c>
      <c r="J62" s="19">
        <f t="shared" si="16"/>
        <v>-0.91319339622641504</v>
      </c>
      <c r="K62" s="30"/>
      <c r="L62" s="30"/>
      <c r="M62" s="25" t="s">
        <v>68</v>
      </c>
    </row>
    <row r="63" spans="1:13" ht="45" x14ac:dyDescent="0.25">
      <c r="A63" s="22" t="s">
        <v>119</v>
      </c>
      <c r="B63" s="35" t="s">
        <v>120</v>
      </c>
      <c r="C63" s="43">
        <v>0.34399999999999997</v>
      </c>
      <c r="D63" s="18">
        <v>0.34399999999999997</v>
      </c>
      <c r="E63" s="40">
        <v>0.118021</v>
      </c>
      <c r="F63" s="48">
        <v>4.9265999999999997E-2</v>
      </c>
      <c r="G63" s="48">
        <v>0</v>
      </c>
      <c r="H63" s="18">
        <f t="shared" si="14"/>
        <v>0.22597899999999999</v>
      </c>
      <c r="I63" s="18">
        <f t="shared" si="15"/>
        <v>-0.22597899999999999</v>
      </c>
      <c r="J63" s="19">
        <f t="shared" si="16"/>
        <v>-0.6569156976744186</v>
      </c>
      <c r="K63" s="30"/>
      <c r="L63" s="30"/>
      <c r="M63" s="25" t="s">
        <v>68</v>
      </c>
    </row>
    <row r="64" spans="1:13" ht="45" x14ac:dyDescent="0.25">
      <c r="A64" s="22" t="s">
        <v>121</v>
      </c>
      <c r="B64" s="35" t="s">
        <v>122</v>
      </c>
      <c r="C64" s="43">
        <v>0.627</v>
      </c>
      <c r="D64" s="18">
        <v>0.627</v>
      </c>
      <c r="E64" s="40">
        <v>0.254326</v>
      </c>
      <c r="F64" s="48">
        <v>6.9266999999999995E-2</v>
      </c>
      <c r="G64" s="48">
        <v>0</v>
      </c>
      <c r="H64" s="18">
        <f t="shared" si="14"/>
        <v>0.37267400000000001</v>
      </c>
      <c r="I64" s="18">
        <f t="shared" si="15"/>
        <v>-0.37267400000000001</v>
      </c>
      <c r="J64" s="19">
        <f t="shared" si="16"/>
        <v>-0.59437639553429022</v>
      </c>
      <c r="K64" s="30"/>
      <c r="L64" s="30"/>
      <c r="M64" s="25" t="s">
        <v>68</v>
      </c>
    </row>
    <row r="65" spans="1:13" ht="30" x14ac:dyDescent="0.25">
      <c r="A65" s="22" t="s">
        <v>123</v>
      </c>
      <c r="B65" s="35" t="s">
        <v>59</v>
      </c>
      <c r="C65" s="43">
        <v>10.288</v>
      </c>
      <c r="D65" s="18">
        <v>10.288</v>
      </c>
      <c r="E65" s="40">
        <v>0.96224200000000004</v>
      </c>
      <c r="F65" s="48">
        <v>5.6115170000000001</v>
      </c>
      <c r="G65" s="48">
        <v>0</v>
      </c>
      <c r="H65" s="18">
        <f t="shared" si="14"/>
        <v>9.3257580000000004</v>
      </c>
      <c r="I65" s="18">
        <f t="shared" si="15"/>
        <v>-9.3257580000000004</v>
      </c>
      <c r="J65" s="19">
        <f t="shared" si="16"/>
        <v>-0.90646947900466568</v>
      </c>
      <c r="K65" s="30"/>
      <c r="L65" s="30"/>
      <c r="M65" s="25" t="s">
        <v>68</v>
      </c>
    </row>
    <row r="66" spans="1:13" ht="60" x14ac:dyDescent="0.25">
      <c r="A66" s="22" t="s">
        <v>124</v>
      </c>
      <c r="B66" s="35" t="s">
        <v>57</v>
      </c>
      <c r="C66" s="43">
        <v>382.637</v>
      </c>
      <c r="D66" s="18">
        <v>68.921999999999997</v>
      </c>
      <c r="E66" s="40">
        <v>4.4352289999999996</v>
      </c>
      <c r="F66" s="48">
        <v>0.53405599999999998</v>
      </c>
      <c r="G66" s="48">
        <v>0</v>
      </c>
      <c r="H66" s="18">
        <f t="shared" si="14"/>
        <v>378.20177100000001</v>
      </c>
      <c r="I66" s="18">
        <f t="shared" si="15"/>
        <v>-64.486771000000005</v>
      </c>
      <c r="J66" s="19">
        <f t="shared" si="16"/>
        <v>-0.93564857375003641</v>
      </c>
      <c r="K66" s="30"/>
      <c r="L66" s="30"/>
      <c r="M66" s="25" t="s">
        <v>68</v>
      </c>
    </row>
    <row r="67" spans="1:13" ht="75" x14ac:dyDescent="0.25">
      <c r="A67" s="22" t="s">
        <v>125</v>
      </c>
      <c r="B67" s="35" t="s">
        <v>126</v>
      </c>
      <c r="C67" s="43">
        <v>104.74299999999999</v>
      </c>
      <c r="D67" s="18">
        <v>104.74300000000001</v>
      </c>
      <c r="E67" s="40">
        <v>76.116956999999999</v>
      </c>
      <c r="F67" s="48">
        <v>4.8468239999999998</v>
      </c>
      <c r="G67" s="48">
        <v>0</v>
      </c>
      <c r="H67" s="18">
        <f t="shared" si="14"/>
        <v>28.626042999999996</v>
      </c>
      <c r="I67" s="18">
        <f t="shared" si="15"/>
        <v>-28.62604300000001</v>
      </c>
      <c r="J67" s="19">
        <f t="shared" si="16"/>
        <v>-0.27329791012287225</v>
      </c>
      <c r="K67" s="30"/>
      <c r="L67" s="30"/>
      <c r="M67" s="25" t="s">
        <v>68</v>
      </c>
    </row>
    <row r="68" spans="1:13" ht="45" x14ac:dyDescent="0.25">
      <c r="A68" s="22" t="s">
        <v>127</v>
      </c>
      <c r="B68" s="38" t="s">
        <v>128</v>
      </c>
      <c r="C68" s="20">
        <v>4.2329999999999997</v>
      </c>
      <c r="D68" s="40">
        <v>0</v>
      </c>
      <c r="E68" s="40">
        <v>0.14318099439999998</v>
      </c>
      <c r="F68" s="48">
        <v>0.12316318000000001</v>
      </c>
      <c r="G68" s="41">
        <v>0.123</v>
      </c>
      <c r="H68" s="18">
        <f t="shared" si="14"/>
        <v>4.0898190055999999</v>
      </c>
      <c r="I68" s="40">
        <f t="shared" si="15"/>
        <v>0.14318099439999998</v>
      </c>
      <c r="J68" s="42" t="e">
        <f t="shared" si="16"/>
        <v>#DIV/0!</v>
      </c>
      <c r="K68" s="41"/>
      <c r="L68" s="41"/>
      <c r="M68" s="17" t="s">
        <v>64</v>
      </c>
    </row>
    <row r="69" spans="1:13" ht="30" x14ac:dyDescent="0.25">
      <c r="A69" s="39">
        <v>3</v>
      </c>
      <c r="B69" s="35" t="s">
        <v>58</v>
      </c>
      <c r="C69" s="43">
        <v>17.616</v>
      </c>
      <c r="D69" s="20">
        <v>0.54700000000000004</v>
      </c>
      <c r="E69" s="43">
        <v>0.75488299999999997</v>
      </c>
      <c r="F69" s="48">
        <v>1.6969999999999999E-3</v>
      </c>
      <c r="G69" s="48">
        <v>1.6969999999999999E-3</v>
      </c>
      <c r="H69" s="18">
        <f t="shared" si="14"/>
        <v>16.861117</v>
      </c>
      <c r="I69" s="20">
        <f t="shared" si="15"/>
        <v>0.20788299999999993</v>
      </c>
      <c r="J69" s="27">
        <f t="shared" si="16"/>
        <v>0.38004204753199256</v>
      </c>
      <c r="K69" s="30"/>
      <c r="L69" s="30"/>
      <c r="M69" s="17" t="s">
        <v>64</v>
      </c>
    </row>
    <row r="70" spans="1:13" ht="28.5" x14ac:dyDescent="0.25">
      <c r="A70" s="12"/>
      <c r="B70" s="12" t="s">
        <v>60</v>
      </c>
      <c r="C70" s="12"/>
      <c r="D70" s="33"/>
      <c r="E70" s="33"/>
      <c r="F70" s="33"/>
      <c r="G70" s="33"/>
      <c r="H70" s="33"/>
      <c r="I70" s="33"/>
      <c r="J70" s="33"/>
      <c r="K70" s="33"/>
      <c r="L70" s="33"/>
      <c r="M70" s="16"/>
    </row>
    <row r="72" spans="1:13" x14ac:dyDescent="0.25">
      <c r="B72" s="4" t="s">
        <v>61</v>
      </c>
    </row>
    <row r="73" spans="1:13" ht="30" x14ac:dyDescent="0.25">
      <c r="B73" s="4" t="s">
        <v>62</v>
      </c>
    </row>
    <row r="74" spans="1:13" x14ac:dyDescent="0.25">
      <c r="B74" s="4" t="s">
        <v>135</v>
      </c>
    </row>
    <row r="75" spans="1:13" s="34" customFormat="1" x14ac:dyDescent="0.25">
      <c r="B75" s="4"/>
      <c r="I75" s="2"/>
    </row>
    <row r="76" spans="1:13" x14ac:dyDescent="0.25">
      <c r="B76" s="54" t="s">
        <v>140</v>
      </c>
      <c r="C76" s="54"/>
      <c r="D76" s="54"/>
      <c r="E76" s="54"/>
      <c r="F76" s="54"/>
      <c r="G76" s="54"/>
      <c r="H76" s="54"/>
      <c r="I76" s="54"/>
      <c r="J76" s="54"/>
    </row>
    <row r="78" spans="1:13" x14ac:dyDescent="0.25">
      <c r="B78" s="54" t="s">
        <v>141</v>
      </c>
      <c r="C78" s="54"/>
      <c r="D78" s="54"/>
      <c r="E78" s="54"/>
      <c r="F78" s="54"/>
      <c r="G78" s="54"/>
      <c r="H78" s="54"/>
      <c r="I78" s="54"/>
      <c r="J78" s="54"/>
    </row>
  </sheetData>
  <autoFilter ref="A18:M70"/>
  <mergeCells count="21">
    <mergeCell ref="K12:M12"/>
    <mergeCell ref="A5:M5"/>
    <mergeCell ref="A6:M6"/>
    <mergeCell ref="H15:H17"/>
    <mergeCell ref="I15:L15"/>
    <mergeCell ref="M15:M17"/>
    <mergeCell ref="I16:I17"/>
    <mergeCell ref="J16:J17"/>
    <mergeCell ref="A15:A17"/>
    <mergeCell ref="B15:B17"/>
    <mergeCell ref="C15:C17"/>
    <mergeCell ref="K8:M8"/>
    <mergeCell ref="K9:M9"/>
    <mergeCell ref="K10:M10"/>
    <mergeCell ref="K11:M11"/>
    <mergeCell ref="B76:J76"/>
    <mergeCell ref="B78:J78"/>
    <mergeCell ref="F15:F17"/>
    <mergeCell ref="G15:G17"/>
    <mergeCell ref="K16:L16"/>
    <mergeCell ref="D15:E16"/>
  </mergeCells>
  <dataValidations count="2">
    <dataValidation allowBlank="1" showErrorMessage="1" error="_x000a_" prompt="_x000a_" sqref="M22:M28 M30:M32"/>
    <dataValidation allowBlank="1" showInputMessage="1" showErrorMessage="1" errorTitle="ОШИБКА ВВОДА" error="Необходимо вводить только числа с использованием точки в качестве десятичного разделителя" sqref="F35:G46 F29:G29 F25:G27 F31:G31 D30:I30 D32:I32 C28:I28 C30:C32"/>
  </dataValidations>
  <pageMargins left="0" right="0.70866141732283472" top="0.19685039370078741" bottom="0" header="0.31496062992125984" footer="0.31496062992125984"/>
  <pageSetup paperSize="9" scale="16" orientation="landscape" r:id="rId1"/>
  <headerFooter differentFirst="1">
    <oddHeader>&amp;C&amp;P</oddHeader>
  </headerFooter>
  <ignoredErrors>
    <ignoredError sqref="A47" numberStoredAsText="1"/>
    <ignoredError sqref="F35:F36 G3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6.1</vt:lpstr>
      <vt:lpstr>'Приложение 6.1'!Заголовки_для_печати</vt:lpstr>
      <vt:lpstr>'Приложение 6.1'!Область_печати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Камалов Денис Галиевич</cp:lastModifiedBy>
  <cp:lastPrinted>2018-02-19T00:07:55Z</cp:lastPrinted>
  <dcterms:created xsi:type="dcterms:W3CDTF">2015-02-24T02:46:06Z</dcterms:created>
  <dcterms:modified xsi:type="dcterms:W3CDTF">2018-03-29T07:36:19Z</dcterms:modified>
</cp:coreProperties>
</file>