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9800" windowHeight="12045" tabRatio="925" activeTab="1"/>
  </bookViews>
  <sheets>
    <sheet name="приложение 7.1" sheetId="1" r:id="rId1"/>
    <sheet name="приложение 8" sheetId="2" r:id="rId2"/>
    <sheet name="приложение 9" sheetId="3" r:id="rId3"/>
    <sheet name="приложение 11.2" sheetId="4" r:id="rId4"/>
    <sheet name="приложение 12" sheetId="5" r:id="rId5"/>
    <sheet name="приложение 14" sheetId="6" r:id="rId6"/>
  </sheets>
  <externalReferences>
    <externalReference r:id="rId9"/>
  </externalReferences>
  <definedNames>
    <definedName name="_xlnm.Print_Area" localSheetId="3">'приложение 11.2'!$A$1:$C$71</definedName>
    <definedName name="_xlnm.Print_Area" localSheetId="4">'приложение 12'!$A$1:$F$58</definedName>
    <definedName name="_xlnm.Print_Area" localSheetId="5">'приложение 14'!$A$1:$L$116</definedName>
    <definedName name="_xlnm.Print_Area" localSheetId="0">'приложение 7.1'!$A$1:$W$62</definedName>
    <definedName name="_xlnm.Print_Area" localSheetId="1">'приложение 8'!$A$1:$M$52</definedName>
  </definedNames>
  <calcPr fullCalcOnLoad="1"/>
</workbook>
</file>

<file path=xl/sharedStrings.xml><?xml version="1.0" encoding="utf-8"?>
<sst xmlns="http://schemas.openxmlformats.org/spreadsheetml/2006/main" count="569" uniqueCount="276">
  <si>
    <t>другое (закуп оборудования)</t>
  </si>
  <si>
    <t xml:space="preserve"> Ввод в эксплуатацию оборудования</t>
  </si>
  <si>
    <t>Мониторинг рынка продаж оборудования</t>
  </si>
  <si>
    <t>Техническое перевооружение</t>
  </si>
  <si>
    <t>Подготовительные работы для замены оборудования</t>
  </si>
  <si>
    <t>Демонтаж старого оборудования</t>
  </si>
  <si>
    <t xml:space="preserve">Испытания оборудования 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</si>
  <si>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</si>
  <si>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</si>
  <si>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</si>
  <si>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</si>
  <si>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</si>
  <si>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</si>
  <si>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</si>
  <si>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</si>
  <si>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</si>
  <si>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</si>
  <si>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</si>
  <si>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</si>
  <si>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</si>
  <si>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</si>
  <si>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</si>
  <si>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</si>
  <si>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</si>
  <si>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</si>
  <si>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</si>
  <si>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</si>
  <si>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</si>
  <si>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</si>
  <si>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</si>
  <si>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</si>
  <si>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</si>
  <si>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</si>
  <si>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</si>
  <si>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</si>
  <si>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</si>
  <si>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</si>
  <si>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</si>
  <si>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</si>
  <si>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</si>
  <si>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</si>
  <si>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</si>
  <si>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</si>
  <si>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</si>
  <si>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</si>
  <si>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</si>
  <si>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</si>
  <si>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</si>
  <si>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</si>
  <si>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</si>
  <si>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</si>
  <si>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</si>
  <si>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</si>
  <si>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</si>
  <si>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</si>
  <si>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</si>
  <si>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</si>
  <si>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</si>
  <si>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</si>
  <si>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</si>
  <si>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</si>
  <si>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4.4.</t>
  </si>
  <si>
    <t>4.5.</t>
  </si>
  <si>
    <t>4.6.</t>
  </si>
  <si>
    <t>5.3.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</si>
  <si>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</si>
  <si>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</si>
  <si>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</si>
  <si>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</si>
  <si>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</si>
  <si>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</si>
  <si>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</si>
  <si>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</si>
  <si>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</si>
  <si>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</si>
  <si>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</si>
  <si>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</si>
  <si>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</si>
  <si>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</si>
  <si>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</si>
  <si>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</si>
  <si>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</si>
  <si>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</si>
  <si>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</si>
  <si>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</si>
  <si>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</si>
  <si>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</si>
  <si>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</si>
  <si>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</si>
  <si>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</si>
  <si>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</si>
  <si>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</si>
  <si>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</si>
  <si>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</si>
  <si>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6.1.</t>
  </si>
  <si>
    <t>6.2.</t>
  </si>
  <si>
    <t>6.3.</t>
  </si>
  <si>
    <t>6.4.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</si>
  <si>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</si>
  <si>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</si>
  <si>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</si>
  <si>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</si>
  <si>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</si>
  <si>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</si>
  <si>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</si>
  <si>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</si>
  <si>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</si>
  <si>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</si>
  <si>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</si>
  <si>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</si>
  <si>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</si>
  <si>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</si>
  <si>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</si>
  <si>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</si>
  <si>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</si>
  <si>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</si>
  <si>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</si>
  <si>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</si>
  <si>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</si>
  <si>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</si>
  <si>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</si>
  <si>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</si>
  <si>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</si>
  <si>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</si>
  <si>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</si>
  <si>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</si>
  <si>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</si>
  <si>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</si>
  <si>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</si>
  <si>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</si>
  <si>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</si>
  <si>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</si>
  <si>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</si>
  <si>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</si>
  <si>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</si>
  <si>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</si>
  <si>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</si>
  <si>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</si>
  <si>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</si>
  <si>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</si>
  <si>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</si>
  <si>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</si>
  <si>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</si>
  <si>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</si>
  <si>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</si>
  <si>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</si>
  <si>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</si>
  <si>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1.5.</t>
  </si>
  <si>
    <t>Заключение договора  подряда (допсоглашения к договору)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</si>
  <si>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</si>
  <si>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</si>
  <si>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</si>
  <si>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</si>
  <si>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</si>
  <si>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Создание систем противоаварийной и режимной автоматики</t>
  </si>
  <si>
    <t>Утверждаю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</si>
  <si>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</si>
  <si>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</si>
  <si>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</si>
  <si>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</si>
  <si>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</si>
  <si>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</si>
  <si>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</si>
  <si>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</si>
  <si>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</si>
  <si>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</si>
  <si>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</si>
  <si>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</si>
  <si>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</si>
  <si>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</si>
  <si>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</si>
  <si>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</si>
  <si>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</si>
  <si>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</si>
  <si>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</si>
  <si>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</si>
  <si>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</si>
  <si>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</si>
  <si>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</si>
  <si>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</si>
  <si>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</si>
  <si>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</si>
  <si>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</si>
  <si>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</si>
  <si>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</si>
  <si>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</si>
  <si>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</si>
  <si>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</si>
  <si>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</si>
  <si>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</si>
  <si>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</si>
  <si>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</si>
  <si>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</si>
  <si>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</si>
  <si>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</si>
  <si>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</si>
  <si>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</si>
  <si>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</si>
  <si>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</si>
  <si>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</si>
  <si>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</si>
  <si>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</si>
  <si>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</si>
  <si>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</si>
  <si>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</si>
  <si>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</si>
  <si>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</si>
  <si>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</si>
  <si>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</si>
  <si>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</si>
  <si>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</si>
  <si>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</si>
  <si>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</si>
  <si>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</si>
  <si>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</si>
  <si>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</si>
  <si>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</si>
  <si>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</si>
  <si>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</si>
  <si>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</si>
  <si>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</si>
  <si>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</si>
  <si>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</si>
  <si>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</si>
  <si>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</si>
  <si>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</si>
  <si>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Перечень инвестиционных проектов инвестиционной программы и план их финансирования</t>
  </si>
  <si>
    <t>Приложение  № 11.2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</si>
  <si>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</si>
  <si>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Приложение  № 7.1</t>
  </si>
  <si>
    <t>Приложение  № 14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</si>
  <si>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</si>
  <si>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</si>
  <si>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</si>
  <si>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</si>
  <si>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</si>
  <si>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Модернизация</t>
  </si>
  <si>
    <t>0,4 МВт</t>
  </si>
  <si>
    <t>0,63 МВт</t>
  </si>
  <si>
    <t>Замена трансформатора с масляным охлаждением  ТМ-630 (ТП 80 А)</t>
  </si>
  <si>
    <t>Директор ООО "Интарсия"</t>
  </si>
  <si>
    <t>_________И.С. Харабара</t>
  </si>
  <si>
    <t>__________И.С. Харабара</t>
  </si>
  <si>
    <t>__________________ И.С. Харабара</t>
  </si>
  <si>
    <t>На конец отчетного квартала/За 1 квартал</t>
  </si>
  <si>
    <t>На конец отчетного квартала/За 2 квартал</t>
  </si>
  <si>
    <t>На конец отчетного квартала/За 3 квартал</t>
  </si>
  <si>
    <t>На конец отчетного квартала/За 4 квартал</t>
  </si>
  <si>
    <t>На конец отчетного квартала/За 2015 год</t>
  </si>
  <si>
    <t>Объем финансирования
2015 год</t>
  </si>
  <si>
    <t>2015 г.</t>
  </si>
  <si>
    <t>1 кв. 2015 г.</t>
  </si>
  <si>
    <t>2 кв. 2015 г.</t>
  </si>
  <si>
    <t>3 кв. 2015 г.</t>
  </si>
  <si>
    <t>4 кв. 2015 г.</t>
  </si>
  <si>
    <t>Главный энергетик ___________________Д.В. Чемерис</t>
  </si>
  <si>
    <r>
      <t>Фактический объем финансирования ниже запланированного в связи с тем, что в 2015 году потребителям отпущено на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270 тыс. кВт меньше чем планировалось.</t>
    </r>
  </si>
  <si>
    <t>" _____" __________ 2016 года</t>
  </si>
  <si>
    <r>
      <t>Для приобретения оборудования, доставленного в 1 квартале 2015 г., в соответствии с условиями договора поставки 119 от 18.02.14 была произведена  предоплата в 4 квартале  (ПП № 226 от 23.12. 2014 года на сумму 306000 руб.) и в 1 квартале 2015 года ( ПП № 22 от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03.02. 2015 года на сумму 304976 руб.)  На момент предоплаты  финансирование инвестиционной программы 2016 г. не было, в связи с чем было принято решение о продлении сроков займа (в размере 465 000 руб) по договору № 13 от 19.05.14. </t>
    </r>
  </si>
  <si>
    <t>Финансовые показатели за отчетный период [ 4 квартал  2015 года]</t>
  </si>
  <si>
    <t>Выручка (без учета реакт. электр.)</t>
  </si>
  <si>
    <t>Чистая прибыль (без учета реакт. электр.)</t>
  </si>
  <si>
    <t>Ведущий экономист                                                                         Е.А. Билюкова</t>
  </si>
  <si>
    <t>Ведущий экономист                                                          Е.А. Билюкова</t>
  </si>
  <si>
    <t>«___»________ 2016 года</t>
  </si>
  <si>
    <t>Объем финансирования
на 2016 год</t>
  </si>
  <si>
    <t>всего,
2016 год</t>
  </si>
  <si>
    <t>Замена КЛ 6кВ ТП 68А-ТП-68</t>
  </si>
  <si>
    <t xml:space="preserve">Источники финансирования инвестиционной программы на 2016 год, млн. рублей </t>
  </si>
  <si>
    <t xml:space="preserve">План ввода/вывода объектов в 2016 году, млн. рублей </t>
  </si>
  <si>
    <t xml:space="preserve">1 кв. 2016 года </t>
  </si>
  <si>
    <t>2 кв. 2016 года</t>
  </si>
  <si>
    <t>3 кв. 2016 года</t>
  </si>
  <si>
    <t>4 кв. 2016 года</t>
  </si>
  <si>
    <t>2016 год</t>
  </si>
  <si>
    <t>-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</si>
</sst>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"/>
    <numFmt numFmtId="186" formatCode="0.000"/>
    <numFmt numFmtId="187" formatCode="#,##0&quot;р.&quot;"/>
    <numFmt numFmtId="188" formatCode="#,##0.000&quot;р.&quot;"/>
    <numFmt numFmtId="189" formatCode="#,##0.00_р_."/>
    <numFmt numFmtId="190" formatCode="#,##0.000_р_."/>
    <numFmt numFmtId="191" formatCode="#,##0.0_р_."/>
    <numFmt numFmtId="192" formatCode="#,##0_р_."/>
    <numFmt numFmtId="193" formatCode="0.00000"/>
    <numFmt numFmtId="194" formatCode="0.0000"/>
    <numFmt numFmtId="195" formatCode="0.000000"/>
    <numFmt numFmtId="196" formatCode="000000"/>
    <numFmt numFmtId="197" formatCode="#,##0.00000"/>
    <numFmt numFmtId="198" formatCode="#,##0.000000"/>
    <numFmt numFmtId="199" formatCode="#,##0.0000000"/>
    <numFmt numFmtId="200" formatCode="#,##0.0000"/>
    <numFmt numFmtId="201" formatCode="_-* #,##0.000_р_._-;\-* #,##0.000_р_._-;_-* &quot;-&quot;???_р_._-;_-@_-"/>
  </numFmts>
  <fonts count="3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16" fontId="1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6" fontId="1" fillId="0" borderId="2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5" fillId="0" borderId="0" xfId="0" applyFont="1" applyAlignment="1">
      <alignment/>
    </xf>
    <xf numFmtId="0" fontId="1" fillId="0" borderId="0" xfId="54" applyFont="1">
      <alignment/>
      <protection/>
    </xf>
    <xf numFmtId="177" fontId="1" fillId="0" borderId="14" xfId="54" applyNumberFormat="1" applyFont="1" applyBorder="1" applyAlignment="1">
      <alignment horizontal="center" vertical="center" wrapText="1"/>
      <protection/>
    </xf>
    <xf numFmtId="177" fontId="1" fillId="0" borderId="11" xfId="54" applyNumberFormat="1" applyFont="1" applyBorder="1" applyAlignment="1">
      <alignment horizontal="center" wrapText="1"/>
      <protection/>
    </xf>
    <xf numFmtId="0" fontId="26" fillId="0" borderId="26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1" fillId="20" borderId="11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Border="1" applyAlignment="1">
      <alignment wrapText="1"/>
      <protection/>
    </xf>
    <xf numFmtId="177" fontId="0" fillId="0" borderId="11" xfId="54" applyNumberFormat="1" applyFont="1" applyBorder="1" applyAlignment="1">
      <alignment horizontal="left" wrapText="1" indent="1"/>
      <protection/>
    </xf>
    <xf numFmtId="177" fontId="23" fillId="0" borderId="11" xfId="54" applyNumberFormat="1" applyFont="1" applyBorder="1" applyAlignment="1">
      <alignment horizontal="left" wrapText="1" indent="2"/>
      <protection/>
    </xf>
    <xf numFmtId="177" fontId="0" fillId="0" borderId="11" xfId="54" applyNumberFormat="1" applyFont="1" applyBorder="1">
      <alignment/>
      <protection/>
    </xf>
    <xf numFmtId="177" fontId="0" fillId="0" borderId="11" xfId="54" applyNumberFormat="1" applyFont="1" applyBorder="1" applyAlignment="1">
      <alignment vertical="center"/>
      <protection/>
    </xf>
    <xf numFmtId="177" fontId="28" fillId="0" borderId="0" xfId="54" applyNumberFormat="1" applyFont="1" applyAlignment="1">
      <alignment wrapText="1"/>
      <protection/>
    </xf>
    <xf numFmtId="177" fontId="1" fillId="20" borderId="11" xfId="54" applyNumberFormat="1" applyFont="1" applyFill="1" applyBorder="1" applyAlignment="1">
      <alignment horizontal="right" vertical="center" wrapText="1"/>
      <protection/>
    </xf>
    <xf numFmtId="177" fontId="1" fillId="20" borderId="11" xfId="54" applyNumberFormat="1" applyFont="1" applyFill="1" applyBorder="1" applyAlignment="1">
      <alignment horizontal="right" wrapText="1"/>
      <protection/>
    </xf>
    <xf numFmtId="177" fontId="27" fillId="20" borderId="11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 wrapText="1"/>
    </xf>
    <xf numFmtId="186" fontId="1" fillId="0" borderId="18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93" fontId="0" fillId="0" borderId="11" xfId="0" applyNumberFormat="1" applyFont="1" applyFill="1" applyBorder="1" applyAlignment="1">
      <alignment horizontal="center" vertical="center" wrapText="1"/>
    </xf>
    <xf numFmtId="177" fontId="29" fillId="0" borderId="0" xfId="54" applyNumberFormat="1" applyFont="1" applyAlignment="1">
      <alignment horizontal="left" wrapText="1"/>
      <protection/>
    </xf>
    <xf numFmtId="0" fontId="1" fillId="0" borderId="11" xfId="0" applyFont="1" applyBorder="1" applyAlignment="1">
      <alignment horizontal="justify"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197" fontId="31" fillId="0" borderId="14" xfId="0" applyNumberFormat="1" applyFont="1" applyFill="1" applyBorder="1" applyAlignment="1">
      <alignment horizontal="center" vertical="center" wrapText="1"/>
    </xf>
    <xf numFmtId="197" fontId="31" fillId="0" borderId="11" xfId="0" applyNumberFormat="1" applyFont="1" applyFill="1" applyBorder="1" applyAlignment="1">
      <alignment horizontal="center" vertical="center" wrapText="1"/>
    </xf>
    <xf numFmtId="197" fontId="32" fillId="0" borderId="11" xfId="0" applyNumberFormat="1" applyFont="1" applyFill="1" applyBorder="1" applyAlignment="1">
      <alignment horizontal="center" vertical="center" wrapText="1"/>
    </xf>
    <xf numFmtId="193" fontId="31" fillId="0" borderId="11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NumberFormat="1" applyFont="1" applyBorder="1" applyAlignment="1">
      <alignment vertical="center" wrapText="1"/>
    </xf>
    <xf numFmtId="0" fontId="0" fillId="0" borderId="11" xfId="54" applyFont="1" applyBorder="1">
      <alignment/>
      <protection/>
    </xf>
    <xf numFmtId="0" fontId="0" fillId="20" borderId="11" xfId="54" applyFont="1" applyFill="1" applyBorder="1">
      <alignment/>
      <protection/>
    </xf>
    <xf numFmtId="0" fontId="26" fillId="0" borderId="11" xfId="54" applyFont="1" applyBorder="1" applyAlignment="1">
      <alignment horizontal="center"/>
      <protection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top"/>
    </xf>
    <xf numFmtId="0" fontId="31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/>
    </xf>
    <xf numFmtId="182" fontId="1" fillId="0" borderId="18" xfId="0" applyNumberFormat="1" applyFont="1" applyFill="1" applyBorder="1" applyAlignment="1">
      <alignment horizontal="center" vertical="center" wrapText="1"/>
    </xf>
    <xf numFmtId="182" fontId="1" fillId="0" borderId="18" xfId="0" applyNumberFormat="1" applyFont="1" applyFill="1" applyBorder="1" applyAlignment="1">
      <alignment horizontal="center"/>
    </xf>
    <xf numFmtId="182" fontId="31" fillId="0" borderId="14" xfId="0" applyNumberFormat="1" applyFont="1" applyFill="1" applyBorder="1" applyAlignment="1">
      <alignment horizontal="center" vertical="center" wrapText="1"/>
    </xf>
    <xf numFmtId="182" fontId="31" fillId="0" borderId="11" xfId="0" applyNumberFormat="1" applyFont="1" applyFill="1" applyBorder="1" applyAlignment="1">
      <alignment horizontal="center" vertical="center" wrapText="1"/>
    </xf>
    <xf numFmtId="182" fontId="32" fillId="0" borderId="11" xfId="0" applyNumberFormat="1" applyFont="1" applyFill="1" applyBorder="1" applyAlignment="1">
      <alignment horizontal="center" vertical="center" wrapText="1"/>
    </xf>
    <xf numFmtId="186" fontId="31" fillId="0" borderId="11" xfId="0" applyNumberFormat="1" applyFont="1" applyFill="1" applyBorder="1" applyAlignment="1">
      <alignment horizontal="center" vertical="center" wrapText="1"/>
    </xf>
    <xf numFmtId="193" fontId="1" fillId="0" borderId="18" xfId="0" applyNumberFormat="1" applyFont="1" applyFill="1" applyBorder="1" applyAlignment="1">
      <alignment horizontal="center" vertical="center" wrapText="1"/>
    </xf>
    <xf numFmtId="2" fontId="0" fillId="0" borderId="11" xfId="54" applyNumberFormat="1" applyFont="1" applyBorder="1" applyAlignment="1">
      <alignment horizontal="center" vertical="center"/>
      <protection/>
    </xf>
    <xf numFmtId="194" fontId="1" fillId="0" borderId="18" xfId="0" applyNumberFormat="1" applyFont="1" applyFill="1" applyBorder="1" applyAlignment="1">
      <alignment horizontal="center" vertical="center" wrapText="1"/>
    </xf>
    <xf numFmtId="194" fontId="0" fillId="0" borderId="11" xfId="0" applyNumberFormat="1" applyFont="1" applyFill="1" applyBorder="1" applyAlignment="1">
      <alignment horizontal="center" vertical="center" wrapText="1"/>
    </xf>
    <xf numFmtId="194" fontId="31" fillId="0" borderId="11" xfId="0" applyNumberFormat="1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193" fontId="32" fillId="0" borderId="11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center" vertical="center" wrapText="1"/>
    </xf>
    <xf numFmtId="195" fontId="0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horizontal="center"/>
    </xf>
    <xf numFmtId="193" fontId="31" fillId="0" borderId="14" xfId="0" applyNumberFormat="1" applyFont="1" applyFill="1" applyBorder="1" applyAlignment="1">
      <alignment horizontal="center" vertical="center" wrapText="1"/>
    </xf>
    <xf numFmtId="197" fontId="0" fillId="0" borderId="11" xfId="0" applyNumberFormat="1" applyFont="1" applyFill="1" applyBorder="1" applyAlignment="1">
      <alignment horizontal="left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0" fillId="0" borderId="11" xfId="54" applyNumberFormat="1" applyFont="1" applyBorder="1">
      <alignment/>
      <protection/>
    </xf>
    <xf numFmtId="3" fontId="0" fillId="0" borderId="11" xfId="54" applyNumberFormat="1" applyFont="1" applyBorder="1" applyAlignment="1">
      <alignment wrapText="1"/>
      <protection/>
    </xf>
    <xf numFmtId="1" fontId="0" fillId="0" borderId="11" xfId="54" applyNumberFormat="1" applyFont="1" applyBorder="1" applyAlignment="1">
      <alignment wrapText="1"/>
      <protection/>
    </xf>
    <xf numFmtId="3" fontId="0" fillId="0" borderId="11" xfId="54" applyNumberFormat="1" applyFont="1" applyBorder="1">
      <alignment/>
      <protection/>
    </xf>
    <xf numFmtId="177" fontId="0" fillId="0" borderId="26" xfId="54" applyNumberFormat="1" applyFont="1" applyBorder="1" applyAlignment="1">
      <alignment wrapText="1"/>
      <protection/>
    </xf>
    <xf numFmtId="0" fontId="0" fillId="24" borderId="11" xfId="0" applyFont="1" applyFill="1" applyBorder="1" applyAlignment="1">
      <alignment horizontal="left" vertical="center" wrapText="1"/>
    </xf>
    <xf numFmtId="198" fontId="0" fillId="0" borderId="27" xfId="0" applyNumberFormat="1" applyFont="1" applyFill="1" applyBorder="1" applyAlignment="1">
      <alignment horizontal="center" vertical="center" wrapText="1"/>
    </xf>
    <xf numFmtId="193" fontId="1" fillId="0" borderId="18" xfId="0" applyNumberFormat="1" applyFont="1" applyFill="1" applyBorder="1" applyAlignment="1">
      <alignment horizontal="center"/>
    </xf>
    <xf numFmtId="194" fontId="1" fillId="0" borderId="18" xfId="0" applyNumberFormat="1" applyFont="1" applyFill="1" applyBorder="1" applyAlignment="1">
      <alignment horizontal="center"/>
    </xf>
    <xf numFmtId="194" fontId="0" fillId="0" borderId="11" xfId="0" applyNumberFormat="1" applyFont="1" applyFill="1" applyBorder="1" applyAlignment="1">
      <alignment/>
    </xf>
    <xf numFmtId="3" fontId="0" fillId="0" borderId="11" xfId="54" applyNumberFormat="1" applyFont="1" applyBorder="1" applyAlignment="1">
      <alignment vertical="center"/>
      <protection/>
    </xf>
    <xf numFmtId="177" fontId="0" fillId="0" borderId="0" xfId="54" applyNumberFormat="1" applyFont="1">
      <alignment/>
      <protection/>
    </xf>
    <xf numFmtId="2" fontId="1" fillId="0" borderId="18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4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1" fillId="0" borderId="0" xfId="0" applyNumberFormat="1" applyFont="1" applyBorder="1" applyAlignment="1">
      <alignment horizontal="center" vertical="center" wrapText="1"/>
    </xf>
    <xf numFmtId="177" fontId="29" fillId="0" borderId="0" xfId="54" applyNumberFormat="1" applyFont="1" applyAlignment="1">
      <alignment horizontal="left" wrapText="1"/>
      <protection/>
    </xf>
    <xf numFmtId="177" fontId="0" fillId="0" borderId="26" xfId="54" applyNumberFormat="1" applyFont="1" applyBorder="1" applyAlignment="1">
      <alignment horizontal="center" wrapText="1"/>
      <protection/>
    </xf>
    <xf numFmtId="177" fontId="0" fillId="0" borderId="42" xfId="54" applyNumberFormat="1" applyFont="1" applyBorder="1" applyAlignment="1">
      <alignment horizontal="center" wrapText="1"/>
      <protection/>
    </xf>
    <xf numFmtId="177" fontId="22" fillId="20" borderId="26" xfId="54" applyNumberFormat="1" applyFont="1" applyFill="1" applyBorder="1" applyAlignment="1">
      <alignment horizontal="center" wrapText="1"/>
      <protection/>
    </xf>
    <xf numFmtId="177" fontId="22" fillId="20" borderId="40" xfId="54" applyNumberFormat="1" applyFont="1" applyFill="1" applyBorder="1" applyAlignment="1">
      <alignment horizontal="center" wrapText="1"/>
      <protection/>
    </xf>
    <xf numFmtId="177" fontId="22" fillId="20" borderId="42" xfId="54" applyNumberFormat="1" applyFont="1" applyFill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2" fontId="0" fillId="0" borderId="26" xfId="54" applyNumberFormat="1" applyFont="1" applyBorder="1" applyAlignment="1">
      <alignment horizontal="center" vertical="center" wrapText="1"/>
      <protection/>
    </xf>
    <xf numFmtId="2" fontId="0" fillId="0" borderId="42" xfId="54" applyNumberFormat="1" applyFont="1" applyBorder="1" applyAlignment="1">
      <alignment horizontal="center" vertical="center" wrapText="1"/>
      <protection/>
    </xf>
    <xf numFmtId="3" fontId="0" fillId="0" borderId="26" xfId="54" applyNumberFormat="1" applyFont="1" applyBorder="1" applyAlignment="1">
      <alignment horizontal="right" vertical="center" wrapText="1"/>
      <protection/>
    </xf>
    <xf numFmtId="3" fontId="0" fillId="0" borderId="40" xfId="54" applyNumberFormat="1" applyFont="1" applyBorder="1" applyAlignment="1">
      <alignment horizontal="right" vertical="center" wrapText="1"/>
      <protection/>
    </xf>
    <xf numFmtId="3" fontId="0" fillId="0" borderId="42" xfId="54" applyNumberFormat="1" applyFont="1" applyBorder="1" applyAlignment="1">
      <alignment horizontal="right" vertical="center" wrapText="1"/>
      <protection/>
    </xf>
    <xf numFmtId="2" fontId="0" fillId="0" borderId="0" xfId="0" applyNumberFormat="1" applyFont="1" applyAlignment="1">
      <alignment horizontal="right"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186" fontId="0" fillId="0" borderId="18" xfId="0" applyNumberFormat="1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&#1056;&#1052;&#1067;%20&#1054;&#1054;&#1054;%20&#1048;&#1085;&#1090;&#1072;&#1088;&#1089;&#1080;&#1103;%20&#1048;&#1085;&#1074;&#1077;&#1089;&#1090;&#1080;&#1094;&#1080;&#1086;&#1085;&#1085;&#1072;&#1103;%20&#1087;&#1088;&#1086;&#1075;&#1088;&#1072;&#1084;&#1084;&#1072;%202015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."/>
      <sheetName val="приложение 1.3"/>
      <sheetName val="приложение 1.4"/>
      <sheetName val="приложение 2.2"/>
      <sheetName val="приложение 2.3"/>
      <sheetName val="приложение 3.1"/>
      <sheetName val="приложение 3.2"/>
      <sheetName val="приложение 4.1"/>
      <sheetName val="приложение 4.2"/>
      <sheetName val="приложение 4.3"/>
      <sheetName val="приложение 5"/>
      <sheetName val="приложение 6.1"/>
      <sheetName val="приложение 6.2"/>
      <sheetName val="приложение 6.3"/>
      <sheetName val="приложение 7.1"/>
      <sheetName val="приложение 7.2"/>
      <sheetName val="приложение 8"/>
      <sheetName val="приложение 9"/>
      <sheetName val="приложение 10"/>
      <sheetName val="приложение 11.1"/>
      <sheetName val="приложение 11.2"/>
      <sheetName val="приложение 12"/>
      <sheetName val="приложение 13"/>
      <sheetName val="приложение 14"/>
    </sheetNames>
    <sheetDataSet>
      <sheetData sheetId="0">
        <row r="24">
          <cell r="B24" t="str">
            <v>Замена трансформатора с масляным охлаждением  ТМ-630 (ТП 80 А)</v>
          </cell>
        </row>
        <row r="25">
          <cell r="B25" t="str">
            <v>Замена трансформатора с масляным охлаждением  ТМ-630 (ТП 80 А)</v>
          </cell>
        </row>
        <row r="26">
          <cell r="B26" t="str">
            <v>Замена вводного автомата ВА 53-41. Стационарный электропривод 600 А (2 шт)-ТП 68А</v>
          </cell>
        </row>
        <row r="27">
          <cell r="B27" t="str">
            <v>Замена трансформатора с масляным охлаждением  ТМ-400 (ТП 68 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W65"/>
  <sheetViews>
    <sheetView view="pageBreakPreview" zoomScale="60" zoomScaleNormal="60" zoomScalePageLayoutView="0" workbookViewId="0" topLeftCell="A1">
      <selection activeCell="T7" sqref="T7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5" width="10.875" style="1" customWidth="1"/>
    <col min="6" max="6" width="10.125" style="1" customWidth="1"/>
    <col min="7" max="7" width="11.25390625" style="1" customWidth="1"/>
    <col min="8" max="8" width="11.125" style="1" customWidth="1"/>
    <col min="9" max="9" width="11.25390625" style="1" customWidth="1"/>
    <col min="10" max="10" width="10.375" style="1" customWidth="1"/>
    <col min="11" max="11" width="9.875" style="1" customWidth="1"/>
    <col min="12" max="13" width="10.875" style="1" customWidth="1"/>
    <col min="14" max="14" width="10.50390625" style="80" customWidth="1"/>
    <col min="15" max="15" width="13.25390625" style="80" bestFit="1" customWidth="1"/>
    <col min="16" max="16" width="9.875" style="80" customWidth="1"/>
    <col min="17" max="17" width="13.00390625" style="80" customWidth="1"/>
    <col min="18" max="18" width="14.375" style="1" customWidth="1"/>
    <col min="19" max="19" width="12.25390625" style="1" customWidth="1"/>
    <col min="20" max="20" width="9.125" style="1" customWidth="1"/>
    <col min="21" max="22" width="14.375" style="1" customWidth="1"/>
    <col min="23" max="23" width="25.25390625" style="1" customWidth="1"/>
    <col min="24" max="16384" width="9.00390625" style="1" customWidth="1"/>
  </cols>
  <sheetData>
    <row r="2" ht="15.75">
      <c r="W2" s="4" t="s">
        <v>229</v>
      </c>
    </row>
    <row r="3" ht="15.75">
      <c r="W3" s="4"/>
    </row>
    <row r="4" ht="18.75">
      <c r="V4" s="120" t="s">
        <v>155</v>
      </c>
    </row>
    <row r="5" ht="18.75">
      <c r="V5" s="120" t="s">
        <v>240</v>
      </c>
    </row>
    <row r="6" ht="27.75" customHeight="1">
      <c r="V6" s="120" t="s">
        <v>243</v>
      </c>
    </row>
    <row r="7" ht="18.75">
      <c r="V7" s="120" t="s">
        <v>257</v>
      </c>
    </row>
    <row r="8" ht="18.75">
      <c r="V8" s="116" t="s">
        <v>156</v>
      </c>
    </row>
    <row r="9" ht="15.75">
      <c r="W9" s="4"/>
    </row>
    <row r="10" spans="1:23" ht="30.75" customHeight="1">
      <c r="A10" s="218" t="s">
        <v>231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</row>
    <row r="11" ht="15.75">
      <c r="W11" s="4"/>
    </row>
    <row r="12" spans="1:23" ht="15.75">
      <c r="A12" s="16"/>
      <c r="W12" s="4"/>
    </row>
    <row r="13" spans="1:23" ht="15.75">
      <c r="A13" s="16"/>
      <c r="W13" s="4"/>
    </row>
    <row r="14" ht="16.5" thickBot="1"/>
    <row r="15" spans="1:23" ht="126" customHeight="1">
      <c r="A15" s="220" t="s">
        <v>22</v>
      </c>
      <c r="B15" s="222" t="s">
        <v>43</v>
      </c>
      <c r="C15" s="222" t="s">
        <v>217</v>
      </c>
      <c r="D15" s="222" t="s">
        <v>249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 t="s">
        <v>180</v>
      </c>
      <c r="O15" s="222"/>
      <c r="P15" s="226" t="s">
        <v>181</v>
      </c>
      <c r="Q15" s="227"/>
      <c r="R15" s="222" t="s">
        <v>218</v>
      </c>
      <c r="S15" s="222" t="s">
        <v>88</v>
      </c>
      <c r="T15" s="222"/>
      <c r="U15" s="222"/>
      <c r="V15" s="222"/>
      <c r="W15" s="224" t="s">
        <v>24</v>
      </c>
    </row>
    <row r="16" spans="1:23" ht="31.5" customHeight="1">
      <c r="A16" s="221"/>
      <c r="B16" s="223"/>
      <c r="C16" s="223"/>
      <c r="D16" s="223" t="s">
        <v>25</v>
      </c>
      <c r="E16" s="223"/>
      <c r="F16" s="223" t="s">
        <v>26</v>
      </c>
      <c r="G16" s="223"/>
      <c r="H16" s="223" t="s">
        <v>27</v>
      </c>
      <c r="I16" s="223"/>
      <c r="J16" s="223" t="s">
        <v>28</v>
      </c>
      <c r="K16" s="223"/>
      <c r="L16" s="223" t="s">
        <v>29</v>
      </c>
      <c r="M16" s="223"/>
      <c r="N16" s="223"/>
      <c r="O16" s="223"/>
      <c r="P16" s="228"/>
      <c r="Q16" s="229"/>
      <c r="R16" s="223"/>
      <c r="S16" s="223" t="s">
        <v>60</v>
      </c>
      <c r="T16" s="223" t="s">
        <v>82</v>
      </c>
      <c r="U16" s="223" t="s">
        <v>80</v>
      </c>
      <c r="V16" s="223"/>
      <c r="W16" s="225"/>
    </row>
    <row r="17" spans="1:23" ht="81.75" customHeight="1">
      <c r="A17" s="221"/>
      <c r="B17" s="223"/>
      <c r="C17" s="223"/>
      <c r="D17" s="15" t="s">
        <v>92</v>
      </c>
      <c r="E17" s="15" t="s">
        <v>93</v>
      </c>
      <c r="F17" s="15" t="s">
        <v>30</v>
      </c>
      <c r="G17" s="15" t="s">
        <v>31</v>
      </c>
      <c r="H17" s="15" t="s">
        <v>30</v>
      </c>
      <c r="I17" s="15" t="s">
        <v>31</v>
      </c>
      <c r="J17" s="15" t="s">
        <v>30</v>
      </c>
      <c r="K17" s="15" t="s">
        <v>31</v>
      </c>
      <c r="L17" s="15" t="s">
        <v>30</v>
      </c>
      <c r="M17" s="15" t="s">
        <v>31</v>
      </c>
      <c r="N17" s="15" t="s">
        <v>25</v>
      </c>
      <c r="O17" s="15" t="s">
        <v>177</v>
      </c>
      <c r="P17" s="15" t="s">
        <v>25</v>
      </c>
      <c r="Q17" s="15" t="s">
        <v>179</v>
      </c>
      <c r="R17" s="223"/>
      <c r="S17" s="223"/>
      <c r="T17" s="223"/>
      <c r="U17" s="15" t="s">
        <v>79</v>
      </c>
      <c r="V17" s="15" t="s">
        <v>81</v>
      </c>
      <c r="W17" s="225"/>
    </row>
    <row r="18" spans="1:23" ht="15.75">
      <c r="A18" s="27"/>
      <c r="B18" s="26" t="s">
        <v>44</v>
      </c>
      <c r="C18" s="26"/>
      <c r="D18" s="26"/>
      <c r="E18" s="6"/>
      <c r="F18" s="26"/>
      <c r="G18" s="26"/>
      <c r="H18" s="6"/>
      <c r="I18" s="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31.5">
      <c r="A19" s="27" t="s">
        <v>8</v>
      </c>
      <c r="B19" s="26" t="s">
        <v>87</v>
      </c>
      <c r="C19" s="26"/>
      <c r="D19" s="26"/>
      <c r="E19" s="26"/>
      <c r="F19" s="26"/>
      <c r="G19" s="26"/>
      <c r="H19" s="26"/>
      <c r="I19" s="26"/>
      <c r="J19" s="26"/>
      <c r="K19" s="2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31.5">
      <c r="A20" s="52" t="s">
        <v>9</v>
      </c>
      <c r="B20" s="26" t="s">
        <v>84</v>
      </c>
      <c r="C20" s="183">
        <f>SUM(C21:C24)</f>
        <v>1.252</v>
      </c>
      <c r="D20" s="182">
        <f>C20</f>
        <v>1.252</v>
      </c>
      <c r="E20" s="155">
        <f>G20+I20+K20+M20</f>
        <v>1.20922715</v>
      </c>
      <c r="F20" s="189">
        <f aca="true" t="shared" si="0" ref="F20:K20">F21+F22+F23+F24</f>
        <v>0.812</v>
      </c>
      <c r="G20" s="153">
        <f t="shared" si="0"/>
        <v>0.7211396800000001</v>
      </c>
      <c r="H20" s="155">
        <f t="shared" si="0"/>
        <v>0.32329346999999997</v>
      </c>
      <c r="I20" s="153">
        <f t="shared" si="0"/>
        <v>0.32329346999999997</v>
      </c>
      <c r="J20" s="155">
        <f t="shared" si="0"/>
        <v>0.0065</v>
      </c>
      <c r="K20" s="153">
        <f t="shared" si="0"/>
        <v>0.0065</v>
      </c>
      <c r="L20" s="195">
        <f>L21+L22+L23+L24</f>
        <v>0.158294</v>
      </c>
      <c r="M20" s="154">
        <f>M21+M22+M23+M24</f>
        <v>0.158294</v>
      </c>
      <c r="N20" s="155">
        <f aca="true" t="shared" si="1" ref="N20:S20">SUM(N21:N24)</f>
        <v>1.20922715</v>
      </c>
      <c r="O20" s="155">
        <f t="shared" si="1"/>
        <v>0.158294</v>
      </c>
      <c r="P20" s="156">
        <f t="shared" si="1"/>
        <v>0</v>
      </c>
      <c r="Q20" s="156">
        <f t="shared" si="1"/>
        <v>0</v>
      </c>
      <c r="R20" s="153">
        <f t="shared" si="1"/>
        <v>0.04277284999999997</v>
      </c>
      <c r="S20" s="155">
        <f t="shared" si="1"/>
        <v>0.04277284999999997</v>
      </c>
      <c r="T20" s="157"/>
      <c r="U20" s="118">
        <v>0</v>
      </c>
      <c r="V20" s="155">
        <f>V21+V22+V23+V24</f>
        <v>0.04277284999999997</v>
      </c>
      <c r="W20" s="7"/>
    </row>
    <row r="21" spans="1:23" ht="42" customHeight="1">
      <c r="A21" s="151" t="s">
        <v>35</v>
      </c>
      <c r="B21" s="209" t="str">
        <f>'[1]приложение 1.1'!B24</f>
        <v>Замена трансформатора с масляным охлаждением  ТМ-630 (ТП 80 А)</v>
      </c>
      <c r="C21" s="181">
        <v>0.406</v>
      </c>
      <c r="D21" s="184">
        <f>C21</f>
        <v>0.406</v>
      </c>
      <c r="E21" s="155">
        <f>G21+I21+K21+M21</f>
        <v>0.38223984000000005</v>
      </c>
      <c r="F21" s="184">
        <f>C21</f>
        <v>0.406</v>
      </c>
      <c r="G21" s="152">
        <f>(305487.84+55082)*0.000001</f>
        <v>0.36056984000000003</v>
      </c>
      <c r="H21" s="155">
        <v>0.02167</v>
      </c>
      <c r="I21" s="201">
        <f>21670*0.000001</f>
        <v>0.02167</v>
      </c>
      <c r="J21" s="156">
        <v>0</v>
      </c>
      <c r="K21" s="203">
        <v>0</v>
      </c>
      <c r="L21" s="156">
        <v>0</v>
      </c>
      <c r="M21" s="203">
        <v>0</v>
      </c>
      <c r="N21" s="155">
        <f>G21+I21+K21+M21</f>
        <v>0.38223984000000005</v>
      </c>
      <c r="O21" s="156">
        <f>M21</f>
        <v>0</v>
      </c>
      <c r="P21" s="156">
        <v>0</v>
      </c>
      <c r="Q21" s="156">
        <v>0</v>
      </c>
      <c r="R21" s="153">
        <f>C21-N21</f>
        <v>0.023760159999999975</v>
      </c>
      <c r="S21" s="155">
        <f>V21</f>
        <v>0.023760159999999975</v>
      </c>
      <c r="T21" s="157">
        <f>S21/C21*100</f>
        <v>5.852256157635461</v>
      </c>
      <c r="U21" s="118">
        <v>0</v>
      </c>
      <c r="V21" s="155">
        <f>D21-N21</f>
        <v>0.023760159999999975</v>
      </c>
      <c r="W21" s="7"/>
    </row>
    <row r="22" spans="1:23" ht="34.5" customHeight="1">
      <c r="A22" s="151" t="s">
        <v>48</v>
      </c>
      <c r="B22" s="209" t="str">
        <f>'[1]приложение 1.1'!B25</f>
        <v>Замена трансформатора с масляным охлаждением  ТМ-630 (ТП 80 А)</v>
      </c>
      <c r="C22" s="181">
        <v>0.406</v>
      </c>
      <c r="D22" s="184">
        <f>C22</f>
        <v>0.406</v>
      </c>
      <c r="E22" s="153">
        <f>G22+I22+K22+M22</f>
        <v>0.38223984000000005</v>
      </c>
      <c r="F22" s="184">
        <f>C22</f>
        <v>0.406</v>
      </c>
      <c r="G22" s="152">
        <f>(305487.84+55082)*0.000001</f>
        <v>0.36056984000000003</v>
      </c>
      <c r="H22" s="155">
        <v>0.02167</v>
      </c>
      <c r="I22" s="201">
        <f>21670*0.000001</f>
        <v>0.02167</v>
      </c>
      <c r="J22" s="156">
        <v>0</v>
      </c>
      <c r="K22" s="203">
        <v>0</v>
      </c>
      <c r="L22" s="156">
        <v>0</v>
      </c>
      <c r="M22" s="203">
        <v>0</v>
      </c>
      <c r="N22" s="155">
        <f>G22+I22+K22+M22</f>
        <v>0.38223984000000005</v>
      </c>
      <c r="O22" s="156">
        <f>M22</f>
        <v>0</v>
      </c>
      <c r="P22" s="156">
        <v>0</v>
      </c>
      <c r="Q22" s="156">
        <v>0</v>
      </c>
      <c r="R22" s="153">
        <f>C22-N22</f>
        <v>0.023760159999999975</v>
      </c>
      <c r="S22" s="155">
        <f>V22</f>
        <v>0.023760159999999975</v>
      </c>
      <c r="T22" s="157">
        <f>S22/C22*100</f>
        <v>5.852256157635461</v>
      </c>
      <c r="U22" s="118">
        <v>0</v>
      </c>
      <c r="V22" s="155">
        <f>D22-N22</f>
        <v>0.023760159999999975</v>
      </c>
      <c r="W22" s="7"/>
    </row>
    <row r="23" spans="1:23" ht="55.5" customHeight="1">
      <c r="A23" s="151" t="s">
        <v>51</v>
      </c>
      <c r="B23" s="5" t="str">
        <f>'[1]приложение 1.1'!B26</f>
        <v>Замена вводного автомата ВА 53-41. Стационарный электропривод 600 А (2 шт)-ТП 68А</v>
      </c>
      <c r="C23" s="182">
        <v>0.13</v>
      </c>
      <c r="D23" s="184">
        <f>C23</f>
        <v>0.13</v>
      </c>
      <c r="E23" s="155">
        <f>G23+I23+K23+M23</f>
        <v>0.136594</v>
      </c>
      <c r="F23" s="156">
        <f aca="true" t="shared" si="2" ref="F23:K23">0*0.000001</f>
        <v>0</v>
      </c>
      <c r="G23" s="118">
        <f t="shared" si="2"/>
        <v>0</v>
      </c>
      <c r="H23" s="156">
        <f t="shared" si="2"/>
        <v>0</v>
      </c>
      <c r="I23" s="118">
        <f t="shared" si="2"/>
        <v>0</v>
      </c>
      <c r="J23" s="156">
        <f t="shared" si="2"/>
        <v>0</v>
      </c>
      <c r="K23" s="118">
        <f t="shared" si="2"/>
        <v>0</v>
      </c>
      <c r="L23" s="155">
        <f>(108789+27805)*0.000001</f>
        <v>0.136594</v>
      </c>
      <c r="M23" s="155">
        <f>(108789+27805)*0.000001</f>
        <v>0.136594</v>
      </c>
      <c r="N23" s="155">
        <f>G23+I23+K23+M23</f>
        <v>0.136594</v>
      </c>
      <c r="O23" s="153">
        <f>M23</f>
        <v>0.136594</v>
      </c>
      <c r="P23" s="156">
        <v>0</v>
      </c>
      <c r="Q23" s="156">
        <v>0</v>
      </c>
      <c r="R23" s="153">
        <f>C23-N23</f>
        <v>-0.006593999999999989</v>
      </c>
      <c r="S23" s="155">
        <f>V23</f>
        <v>-0.006593999999999989</v>
      </c>
      <c r="T23" s="118">
        <f>S23/C23*100</f>
        <v>-5.0723076923076835</v>
      </c>
      <c r="U23" s="118">
        <v>0</v>
      </c>
      <c r="V23" s="155">
        <f>D23-N23</f>
        <v>-0.006593999999999989</v>
      </c>
      <c r="W23" s="7"/>
    </row>
    <row r="24" spans="1:23" ht="42.75" customHeight="1">
      <c r="A24" s="151" t="s">
        <v>182</v>
      </c>
      <c r="B24" s="5" t="str">
        <f>'[1]приложение 1.1'!B27</f>
        <v>Замена трансформатора с масляным охлаждением  ТМ-400 (ТП 68 А)</v>
      </c>
      <c r="C24" s="182">
        <v>0.31</v>
      </c>
      <c r="D24" s="184">
        <f>C24</f>
        <v>0.31</v>
      </c>
      <c r="E24" s="155">
        <f>G24+I24+K24+M24</f>
        <v>0.30815347</v>
      </c>
      <c r="F24" s="156">
        <f>0*0.000001</f>
        <v>0</v>
      </c>
      <c r="G24" s="118">
        <f>0*0.000001</f>
        <v>0</v>
      </c>
      <c r="H24" s="155">
        <f>(239953.47+40000)*0.000001</f>
        <v>0.27995347</v>
      </c>
      <c r="I24" s="155">
        <f>(239953.47+40000)*0.000001</f>
        <v>0.27995347</v>
      </c>
      <c r="J24" s="155">
        <f>6500*0.000001</f>
        <v>0.0065</v>
      </c>
      <c r="K24" s="155">
        <f>6500*0.000001</f>
        <v>0.0065</v>
      </c>
      <c r="L24" s="155">
        <f>21700*0.000001</f>
        <v>0.0217</v>
      </c>
      <c r="M24" s="155">
        <f>21700*0.000001</f>
        <v>0.0217</v>
      </c>
      <c r="N24" s="155">
        <f>G24+I24+K24+M24</f>
        <v>0.30815347</v>
      </c>
      <c r="O24" s="153">
        <f>M24</f>
        <v>0.0217</v>
      </c>
      <c r="P24" s="156">
        <v>0</v>
      </c>
      <c r="Q24" s="156">
        <v>0</v>
      </c>
      <c r="R24" s="153">
        <f>C24-N24</f>
        <v>0.0018465300000000129</v>
      </c>
      <c r="S24" s="155">
        <f>V24</f>
        <v>0.0018465300000000129</v>
      </c>
      <c r="T24" s="157">
        <f>S24/C24*100</f>
        <v>0.5956548387096815</v>
      </c>
      <c r="U24" s="118">
        <v>0</v>
      </c>
      <c r="V24" s="155">
        <f>D24-N24</f>
        <v>0.0018465300000000129</v>
      </c>
      <c r="W24" s="7"/>
    </row>
    <row r="25" spans="1:23" ht="31.5" hidden="1">
      <c r="A25" s="27" t="s">
        <v>10</v>
      </c>
      <c r="B25" s="26" t="s">
        <v>154</v>
      </c>
      <c r="C25" s="26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15.75" hidden="1">
      <c r="A26" s="18">
        <v>1</v>
      </c>
      <c r="B26" s="5" t="s">
        <v>45</v>
      </c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15.75" hidden="1">
      <c r="A27" s="18">
        <v>2</v>
      </c>
      <c r="B27" s="5" t="s">
        <v>47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15.75" hidden="1">
      <c r="A28" s="1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31.5" hidden="1">
      <c r="A29" s="27" t="s">
        <v>21</v>
      </c>
      <c r="B29" s="26" t="s">
        <v>85</v>
      </c>
      <c r="C29" s="26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15.75" hidden="1">
      <c r="A30" s="18">
        <v>1</v>
      </c>
      <c r="B30" s="5" t="s">
        <v>45</v>
      </c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15.75" hidden="1">
      <c r="A31" s="18">
        <v>2</v>
      </c>
      <c r="B31" s="5" t="s">
        <v>47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15.75" hidden="1">
      <c r="A32" s="18" t="s">
        <v>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ht="47.25" hidden="1">
      <c r="A33" s="27" t="s">
        <v>38</v>
      </c>
      <c r="B33" s="26" t="s">
        <v>86</v>
      </c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5.75" hidden="1">
      <c r="A34" s="18">
        <v>1</v>
      </c>
      <c r="B34" s="5" t="s">
        <v>45</v>
      </c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15.75" hidden="1">
      <c r="A35" s="18">
        <v>2</v>
      </c>
      <c r="B35" s="5" t="s">
        <v>47</v>
      </c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ht="15.75" hidden="1">
      <c r="A36" s="18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ht="15.75" hidden="1">
      <c r="A37" s="27" t="s">
        <v>11</v>
      </c>
      <c r="B37" s="26" t="s">
        <v>56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ht="31.5" hidden="1">
      <c r="A38" s="52" t="s">
        <v>12</v>
      </c>
      <c r="B38" s="26" t="s">
        <v>84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ht="15.75" hidden="1">
      <c r="A39" s="18">
        <v>1</v>
      </c>
      <c r="B39" s="5" t="s">
        <v>45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ht="15.75" hidden="1">
      <c r="A40" s="18">
        <v>2</v>
      </c>
      <c r="B40" s="5" t="s">
        <v>47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ht="15.75" hidden="1">
      <c r="A41" s="18" t="s">
        <v>46</v>
      </c>
      <c r="B41" s="5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ht="15.75" hidden="1">
      <c r="A42" s="52" t="s">
        <v>13</v>
      </c>
      <c r="B42" s="81" t="s">
        <v>157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ht="15.75" hidden="1">
      <c r="A43" s="18">
        <v>1</v>
      </c>
      <c r="B43" s="5" t="s">
        <v>45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ht="15.75" hidden="1">
      <c r="A44" s="18"/>
      <c r="B44" s="5" t="s">
        <v>91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 hidden="1">
      <c r="A45" s="18">
        <v>2</v>
      </c>
      <c r="B45" s="5" t="s">
        <v>47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15.75" hidden="1">
      <c r="A46" s="18"/>
      <c r="B46" s="5" t="s">
        <v>91</v>
      </c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ht="15.75" hidden="1">
      <c r="A47" s="18" t="s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ht="15.75" customHeight="1">
      <c r="A48" s="232" t="s">
        <v>65</v>
      </c>
      <c r="B48" s="233"/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31.5">
      <c r="A49" s="27"/>
      <c r="B49" s="26" t="s">
        <v>83</v>
      </c>
      <c r="C49" s="26"/>
      <c r="D49" s="5">
        <v>0</v>
      </c>
      <c r="E49" s="5">
        <f>M49</f>
        <v>0.0465</v>
      </c>
      <c r="F49" s="5"/>
      <c r="G49" s="5"/>
      <c r="H49" s="5"/>
      <c r="I49" s="202"/>
      <c r="J49" s="5"/>
      <c r="K49" s="5"/>
      <c r="L49" s="6">
        <v>0</v>
      </c>
      <c r="M49" s="6">
        <v>0.0465</v>
      </c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ht="15.75">
      <c r="A50" s="18">
        <v>1</v>
      </c>
      <c r="B50" s="5" t="s">
        <v>45</v>
      </c>
      <c r="C50" s="5"/>
      <c r="D50" s="5"/>
      <c r="E50" s="5"/>
      <c r="F50" s="5"/>
      <c r="G50" s="5"/>
      <c r="H50" s="5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1:23" ht="15.75">
      <c r="A51" s="18">
        <v>2</v>
      </c>
      <c r="B51" s="5" t="s">
        <v>47</v>
      </c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"/>
    </row>
    <row r="52" spans="1:23" ht="16.5" thickBot="1">
      <c r="A52" s="41" t="s">
        <v>46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3"/>
    </row>
    <row r="53" spans="1:23" ht="15.75">
      <c r="A53" s="39"/>
      <c r="B53" s="3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5.75">
      <c r="A54" s="39"/>
      <c r="B54" s="40" t="s">
        <v>159</v>
      </c>
      <c r="C54" s="36"/>
      <c r="D54" s="39"/>
      <c r="E54" s="39"/>
      <c r="F54" s="39"/>
      <c r="G54" s="39"/>
      <c r="H54" s="196"/>
      <c r="I54" s="39"/>
      <c r="J54" s="196"/>
      <c r="K54" s="39"/>
      <c r="L54" s="39"/>
      <c r="M54" s="39"/>
      <c r="N54" s="39"/>
      <c r="O54" s="39"/>
      <c r="P54" s="39"/>
      <c r="Q54" s="39"/>
      <c r="R54" s="39"/>
      <c r="S54" s="196"/>
      <c r="T54" s="39"/>
      <c r="U54" s="39"/>
      <c r="V54" s="39"/>
      <c r="W54" s="39"/>
    </row>
    <row r="55" spans="1:23" ht="15.75" customHeight="1">
      <c r="A55" s="39"/>
      <c r="B55" s="231" t="s">
        <v>160</v>
      </c>
      <c r="C55" s="231"/>
      <c r="D55" s="231"/>
      <c r="E55" s="231"/>
      <c r="F55" s="231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5.75">
      <c r="A56" s="28"/>
      <c r="B56" s="1" t="s">
        <v>161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5.75">
      <c r="A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5.75">
      <c r="A58" s="28"/>
      <c r="B58" s="230" t="s">
        <v>162</v>
      </c>
      <c r="C58" s="230"/>
      <c r="D58" s="230"/>
      <c r="E58" s="230"/>
      <c r="F58" s="230"/>
      <c r="G58" s="230"/>
      <c r="H58" s="230"/>
      <c r="T58" s="28"/>
      <c r="U58" s="28"/>
      <c r="V58" s="28"/>
      <c r="W58" s="28"/>
    </row>
    <row r="59" spans="1:23" ht="15.75">
      <c r="A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5.75">
      <c r="A60" s="28"/>
      <c r="B60" s="1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2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17" t="s">
        <v>262</v>
      </c>
      <c r="L61" s="217"/>
      <c r="M61" s="217"/>
      <c r="N61" s="217"/>
      <c r="O61" s="217"/>
      <c r="P61" s="217"/>
      <c r="Q61" s="217"/>
      <c r="R61" s="217"/>
      <c r="S61" s="217"/>
      <c r="T61" s="28"/>
      <c r="U61" s="28"/>
      <c r="V61" s="28"/>
      <c r="W61" s="28"/>
    </row>
    <row r="62" ht="15.75">
      <c r="A62" s="14"/>
    </row>
    <row r="63" spans="1:9" ht="15.75">
      <c r="A63" s="20"/>
      <c r="C63" s="21"/>
      <c r="G63" s="22"/>
      <c r="H63" s="22"/>
      <c r="I63" s="22"/>
    </row>
    <row r="64" spans="4:23" ht="15.75">
      <c r="D64" s="24"/>
      <c r="G64" s="25"/>
      <c r="I64" s="23"/>
      <c r="J64" s="23"/>
      <c r="K64" s="23"/>
      <c r="M64" s="31"/>
      <c r="N64" s="86"/>
      <c r="O64" s="86"/>
      <c r="P64" s="86"/>
      <c r="Q64" s="86"/>
      <c r="R64" s="31"/>
      <c r="S64" s="31"/>
      <c r="T64" s="31"/>
      <c r="U64" s="31"/>
      <c r="V64" s="31"/>
      <c r="W64" s="31"/>
    </row>
    <row r="65" spans="1:9" ht="15.75">
      <c r="A65" s="17"/>
      <c r="D65" s="16"/>
      <c r="I65" s="16"/>
    </row>
  </sheetData>
  <sheetProtection/>
  <mergeCells count="22">
    <mergeCell ref="B58:H58"/>
    <mergeCell ref="D16:E16"/>
    <mergeCell ref="F16:G16"/>
    <mergeCell ref="H16:I16"/>
    <mergeCell ref="B55:F55"/>
    <mergeCell ref="A48:B48"/>
    <mergeCell ref="W15:W17"/>
    <mergeCell ref="L16:M16"/>
    <mergeCell ref="S16:S17"/>
    <mergeCell ref="S15:V15"/>
    <mergeCell ref="N15:O16"/>
    <mergeCell ref="P15:Q16"/>
    <mergeCell ref="K61:S61"/>
    <mergeCell ref="A10:W10"/>
    <mergeCell ref="A15:A17"/>
    <mergeCell ref="B15:B17"/>
    <mergeCell ref="C15:C17"/>
    <mergeCell ref="D15:M15"/>
    <mergeCell ref="U16:V16"/>
    <mergeCell ref="J16:K16"/>
    <mergeCell ref="T16:T17"/>
    <mergeCell ref="R15:R17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O73"/>
  <sheetViews>
    <sheetView tabSelected="1" view="pageBreakPreview" zoomScale="75" zoomScaleNormal="70" zoomScaleSheetLayoutView="75" zoomScalePageLayoutView="0" workbookViewId="0" topLeftCell="A1">
      <selection activeCell="J37" sqref="J37"/>
    </sheetView>
  </sheetViews>
  <sheetFormatPr defaultColWidth="9.00390625" defaultRowHeight="15.75"/>
  <cols>
    <col min="1" max="1" width="7.625" style="1" customWidth="1"/>
    <col min="2" max="2" width="34.875" style="1" customWidth="1"/>
    <col min="3" max="12" width="9.00390625" style="1" customWidth="1"/>
    <col min="13" max="13" width="33.125" style="1" customWidth="1"/>
    <col min="14" max="16384" width="9.00390625" style="1" customWidth="1"/>
  </cols>
  <sheetData>
    <row r="1" spans="6:13" ht="15.75">
      <c r="F1" s="237" t="s">
        <v>163</v>
      </c>
      <c r="G1" s="237"/>
      <c r="H1" s="237"/>
      <c r="I1" s="237"/>
      <c r="J1" s="237"/>
      <c r="K1" s="237"/>
      <c r="L1" s="237"/>
      <c r="M1" s="237"/>
    </row>
    <row r="2" spans="8:12" ht="6.75" customHeight="1">
      <c r="H2" s="4"/>
      <c r="I2" s="4"/>
      <c r="J2" s="4"/>
      <c r="K2" s="4"/>
      <c r="L2" s="4"/>
    </row>
    <row r="3" ht="15.75">
      <c r="J3" s="4"/>
    </row>
    <row r="4" ht="18.75">
      <c r="I4" s="120" t="s">
        <v>155</v>
      </c>
    </row>
    <row r="5" ht="18.75">
      <c r="I5" s="120" t="s">
        <v>240</v>
      </c>
    </row>
    <row r="6" ht="18.75">
      <c r="I6" s="120" t="s">
        <v>243</v>
      </c>
    </row>
    <row r="7" ht="18.75">
      <c r="I7" s="120" t="s">
        <v>257</v>
      </c>
    </row>
    <row r="8" ht="18.75">
      <c r="I8" s="116" t="s">
        <v>156</v>
      </c>
    </row>
    <row r="9" ht="15.75">
      <c r="L9" s="4"/>
    </row>
    <row r="10" spans="1:15" ht="31.5" customHeight="1">
      <c r="A10" s="218" t="s">
        <v>232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38"/>
      <c r="O10" s="238"/>
    </row>
    <row r="11" spans="1:15" ht="15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9"/>
      <c r="O11" s="19"/>
    </row>
    <row r="12" ht="15.75">
      <c r="M12" s="4"/>
    </row>
    <row r="13" ht="15.75">
      <c r="M13" s="4"/>
    </row>
    <row r="14" spans="1:15" ht="16.5" thickBot="1">
      <c r="A14" s="16"/>
      <c r="M14" s="4"/>
      <c r="N14" s="19"/>
      <c r="O14" s="19"/>
    </row>
    <row r="15" spans="1:13" ht="32.25" customHeight="1">
      <c r="A15" s="220" t="s">
        <v>22</v>
      </c>
      <c r="B15" s="222" t="s">
        <v>23</v>
      </c>
      <c r="C15" s="222" t="s">
        <v>249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4" t="s">
        <v>24</v>
      </c>
    </row>
    <row r="16" spans="1:13" ht="15.75">
      <c r="A16" s="221"/>
      <c r="B16" s="223"/>
      <c r="C16" s="223" t="s">
        <v>25</v>
      </c>
      <c r="D16" s="223"/>
      <c r="E16" s="223" t="s">
        <v>26</v>
      </c>
      <c r="F16" s="223"/>
      <c r="G16" s="223" t="s">
        <v>27</v>
      </c>
      <c r="H16" s="223"/>
      <c r="I16" s="223" t="s">
        <v>28</v>
      </c>
      <c r="J16" s="223"/>
      <c r="K16" s="223" t="s">
        <v>29</v>
      </c>
      <c r="L16" s="223"/>
      <c r="M16" s="241"/>
    </row>
    <row r="17" spans="1:13" ht="16.5" thickBot="1">
      <c r="A17" s="239"/>
      <c r="B17" s="240"/>
      <c r="C17" s="49" t="s">
        <v>76</v>
      </c>
      <c r="D17" s="49" t="s">
        <v>89</v>
      </c>
      <c r="E17" s="49" t="s">
        <v>30</v>
      </c>
      <c r="F17" s="49" t="s">
        <v>31</v>
      </c>
      <c r="G17" s="49" t="s">
        <v>30</v>
      </c>
      <c r="H17" s="49" t="s">
        <v>31</v>
      </c>
      <c r="I17" s="49" t="s">
        <v>30</v>
      </c>
      <c r="J17" s="49" t="s">
        <v>31</v>
      </c>
      <c r="K17" s="49" t="s">
        <v>30</v>
      </c>
      <c r="L17" s="49" t="s">
        <v>31</v>
      </c>
      <c r="M17" s="242"/>
    </row>
    <row r="18" spans="1:15" ht="15.75">
      <c r="A18" s="92">
        <v>1</v>
      </c>
      <c r="B18" s="91" t="s">
        <v>33</v>
      </c>
      <c r="C18" s="179">
        <f>C19</f>
        <v>1.252</v>
      </c>
      <c r="D18" s="185">
        <f aca="true" t="shared" si="0" ref="D18:L18">D19</f>
        <v>1.139028954355628</v>
      </c>
      <c r="E18" s="187">
        <f t="shared" si="0"/>
        <v>0.31299499999999997</v>
      </c>
      <c r="F18" s="185">
        <f t="shared" si="0"/>
        <v>0.32536716140293637</v>
      </c>
      <c r="G18" s="187">
        <f t="shared" si="0"/>
        <v>0.31299499999999997</v>
      </c>
      <c r="H18" s="185">
        <f t="shared" si="0"/>
        <v>0.29572210610114186</v>
      </c>
      <c r="I18" s="187">
        <f t="shared" si="0"/>
        <v>0.31299499999999997</v>
      </c>
      <c r="J18" s="185">
        <f t="shared" si="0"/>
        <v>0.15047784646003262</v>
      </c>
      <c r="K18" s="187">
        <f>K19</f>
        <v>0.31299499999999997</v>
      </c>
      <c r="L18" s="185">
        <f>L19</f>
        <v>0.36746184039151714</v>
      </c>
      <c r="M18" s="210">
        <f>C18-D18</f>
        <v>0.11297104564437199</v>
      </c>
      <c r="N18" s="8"/>
      <c r="O18" s="8"/>
    </row>
    <row r="19" spans="1:14" ht="81.75" customHeight="1">
      <c r="A19" s="79" t="s">
        <v>9</v>
      </c>
      <c r="B19" s="5" t="s">
        <v>34</v>
      </c>
      <c r="C19" s="160">
        <f>C20+C26+C30</f>
        <v>1.252</v>
      </c>
      <c r="D19" s="148">
        <f>F19+H19+J19+L19</f>
        <v>1.139028954355628</v>
      </c>
      <c r="E19" s="188">
        <f>E20+E26+E30</f>
        <v>0.31299499999999997</v>
      </c>
      <c r="F19" s="148">
        <f aca="true" t="shared" si="1" ref="F19:L19">F20+F26+F30</f>
        <v>0.32536716140293637</v>
      </c>
      <c r="G19" s="188">
        <f t="shared" si="1"/>
        <v>0.31299499999999997</v>
      </c>
      <c r="H19" s="148">
        <f t="shared" si="1"/>
        <v>0.29572210610114186</v>
      </c>
      <c r="I19" s="188">
        <f t="shared" si="1"/>
        <v>0.31299499999999997</v>
      </c>
      <c r="J19" s="148">
        <f t="shared" si="1"/>
        <v>0.15047784646003262</v>
      </c>
      <c r="K19" s="188">
        <f t="shared" si="1"/>
        <v>0.31299499999999997</v>
      </c>
      <c r="L19" s="148">
        <f>L20+L26+L30</f>
        <v>0.36746184039151714</v>
      </c>
      <c r="M19" s="7" t="s">
        <v>256</v>
      </c>
      <c r="N19" s="1">
        <f>933/4904</f>
        <v>0.19025285481239804</v>
      </c>
    </row>
    <row r="20" spans="1:13" ht="31.5">
      <c r="A20" s="79" t="s">
        <v>35</v>
      </c>
      <c r="B20" s="5" t="s">
        <v>54</v>
      </c>
      <c r="C20" s="160">
        <v>0.933</v>
      </c>
      <c r="D20" s="148">
        <f>F20+H20+J20+L20</f>
        <v>0.8846757748776509</v>
      </c>
      <c r="E20" s="148">
        <f>(4904/4*N19)*0.001</f>
        <v>0.23325</v>
      </c>
      <c r="F20" s="148">
        <f>1.36*N19</f>
        <v>0.25874388254486136</v>
      </c>
      <c r="G20" s="148">
        <f>(4904/4*N19)*0.001</f>
        <v>0.23325</v>
      </c>
      <c r="H20" s="148">
        <f>1.21*N19</f>
        <v>0.23020595432300162</v>
      </c>
      <c r="I20" s="148">
        <f>(4904/4*N19)*0.001</f>
        <v>0.23325</v>
      </c>
      <c r="J20" s="148">
        <f>0.56*N19</f>
        <v>0.10654159869494291</v>
      </c>
      <c r="K20" s="148">
        <f>(4904/4*N19)*0.001</f>
        <v>0.23325</v>
      </c>
      <c r="L20" s="148">
        <f>1.52*N19</f>
        <v>0.289184339314845</v>
      </c>
      <c r="M20" s="11"/>
    </row>
    <row r="21" spans="1:13" ht="15.75">
      <c r="A21" s="79" t="s">
        <v>48</v>
      </c>
      <c r="B21" s="5" t="s">
        <v>55</v>
      </c>
      <c r="C21" s="158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47.25">
      <c r="A22" s="79" t="s">
        <v>51</v>
      </c>
      <c r="B22" s="5" t="s">
        <v>68</v>
      </c>
      <c r="C22" s="159"/>
      <c r="D22" s="26"/>
      <c r="E22" s="26"/>
      <c r="F22" s="26"/>
      <c r="G22" s="26"/>
      <c r="H22" s="198"/>
      <c r="I22" s="26"/>
      <c r="J22" s="198"/>
      <c r="K22" s="26"/>
      <c r="L22" s="198"/>
      <c r="M22" s="11"/>
    </row>
    <row r="23" spans="1:13" ht="31.5">
      <c r="A23" s="79" t="s">
        <v>52</v>
      </c>
      <c r="B23" s="5" t="s">
        <v>69</v>
      </c>
      <c r="C23" s="159"/>
      <c r="D23" s="26"/>
      <c r="E23" s="26"/>
      <c r="F23" s="26"/>
      <c r="G23" s="26"/>
      <c r="H23" s="26"/>
      <c r="I23" s="26"/>
      <c r="J23" s="26"/>
      <c r="K23" s="26"/>
      <c r="L23" s="26"/>
      <c r="M23" s="11"/>
    </row>
    <row r="24" spans="1:13" ht="31.5">
      <c r="A24" s="79" t="s">
        <v>53</v>
      </c>
      <c r="B24" s="5" t="s">
        <v>70</v>
      </c>
      <c r="C24" s="158"/>
      <c r="D24" s="6"/>
      <c r="E24" s="6"/>
      <c r="F24" s="6"/>
      <c r="G24" s="6"/>
      <c r="H24" s="6"/>
      <c r="I24" s="6"/>
      <c r="J24" s="6"/>
      <c r="K24" s="6"/>
      <c r="L24" s="6"/>
      <c r="M24" s="11"/>
    </row>
    <row r="25" spans="1:13" ht="15.75">
      <c r="A25" s="79" t="s">
        <v>182</v>
      </c>
      <c r="B25" s="5" t="s">
        <v>168</v>
      </c>
      <c r="C25" s="158"/>
      <c r="D25" s="6"/>
      <c r="E25" s="6"/>
      <c r="F25" s="6"/>
      <c r="G25" s="6"/>
      <c r="H25" s="6"/>
      <c r="I25" s="6"/>
      <c r="J25" s="6"/>
      <c r="K25" s="6"/>
      <c r="L25" s="6"/>
      <c r="M25" s="11"/>
    </row>
    <row r="26" spans="1:13" ht="15.75">
      <c r="A26" s="79" t="s">
        <v>10</v>
      </c>
      <c r="B26" s="5" t="s">
        <v>36</v>
      </c>
      <c r="C26" s="160">
        <v>0.128</v>
      </c>
      <c r="D26" s="188">
        <f>F26+H26+J26+L26</f>
        <v>0.08060300000000001</v>
      </c>
      <c r="E26" s="188">
        <f>$C$26/4</f>
        <v>0.032</v>
      </c>
      <c r="F26" s="197">
        <v>0.016991</v>
      </c>
      <c r="G26" s="188">
        <f>$C$26/4</f>
        <v>0.032</v>
      </c>
      <c r="H26" s="197">
        <v>0.020406</v>
      </c>
      <c r="I26" s="188">
        <f>$C$26/4</f>
        <v>0.032</v>
      </c>
      <c r="J26" s="197">
        <v>0.020982</v>
      </c>
      <c r="K26" s="188">
        <f>$C$26/4</f>
        <v>0.032</v>
      </c>
      <c r="L26" s="197">
        <v>0.022224</v>
      </c>
      <c r="M26" s="11"/>
    </row>
    <row r="27" spans="1:13" ht="15.75">
      <c r="A27" s="79" t="s">
        <v>169</v>
      </c>
      <c r="B27" s="5" t="s">
        <v>172</v>
      </c>
      <c r="C27" s="160">
        <v>0.128</v>
      </c>
      <c r="D27" s="6"/>
      <c r="E27" s="6"/>
      <c r="F27" s="6"/>
      <c r="G27" s="6"/>
      <c r="H27" s="6"/>
      <c r="I27" s="6"/>
      <c r="J27" s="6"/>
      <c r="K27" s="6"/>
      <c r="L27" s="6"/>
      <c r="M27" s="11"/>
    </row>
    <row r="28" spans="1:13" ht="15.75">
      <c r="A28" s="79" t="s">
        <v>170</v>
      </c>
      <c r="B28" s="5" t="s">
        <v>173</v>
      </c>
      <c r="C28" s="158"/>
      <c r="D28" s="6"/>
      <c r="E28" s="6"/>
      <c r="F28" s="6"/>
      <c r="G28" s="6"/>
      <c r="H28" s="6"/>
      <c r="I28" s="6"/>
      <c r="J28" s="6"/>
      <c r="K28" s="6"/>
      <c r="L28" s="6"/>
      <c r="M28" s="11"/>
    </row>
    <row r="29" spans="1:13" ht="31.5">
      <c r="A29" s="79" t="s">
        <v>171</v>
      </c>
      <c r="B29" s="5" t="s">
        <v>174</v>
      </c>
      <c r="C29" s="158"/>
      <c r="D29" s="6"/>
      <c r="E29" s="6"/>
      <c r="F29" s="6"/>
      <c r="G29" s="6"/>
      <c r="H29" s="6"/>
      <c r="I29" s="6"/>
      <c r="J29" s="6"/>
      <c r="K29" s="6"/>
      <c r="L29" s="6"/>
      <c r="M29" s="11"/>
    </row>
    <row r="30" spans="1:13" ht="15.75">
      <c r="A30" s="79" t="s">
        <v>21</v>
      </c>
      <c r="B30" s="5" t="s">
        <v>37</v>
      </c>
      <c r="C30" s="160">
        <v>0.191</v>
      </c>
      <c r="D30" s="148">
        <f>F30+H30+J30+L30</f>
        <v>0.17375017947797713</v>
      </c>
      <c r="E30" s="148">
        <f>(E20+E26)*0.18</f>
        <v>0.047744999999999996</v>
      </c>
      <c r="F30" s="148">
        <f>(F20+F26)*0.18</f>
        <v>0.04963227885807504</v>
      </c>
      <c r="G30" s="148">
        <f aca="true" t="shared" si="2" ref="G30:L30">(G20+G26)*0.18</f>
        <v>0.047744999999999996</v>
      </c>
      <c r="H30" s="148">
        <f t="shared" si="2"/>
        <v>0.04511015177814028</v>
      </c>
      <c r="I30" s="148">
        <f t="shared" si="2"/>
        <v>0.047744999999999996</v>
      </c>
      <c r="J30" s="148">
        <f t="shared" si="2"/>
        <v>0.02295424776508972</v>
      </c>
      <c r="K30" s="148">
        <f t="shared" si="2"/>
        <v>0.047744999999999996</v>
      </c>
      <c r="L30" s="148">
        <f t="shared" si="2"/>
        <v>0.0560535010766721</v>
      </c>
      <c r="M30" s="11"/>
    </row>
    <row r="31" spans="1:13" ht="15.75">
      <c r="A31" s="79" t="s">
        <v>38</v>
      </c>
      <c r="B31" s="5" t="s">
        <v>39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3" ht="15.75">
      <c r="A32" s="79" t="s">
        <v>40</v>
      </c>
      <c r="B32" s="5" t="s">
        <v>71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1"/>
    </row>
    <row r="33" spans="1:13" ht="32.25" thickBot="1">
      <c r="A33" s="84" t="s">
        <v>147</v>
      </c>
      <c r="B33" s="85" t="s">
        <v>178</v>
      </c>
      <c r="C33" s="85"/>
      <c r="D33" s="85"/>
      <c r="E33" s="85"/>
      <c r="F33" s="85"/>
      <c r="G33" s="85"/>
      <c r="H33" s="85"/>
      <c r="I33" s="85"/>
      <c r="J33" s="85"/>
      <c r="K33" s="42"/>
      <c r="L33" s="42"/>
      <c r="M33" s="34"/>
    </row>
    <row r="34" spans="1:13" ht="30.75" customHeight="1">
      <c r="A34" s="90" t="s">
        <v>11</v>
      </c>
      <c r="B34" s="91" t="s">
        <v>72</v>
      </c>
      <c r="C34" s="91">
        <f>C35</f>
        <v>0</v>
      </c>
      <c r="D34" s="313">
        <f>SUM(D35:D41)</f>
        <v>0.07</v>
      </c>
      <c r="E34" s="91">
        <f>E35</f>
        <v>0.465</v>
      </c>
      <c r="F34" s="91">
        <f>F35</f>
        <v>0.465</v>
      </c>
      <c r="G34" s="91"/>
      <c r="H34" s="91"/>
      <c r="I34" s="91"/>
      <c r="J34" s="91"/>
      <c r="K34" s="44">
        <v>-0.465</v>
      </c>
      <c r="L34" s="44">
        <v>-0.465</v>
      </c>
      <c r="M34" s="234" t="s">
        <v>258</v>
      </c>
    </row>
    <row r="35" spans="1:13" ht="30.75" customHeight="1">
      <c r="A35" s="79" t="s">
        <v>12</v>
      </c>
      <c r="B35" s="5" t="s">
        <v>77</v>
      </c>
      <c r="C35" s="5">
        <v>0</v>
      </c>
      <c r="D35" s="314">
        <f>F35+L35</f>
        <v>0</v>
      </c>
      <c r="E35" s="5">
        <v>0.465</v>
      </c>
      <c r="F35" s="5">
        <v>0.465</v>
      </c>
      <c r="G35" s="5"/>
      <c r="H35" s="5"/>
      <c r="I35" s="5"/>
      <c r="J35" s="5"/>
      <c r="K35" s="6">
        <v>-0.465</v>
      </c>
      <c r="L35" s="6">
        <v>-0.465</v>
      </c>
      <c r="M35" s="235"/>
    </row>
    <row r="36" spans="1:13" ht="30.75" customHeight="1">
      <c r="A36" s="79" t="s">
        <v>13</v>
      </c>
      <c r="B36" s="5" t="s">
        <v>73</v>
      </c>
      <c r="C36" s="5"/>
      <c r="D36" s="5"/>
      <c r="E36" s="5"/>
      <c r="F36" s="5"/>
      <c r="G36" s="5"/>
      <c r="H36" s="5"/>
      <c r="I36" s="5"/>
      <c r="J36" s="5"/>
      <c r="K36" s="6"/>
      <c r="L36" s="6"/>
      <c r="M36" s="235"/>
    </row>
    <row r="37" spans="1:13" ht="30.75" customHeight="1">
      <c r="A37" s="83" t="s">
        <v>14</v>
      </c>
      <c r="B37" s="5" t="s">
        <v>74</v>
      </c>
      <c r="C37" s="10"/>
      <c r="D37" s="10"/>
      <c r="E37" s="10"/>
      <c r="F37" s="10"/>
      <c r="G37" s="75"/>
      <c r="H37" s="75"/>
      <c r="I37" s="75"/>
      <c r="J37" s="75"/>
      <c r="K37" s="75"/>
      <c r="L37" s="75"/>
      <c r="M37" s="235"/>
    </row>
    <row r="38" spans="1:13" ht="30.75" customHeight="1">
      <c r="A38" s="83" t="s">
        <v>15</v>
      </c>
      <c r="B38" s="5" t="s">
        <v>41</v>
      </c>
      <c r="C38" s="10"/>
      <c r="D38" s="10"/>
      <c r="E38" s="10"/>
      <c r="F38" s="10"/>
      <c r="G38" s="75"/>
      <c r="H38" s="75"/>
      <c r="I38" s="75"/>
      <c r="J38" s="75"/>
      <c r="K38" s="75"/>
      <c r="L38" s="75"/>
      <c r="M38" s="235"/>
    </row>
    <row r="39" spans="1:13" ht="30.75" customHeight="1">
      <c r="A39" s="79" t="s">
        <v>57</v>
      </c>
      <c r="B39" s="5" t="s">
        <v>50</v>
      </c>
      <c r="C39" s="10"/>
      <c r="D39" s="10"/>
      <c r="E39" s="10"/>
      <c r="F39" s="10"/>
      <c r="G39" s="75"/>
      <c r="H39" s="75"/>
      <c r="I39" s="75"/>
      <c r="J39" s="75"/>
      <c r="K39" s="75"/>
      <c r="L39" s="75"/>
      <c r="M39" s="235"/>
    </row>
    <row r="40" spans="1:13" ht="30.75" customHeight="1">
      <c r="A40" s="79" t="s">
        <v>67</v>
      </c>
      <c r="B40" s="5" t="s">
        <v>176</v>
      </c>
      <c r="C40" s="10"/>
      <c r="D40" s="10"/>
      <c r="E40" s="10"/>
      <c r="F40" s="10"/>
      <c r="G40" s="75"/>
      <c r="H40" s="75"/>
      <c r="I40" s="75"/>
      <c r="J40" s="75"/>
      <c r="K40" s="75"/>
      <c r="L40" s="75"/>
      <c r="M40" s="235"/>
    </row>
    <row r="41" spans="1:13" ht="30.75" customHeight="1" thickBot="1">
      <c r="A41" s="84" t="s">
        <v>175</v>
      </c>
      <c r="B41" s="85" t="s">
        <v>42</v>
      </c>
      <c r="C41" s="33"/>
      <c r="D41" s="33">
        <v>0.07</v>
      </c>
      <c r="E41" s="33"/>
      <c r="F41" s="33"/>
      <c r="G41" s="77"/>
      <c r="H41" s="77"/>
      <c r="I41" s="77"/>
      <c r="J41" s="77"/>
      <c r="K41" s="77"/>
      <c r="L41" s="77"/>
      <c r="M41" s="236"/>
    </row>
    <row r="42" spans="1:13" ht="31.5">
      <c r="A42" s="87"/>
      <c r="B42" s="88" t="s">
        <v>32</v>
      </c>
      <c r="C42" s="180">
        <f>C19+C34</f>
        <v>1.252</v>
      </c>
      <c r="D42" s="211">
        <f>D18+D34</f>
        <v>1.209028954355628</v>
      </c>
      <c r="E42" s="212">
        <f>E18+E34</f>
        <v>0.777995</v>
      </c>
      <c r="F42" s="212">
        <f aca="true" t="shared" si="3" ref="F42:L42">F18+F34</f>
        <v>0.7903671614029364</v>
      </c>
      <c r="G42" s="212">
        <f t="shared" si="3"/>
        <v>0.31299499999999997</v>
      </c>
      <c r="H42" s="212">
        <f t="shared" si="3"/>
        <v>0.29572210610114186</v>
      </c>
      <c r="I42" s="212">
        <f t="shared" si="3"/>
        <v>0.31299499999999997</v>
      </c>
      <c r="J42" s="212">
        <f t="shared" si="3"/>
        <v>0.15047784646003262</v>
      </c>
      <c r="K42" s="212">
        <f t="shared" si="3"/>
        <v>-0.15200500000000006</v>
      </c>
      <c r="L42" s="212">
        <f>L18+L34</f>
        <v>-0.09753815960848289</v>
      </c>
      <c r="M42" s="89"/>
    </row>
    <row r="43" spans="1:13" ht="15.75">
      <c r="A43" s="9"/>
      <c r="B43" s="5" t="s">
        <v>164</v>
      </c>
      <c r="C43" s="213"/>
      <c r="D43" s="213"/>
      <c r="E43" s="10"/>
      <c r="F43" s="10"/>
      <c r="G43" s="75"/>
      <c r="H43" s="75"/>
      <c r="I43" s="75"/>
      <c r="J43" s="75"/>
      <c r="K43" s="75"/>
      <c r="L43" s="75"/>
      <c r="M43" s="76"/>
    </row>
    <row r="44" spans="1:13" ht="15.75">
      <c r="A44" s="9"/>
      <c r="B44" s="73" t="s">
        <v>165</v>
      </c>
      <c r="C44" s="10"/>
      <c r="D44" s="10"/>
      <c r="E44" s="10"/>
      <c r="F44" s="10"/>
      <c r="G44" s="75"/>
      <c r="H44" s="75"/>
      <c r="I44" s="75"/>
      <c r="J44" s="75"/>
      <c r="K44" s="75"/>
      <c r="L44" s="75"/>
      <c r="M44" s="76"/>
    </row>
    <row r="45" spans="1:13" ht="16.5" thickBot="1">
      <c r="A45" s="53"/>
      <c r="B45" s="74" t="s">
        <v>166</v>
      </c>
      <c r="C45" s="33"/>
      <c r="D45" s="33"/>
      <c r="E45" s="33"/>
      <c r="F45" s="33"/>
      <c r="G45" s="77"/>
      <c r="H45" s="77"/>
      <c r="I45" s="77"/>
      <c r="J45" s="77"/>
      <c r="K45" s="77"/>
      <c r="L45" s="77"/>
      <c r="M45" s="78"/>
    </row>
    <row r="46" spans="1:13" ht="15.75">
      <c r="A46" s="14"/>
      <c r="B46" s="82"/>
      <c r="C46" s="35"/>
      <c r="D46" s="35"/>
      <c r="E46" s="35"/>
      <c r="F46" s="35"/>
      <c r="G46" s="13"/>
      <c r="H46" s="13"/>
      <c r="I46" s="13"/>
      <c r="J46" s="13"/>
      <c r="K46" s="13"/>
      <c r="L46" s="13"/>
      <c r="M46" s="13"/>
    </row>
    <row r="47" spans="1:12" ht="15.75">
      <c r="A47" s="14" t="s">
        <v>75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.75">
      <c r="A48" s="14" t="s">
        <v>90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5.75">
      <c r="A49" s="14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5" ht="15.75">
      <c r="A50" s="35"/>
      <c r="B50" s="5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5"/>
      <c r="N50" s="13"/>
      <c r="O50" s="13"/>
    </row>
    <row r="51" spans="3:12" ht="20.25">
      <c r="C51" s="217" t="s">
        <v>263</v>
      </c>
      <c r="D51" s="217"/>
      <c r="E51" s="217"/>
      <c r="F51" s="217"/>
      <c r="G51" s="217"/>
      <c r="H51" s="217"/>
      <c r="I51" s="217"/>
      <c r="J51" s="217"/>
      <c r="K51" s="217"/>
      <c r="L51" s="28"/>
    </row>
    <row r="52" spans="3:12" ht="15.7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3:12" ht="15.7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3:12" ht="15.7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3:12" ht="15.75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3:12" ht="15.75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3:12" ht="15.7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3:12" ht="15.75"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3:12" ht="15.75"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3:12" ht="15.75"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3:12" ht="15.75"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3:12" ht="15.75"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3:12" ht="15.75"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3:12" ht="15.75"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6" spans="6:12" ht="15.75">
      <c r="F66" s="39"/>
      <c r="G66" s="39"/>
      <c r="H66" s="39"/>
      <c r="I66" s="39"/>
      <c r="J66" s="39"/>
      <c r="K66" s="39"/>
      <c r="L66" s="39"/>
    </row>
    <row r="67" spans="8:12" ht="15.75">
      <c r="H67" s="28"/>
      <c r="I67" s="28"/>
      <c r="J67" s="28"/>
      <c r="K67" s="28"/>
      <c r="L67" s="28"/>
    </row>
    <row r="68" spans="3:12" ht="15.75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3:12" ht="15.75"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1" spans="6:8" ht="15.75">
      <c r="F71" s="22"/>
      <c r="G71" s="22"/>
      <c r="H71" s="22"/>
    </row>
    <row r="72" spans="3:12" ht="15.75">
      <c r="C72" s="24"/>
      <c r="F72" s="25"/>
      <c r="H72" s="23"/>
      <c r="I72" s="23"/>
      <c r="J72" s="23"/>
      <c r="L72" s="31"/>
    </row>
    <row r="73" spans="3:8" ht="15.75">
      <c r="C73" s="16"/>
      <c r="H73" s="16"/>
    </row>
  </sheetData>
  <sheetProtection/>
  <mergeCells count="14">
    <mergeCell ref="N10:O10"/>
    <mergeCell ref="A15:A17"/>
    <mergeCell ref="B15:B17"/>
    <mergeCell ref="C15:L15"/>
    <mergeCell ref="M15:M17"/>
    <mergeCell ref="C16:D16"/>
    <mergeCell ref="E16:F16"/>
    <mergeCell ref="G16:H16"/>
    <mergeCell ref="M34:M41"/>
    <mergeCell ref="C51:K51"/>
    <mergeCell ref="I16:J16"/>
    <mergeCell ref="K16:L16"/>
    <mergeCell ref="A10:M10"/>
    <mergeCell ref="F1:M1"/>
  </mergeCells>
  <printOptions/>
  <pageMargins left="0.5118110236220472" right="0.31496062992125984" top="0.7480314960629921" bottom="0.7480314960629921" header="0" footer="0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31"/>
  <sheetViews>
    <sheetView view="pageBreakPreview" zoomScale="60" zoomScaleNormal="70" zoomScalePageLayoutView="0" workbookViewId="0" topLeftCell="A1">
      <selection activeCell="H36" sqref="H36"/>
    </sheetView>
  </sheetViews>
  <sheetFormatPr defaultColWidth="9.00390625" defaultRowHeight="15.75"/>
  <cols>
    <col min="1" max="1" width="7.25390625" style="1" customWidth="1"/>
    <col min="2" max="2" width="30.125" style="1" customWidth="1"/>
    <col min="3" max="3" width="9.50390625" style="1" customWidth="1"/>
    <col min="4" max="4" width="8.125" style="1" customWidth="1"/>
    <col min="5" max="5" width="8.25390625" style="1" customWidth="1"/>
    <col min="6" max="6" width="9.00390625" style="1" customWidth="1"/>
    <col min="7" max="7" width="7.625" style="1" customWidth="1"/>
    <col min="8" max="8" width="8.50390625" style="1" customWidth="1"/>
    <col min="9" max="9" width="8.75390625" style="1" customWidth="1"/>
    <col min="10" max="10" width="8.375" style="1" customWidth="1"/>
    <col min="11" max="11" width="8.625" style="1" customWidth="1"/>
    <col min="12" max="12" width="8.25390625" style="1" customWidth="1"/>
    <col min="13" max="13" width="9.75390625" style="1" customWidth="1"/>
    <col min="14" max="14" width="9.125" style="1" customWidth="1"/>
    <col min="15" max="15" width="8.375" style="1" customWidth="1"/>
    <col min="16" max="16" width="8.87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216</v>
      </c>
    </row>
    <row r="3" spans="13:22" ht="15.75">
      <c r="M3" s="4"/>
      <c r="V3" s="4"/>
    </row>
    <row r="4" spans="13:18" ht="18.75">
      <c r="M4" s="4"/>
      <c r="R4" s="120" t="s">
        <v>155</v>
      </c>
    </row>
    <row r="5" spans="13:18" ht="18.75">
      <c r="M5" s="4"/>
      <c r="R5" s="120" t="s">
        <v>240</v>
      </c>
    </row>
    <row r="6" spans="13:18" ht="18.75">
      <c r="M6" s="4"/>
      <c r="R6" s="120" t="s">
        <v>243</v>
      </c>
    </row>
    <row r="7" spans="13:18" ht="18.75">
      <c r="M7" s="4"/>
      <c r="R7" s="120" t="s">
        <v>257</v>
      </c>
    </row>
    <row r="8" spans="13:18" ht="18.75">
      <c r="M8" s="4"/>
      <c r="R8" s="116" t="s">
        <v>156</v>
      </c>
    </row>
    <row r="9" spans="13:22" ht="15.75">
      <c r="M9" s="4"/>
      <c r="V9" s="4"/>
    </row>
    <row r="10" spans="1:22" ht="42.75" customHeight="1">
      <c r="A10" s="249" t="s">
        <v>233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</row>
    <row r="11" spans="1:22" ht="18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ht="18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ht="19.5" thickBo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ht="15.75" customHeight="1">
      <c r="A14" s="251" t="s">
        <v>7</v>
      </c>
      <c r="B14" s="251" t="s">
        <v>58</v>
      </c>
      <c r="C14" s="254" t="s">
        <v>49</v>
      </c>
      <c r="D14" s="255"/>
      <c r="E14" s="255"/>
      <c r="F14" s="255"/>
      <c r="G14" s="255"/>
      <c r="H14" s="255"/>
      <c r="I14" s="255"/>
      <c r="J14" s="255"/>
      <c r="K14" s="255"/>
      <c r="L14" s="256"/>
      <c r="M14" s="254" t="s">
        <v>78</v>
      </c>
      <c r="N14" s="255"/>
      <c r="O14" s="255"/>
      <c r="P14" s="255"/>
      <c r="Q14" s="255"/>
      <c r="R14" s="255"/>
      <c r="S14" s="255"/>
      <c r="T14" s="255"/>
      <c r="U14" s="255"/>
      <c r="V14" s="256"/>
    </row>
    <row r="15" spans="1:22" ht="15.75" customHeight="1">
      <c r="A15" s="252"/>
      <c r="B15" s="252"/>
      <c r="C15" s="257" t="s">
        <v>76</v>
      </c>
      <c r="D15" s="258"/>
      <c r="E15" s="258"/>
      <c r="F15" s="258"/>
      <c r="G15" s="259"/>
      <c r="H15" s="260" t="s">
        <v>31</v>
      </c>
      <c r="I15" s="258"/>
      <c r="J15" s="258"/>
      <c r="K15" s="258"/>
      <c r="L15" s="261"/>
      <c r="M15" s="257" t="s">
        <v>76</v>
      </c>
      <c r="N15" s="258"/>
      <c r="O15" s="258"/>
      <c r="P15" s="258"/>
      <c r="Q15" s="259"/>
      <c r="R15" s="260" t="s">
        <v>31</v>
      </c>
      <c r="S15" s="258"/>
      <c r="T15" s="258"/>
      <c r="U15" s="258"/>
      <c r="V15" s="261"/>
    </row>
    <row r="16" spans="1:22" ht="15.75" customHeight="1">
      <c r="A16" s="252"/>
      <c r="B16" s="252"/>
      <c r="C16" s="246" t="s">
        <v>59</v>
      </c>
      <c r="D16" s="244"/>
      <c r="E16" s="244"/>
      <c r="F16" s="244"/>
      <c r="G16" s="247"/>
      <c r="H16" s="243" t="s">
        <v>59</v>
      </c>
      <c r="I16" s="244"/>
      <c r="J16" s="244"/>
      <c r="K16" s="244"/>
      <c r="L16" s="245"/>
      <c r="M16" s="246" t="s">
        <v>59</v>
      </c>
      <c r="N16" s="244"/>
      <c r="O16" s="244"/>
      <c r="P16" s="244"/>
      <c r="Q16" s="247"/>
      <c r="R16" s="243" t="s">
        <v>59</v>
      </c>
      <c r="S16" s="244"/>
      <c r="T16" s="244"/>
      <c r="U16" s="244"/>
      <c r="V16" s="245"/>
    </row>
    <row r="17" spans="1:22" ht="53.25" customHeight="1" thickBot="1">
      <c r="A17" s="253"/>
      <c r="B17" s="253"/>
      <c r="C17" s="172" t="s">
        <v>251</v>
      </c>
      <c r="D17" s="173" t="s">
        <v>252</v>
      </c>
      <c r="E17" s="192" t="s">
        <v>253</v>
      </c>
      <c r="F17" s="192" t="s">
        <v>254</v>
      </c>
      <c r="G17" s="173" t="s">
        <v>250</v>
      </c>
      <c r="H17" s="172" t="s">
        <v>251</v>
      </c>
      <c r="I17" s="173" t="s">
        <v>252</v>
      </c>
      <c r="J17" s="173" t="s">
        <v>253</v>
      </c>
      <c r="K17" s="173" t="s">
        <v>254</v>
      </c>
      <c r="L17" s="174" t="s">
        <v>250</v>
      </c>
      <c r="M17" s="172" t="s">
        <v>251</v>
      </c>
      <c r="N17" s="173" t="s">
        <v>252</v>
      </c>
      <c r="O17" s="173" t="s">
        <v>253</v>
      </c>
      <c r="P17" s="173" t="s">
        <v>254</v>
      </c>
      <c r="Q17" s="173" t="s">
        <v>250</v>
      </c>
      <c r="R17" s="172" t="s">
        <v>251</v>
      </c>
      <c r="S17" s="173" t="s">
        <v>252</v>
      </c>
      <c r="T17" s="173" t="s">
        <v>253</v>
      </c>
      <c r="U17" s="173" t="s">
        <v>254</v>
      </c>
      <c r="V17" s="174" t="s">
        <v>250</v>
      </c>
    </row>
    <row r="18" spans="1:22" ht="19.5" thickBot="1">
      <c r="A18" s="175">
        <v>1</v>
      </c>
      <c r="B18" s="176">
        <v>2</v>
      </c>
      <c r="C18" s="176">
        <v>3</v>
      </c>
      <c r="D18" s="190">
        <v>4</v>
      </c>
      <c r="E18" s="194">
        <v>5</v>
      </c>
      <c r="F18" s="194">
        <v>6</v>
      </c>
      <c r="G18" s="191">
        <v>7</v>
      </c>
      <c r="H18" s="176">
        <v>8</v>
      </c>
      <c r="I18" s="176">
        <v>9</v>
      </c>
      <c r="J18" s="176">
        <v>10</v>
      </c>
      <c r="K18" s="176">
        <v>11</v>
      </c>
      <c r="L18" s="176">
        <v>12</v>
      </c>
      <c r="M18" s="176">
        <v>13</v>
      </c>
      <c r="N18" s="176">
        <v>14</v>
      </c>
      <c r="O18" s="176">
        <v>15</v>
      </c>
      <c r="P18" s="176">
        <v>16</v>
      </c>
      <c r="Q18" s="176">
        <v>17</v>
      </c>
      <c r="R18" s="176">
        <v>18</v>
      </c>
      <c r="S18" s="176">
        <v>19</v>
      </c>
      <c r="T18" s="176">
        <v>20</v>
      </c>
      <c r="U18" s="176">
        <v>21</v>
      </c>
      <c r="V18" s="176">
        <v>22</v>
      </c>
    </row>
    <row r="19" spans="1:22" ht="56.25">
      <c r="A19" s="169">
        <v>1</v>
      </c>
      <c r="B19" s="168" t="s">
        <v>239</v>
      </c>
      <c r="C19" s="117"/>
      <c r="D19" s="117" t="s">
        <v>238</v>
      </c>
      <c r="E19" s="170"/>
      <c r="F19" s="170"/>
      <c r="G19" s="170"/>
      <c r="H19" s="170"/>
      <c r="I19" s="117" t="s">
        <v>238</v>
      </c>
      <c r="J19" s="170"/>
      <c r="K19" s="170"/>
      <c r="L19" s="170"/>
      <c r="M19" s="118"/>
      <c r="N19" s="118" t="s">
        <v>238</v>
      </c>
      <c r="O19" s="170"/>
      <c r="P19" s="170"/>
      <c r="Q19" s="170"/>
      <c r="R19" s="170"/>
      <c r="S19" s="117" t="s">
        <v>238</v>
      </c>
      <c r="T19" s="170"/>
      <c r="U19" s="170"/>
      <c r="V19" s="171"/>
    </row>
    <row r="20" spans="1:22" ht="56.25">
      <c r="A20" s="118">
        <v>2</v>
      </c>
      <c r="B20" s="113" t="s">
        <v>239</v>
      </c>
      <c r="C20" s="118"/>
      <c r="D20" s="118" t="s">
        <v>238</v>
      </c>
      <c r="E20" s="199"/>
      <c r="F20" s="199"/>
      <c r="G20" s="199"/>
      <c r="H20" s="199"/>
      <c r="I20" s="118" t="s">
        <v>238</v>
      </c>
      <c r="J20" s="199"/>
      <c r="K20" s="199"/>
      <c r="L20" s="199"/>
      <c r="M20" s="118"/>
      <c r="N20" s="118" t="s">
        <v>238</v>
      </c>
      <c r="O20" s="199"/>
      <c r="P20" s="199"/>
      <c r="Q20" s="199"/>
      <c r="R20" s="199"/>
      <c r="S20" s="118" t="s">
        <v>238</v>
      </c>
      <c r="T20" s="199"/>
      <c r="U20" s="199"/>
      <c r="V20" s="200"/>
    </row>
    <row r="21" spans="1:22" ht="57" customHeight="1">
      <c r="A21" s="118">
        <v>3</v>
      </c>
      <c r="B21" s="168" t="str">
        <f>'[1]приложение 1.1'!B27</f>
        <v>Замена трансформатора с масляным охлаждением  ТМ-400 (ТП 68 А)</v>
      </c>
      <c r="C21" s="117"/>
      <c r="D21" s="117"/>
      <c r="E21" s="117" t="s">
        <v>237</v>
      </c>
      <c r="F21" s="193"/>
      <c r="G21" s="170"/>
      <c r="H21" s="170"/>
      <c r="I21" s="117"/>
      <c r="J21" s="117"/>
      <c r="K21" s="117" t="s">
        <v>237</v>
      </c>
      <c r="L21" s="170"/>
      <c r="M21" s="118"/>
      <c r="N21" s="118"/>
      <c r="O21" s="117" t="s">
        <v>237</v>
      </c>
      <c r="P21" s="170"/>
      <c r="Q21" s="170"/>
      <c r="R21" s="170"/>
      <c r="S21" s="117"/>
      <c r="T21" s="117"/>
      <c r="U21" s="117" t="s">
        <v>237</v>
      </c>
      <c r="V21" s="171"/>
    </row>
    <row r="22" spans="1:22" ht="18.75">
      <c r="A22" s="177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19"/>
    </row>
    <row r="23" spans="1:22" ht="18.75">
      <c r="A23" s="177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19"/>
    </row>
    <row r="24" spans="1:22" ht="18.75">
      <c r="A24" s="114"/>
      <c r="B24" s="1" t="s">
        <v>75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ht="18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2" ht="20.25">
      <c r="A26" s="114"/>
      <c r="B26" s="114"/>
      <c r="C26" s="114"/>
      <c r="D26" s="114"/>
      <c r="E26" s="114"/>
      <c r="F26" s="114"/>
      <c r="G26" s="114"/>
      <c r="H26" s="217" t="s">
        <v>255</v>
      </c>
      <c r="I26" s="217"/>
      <c r="J26" s="217"/>
      <c r="K26" s="217"/>
      <c r="L26" s="217"/>
      <c r="M26" s="217"/>
      <c r="N26" s="217"/>
      <c r="O26" s="217"/>
      <c r="P26" s="217"/>
      <c r="Q26" s="114"/>
      <c r="R26" s="114"/>
      <c r="S26" s="114"/>
      <c r="T26" s="114"/>
      <c r="U26" s="114"/>
      <c r="V26" s="114"/>
    </row>
    <row r="27" spans="13:16" ht="15.75">
      <c r="M27" s="13"/>
      <c r="N27" s="248"/>
      <c r="O27" s="248"/>
      <c r="P27" s="13"/>
    </row>
    <row r="28" spans="13:16" ht="15.75">
      <c r="M28" s="13"/>
      <c r="N28" s="13"/>
      <c r="O28" s="13"/>
      <c r="P28" s="13"/>
    </row>
    <row r="29" ht="15.75">
      <c r="A29" s="20"/>
    </row>
    <row r="31" ht="15.75">
      <c r="A31" s="17"/>
    </row>
  </sheetData>
  <sheetProtection/>
  <mergeCells count="15">
    <mergeCell ref="A10:V10"/>
    <mergeCell ref="A14:A17"/>
    <mergeCell ref="B14:B17"/>
    <mergeCell ref="C14:L14"/>
    <mergeCell ref="M14:V14"/>
    <mergeCell ref="C15:G15"/>
    <mergeCell ref="H15:L15"/>
    <mergeCell ref="M15:Q15"/>
    <mergeCell ref="R15:V15"/>
    <mergeCell ref="H16:L16"/>
    <mergeCell ref="M16:Q16"/>
    <mergeCell ref="R16:V16"/>
    <mergeCell ref="H26:P26"/>
    <mergeCell ref="C16:G16"/>
    <mergeCell ref="N27:O27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P69"/>
  <sheetViews>
    <sheetView view="pageBreakPreview" zoomScale="60" zoomScalePageLayoutView="0" workbookViewId="0" topLeftCell="A1">
      <selection activeCell="I88" sqref="I8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227</v>
      </c>
    </row>
    <row r="3" ht="15.75">
      <c r="C3" s="4"/>
    </row>
    <row r="4" ht="15.75">
      <c r="C4" s="161" t="s">
        <v>155</v>
      </c>
    </row>
    <row r="5" ht="15.75">
      <c r="C5" s="161" t="s">
        <v>240</v>
      </c>
    </row>
    <row r="6" ht="15.75">
      <c r="C6" s="161" t="s">
        <v>243</v>
      </c>
    </row>
    <row r="7" ht="15.75">
      <c r="C7" s="161" t="s">
        <v>257</v>
      </c>
    </row>
    <row r="8" ht="15.75">
      <c r="C8" s="161" t="s">
        <v>156</v>
      </c>
    </row>
    <row r="9" spans="1:16" ht="42.75" customHeight="1" hidden="1">
      <c r="A9" s="265" t="s">
        <v>234</v>
      </c>
      <c r="B9" s="265"/>
      <c r="C9" s="26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5.75" hidden="1">
      <c r="C10" s="4"/>
    </row>
    <row r="11" ht="15.75" hidden="1"/>
    <row r="12" ht="16.5" hidden="1" thickBot="1"/>
    <row r="13" spans="1:3" ht="21.75" customHeight="1" hidden="1" thickBot="1">
      <c r="A13" s="54" t="s">
        <v>98</v>
      </c>
      <c r="B13" s="3" t="s">
        <v>99</v>
      </c>
      <c r="C13" s="55" t="s">
        <v>100</v>
      </c>
    </row>
    <row r="14" spans="1:3" ht="15.75" hidden="1">
      <c r="A14" s="56" t="s">
        <v>8</v>
      </c>
      <c r="B14" s="266" t="s">
        <v>101</v>
      </c>
      <c r="C14" s="267"/>
    </row>
    <row r="15" spans="1:3" ht="15.75" hidden="1">
      <c r="A15" s="57" t="s">
        <v>9</v>
      </c>
      <c r="B15" s="58" t="s">
        <v>102</v>
      </c>
      <c r="C15" s="30" t="s">
        <v>103</v>
      </c>
    </row>
    <row r="16" spans="1:3" ht="31.5" hidden="1">
      <c r="A16" s="57" t="s">
        <v>10</v>
      </c>
      <c r="B16" s="58" t="s">
        <v>104</v>
      </c>
      <c r="C16" s="30" t="s">
        <v>105</v>
      </c>
    </row>
    <row r="17" spans="1:3" ht="15.75" hidden="1">
      <c r="A17" s="57" t="s">
        <v>11</v>
      </c>
      <c r="B17" s="268" t="s">
        <v>106</v>
      </c>
      <c r="C17" s="269"/>
    </row>
    <row r="18" spans="1:3" ht="15.75" hidden="1">
      <c r="A18" s="57" t="s">
        <v>12</v>
      </c>
      <c r="B18" s="59" t="s">
        <v>107</v>
      </c>
      <c r="C18" s="30" t="s">
        <v>108</v>
      </c>
    </row>
    <row r="19" spans="1:3" ht="15.75" hidden="1">
      <c r="A19" s="57" t="s">
        <v>13</v>
      </c>
      <c r="B19" s="59" t="s">
        <v>109</v>
      </c>
      <c r="C19" s="30" t="s">
        <v>105</v>
      </c>
    </row>
    <row r="20" spans="1:3" ht="31.5" customHeight="1" hidden="1">
      <c r="A20" s="57" t="s">
        <v>14</v>
      </c>
      <c r="B20" s="59" t="s">
        <v>110</v>
      </c>
      <c r="C20" s="30" t="s">
        <v>108</v>
      </c>
    </row>
    <row r="21" spans="1:3" ht="31.5" customHeight="1" hidden="1">
      <c r="A21" s="57" t="s">
        <v>15</v>
      </c>
      <c r="B21" s="59" t="s">
        <v>111</v>
      </c>
      <c r="C21" s="30" t="s">
        <v>105</v>
      </c>
    </row>
    <row r="22" spans="1:3" ht="31.5" hidden="1">
      <c r="A22" s="57" t="s">
        <v>57</v>
      </c>
      <c r="B22" s="58" t="s">
        <v>112</v>
      </c>
      <c r="C22" s="30" t="s">
        <v>108</v>
      </c>
    </row>
    <row r="23" spans="1:3" ht="34.5" customHeight="1" hidden="1">
      <c r="A23" s="57" t="s">
        <v>67</v>
      </c>
      <c r="B23" s="58" t="s">
        <v>113</v>
      </c>
      <c r="C23" s="30" t="s">
        <v>108</v>
      </c>
    </row>
    <row r="24" spans="1:3" ht="15.75" hidden="1">
      <c r="A24" s="57">
        <v>3</v>
      </c>
      <c r="B24" s="263" t="s">
        <v>114</v>
      </c>
      <c r="C24" s="264"/>
    </row>
    <row r="25" spans="1:3" ht="31.5" hidden="1">
      <c r="A25" s="57" t="s">
        <v>115</v>
      </c>
      <c r="B25" s="58" t="s">
        <v>116</v>
      </c>
      <c r="C25" s="30" t="s">
        <v>108</v>
      </c>
    </row>
    <row r="26" spans="1:3" ht="31.5" hidden="1">
      <c r="A26" s="57" t="s">
        <v>117</v>
      </c>
      <c r="B26" s="58" t="s">
        <v>118</v>
      </c>
      <c r="C26" s="30" t="s">
        <v>108</v>
      </c>
    </row>
    <row r="27" spans="1:3" ht="24.75" customHeight="1" hidden="1">
      <c r="A27" s="57" t="s">
        <v>119</v>
      </c>
      <c r="B27" s="58" t="s">
        <v>120</v>
      </c>
      <c r="C27" s="30" t="s">
        <v>108</v>
      </c>
    </row>
    <row r="28" spans="1:3" ht="15.75" hidden="1">
      <c r="A28" s="57" t="s">
        <v>121</v>
      </c>
      <c r="B28" s="58" t="s">
        <v>122</v>
      </c>
      <c r="C28" s="30" t="s">
        <v>108</v>
      </c>
    </row>
    <row r="29" spans="1:3" ht="15.75" hidden="1">
      <c r="A29" s="57">
        <v>4</v>
      </c>
      <c r="B29" s="263" t="s">
        <v>123</v>
      </c>
      <c r="C29" s="264"/>
    </row>
    <row r="30" spans="1:3" ht="15.75" hidden="1">
      <c r="A30" s="57" t="s">
        <v>16</v>
      </c>
      <c r="B30" s="58" t="s">
        <v>124</v>
      </c>
      <c r="C30" s="30" t="s">
        <v>105</v>
      </c>
    </row>
    <row r="31" spans="1:3" ht="47.25" hidden="1">
      <c r="A31" s="57" t="s">
        <v>17</v>
      </c>
      <c r="B31" s="58" t="s">
        <v>125</v>
      </c>
      <c r="C31" s="30" t="s">
        <v>105</v>
      </c>
    </row>
    <row r="32" spans="1:3" ht="15.75" hidden="1">
      <c r="A32" s="57" t="s">
        <v>18</v>
      </c>
      <c r="B32" s="58" t="s">
        <v>126</v>
      </c>
      <c r="C32" s="30" t="s">
        <v>108</v>
      </c>
    </row>
    <row r="33" spans="1:3" ht="31.5" hidden="1">
      <c r="A33" s="57" t="s">
        <v>61</v>
      </c>
      <c r="B33" s="58" t="s">
        <v>127</v>
      </c>
      <c r="C33" s="30" t="s">
        <v>108</v>
      </c>
    </row>
    <row r="34" spans="1:3" ht="15.75" hidden="1">
      <c r="A34" s="57" t="s">
        <v>62</v>
      </c>
      <c r="B34" s="58" t="s">
        <v>128</v>
      </c>
      <c r="C34" s="30" t="s">
        <v>105</v>
      </c>
    </row>
    <row r="35" spans="1:3" ht="15.75" hidden="1">
      <c r="A35" s="57" t="s">
        <v>63</v>
      </c>
      <c r="B35" s="58" t="s">
        <v>129</v>
      </c>
      <c r="C35" s="30" t="s">
        <v>105</v>
      </c>
    </row>
    <row r="36" spans="1:3" ht="15.75" hidden="1">
      <c r="A36" s="57">
        <v>5</v>
      </c>
      <c r="B36" s="263" t="s">
        <v>130</v>
      </c>
      <c r="C36" s="264"/>
    </row>
    <row r="37" spans="1:3" ht="15.75" hidden="1">
      <c r="A37" s="57" t="s">
        <v>19</v>
      </c>
      <c r="B37" s="58" t="s">
        <v>131</v>
      </c>
      <c r="C37" s="60" t="s">
        <v>108</v>
      </c>
    </row>
    <row r="38" spans="1:3" ht="31.5" hidden="1">
      <c r="A38" s="57" t="s">
        <v>20</v>
      </c>
      <c r="B38" s="58" t="s">
        <v>132</v>
      </c>
      <c r="C38" s="60" t="s">
        <v>108</v>
      </c>
    </row>
    <row r="39" spans="1:3" ht="31.5" hidden="1">
      <c r="A39" s="57" t="s">
        <v>64</v>
      </c>
      <c r="B39" s="58" t="s">
        <v>133</v>
      </c>
      <c r="C39" s="30" t="s">
        <v>105</v>
      </c>
    </row>
    <row r="40" spans="1:3" ht="31.5" hidden="1">
      <c r="A40" s="57" t="s">
        <v>134</v>
      </c>
      <c r="B40" s="58" t="s">
        <v>135</v>
      </c>
      <c r="C40" s="30" t="s">
        <v>108</v>
      </c>
    </row>
    <row r="41" spans="1:3" ht="31.5" hidden="1">
      <c r="A41" s="57" t="s">
        <v>136</v>
      </c>
      <c r="B41" s="58" t="s">
        <v>137</v>
      </c>
      <c r="C41" s="30" t="s">
        <v>105</v>
      </c>
    </row>
    <row r="42" spans="1:3" ht="31.5" hidden="1">
      <c r="A42" s="57" t="s">
        <v>138</v>
      </c>
      <c r="B42" s="58" t="s">
        <v>139</v>
      </c>
      <c r="C42" s="30" t="s">
        <v>105</v>
      </c>
    </row>
    <row r="43" ht="15.75" hidden="1"/>
    <row r="44" spans="1:3" ht="15.75" hidden="1">
      <c r="A44" s="57">
        <v>6</v>
      </c>
      <c r="B44" s="263" t="s">
        <v>140</v>
      </c>
      <c r="C44" s="264"/>
    </row>
    <row r="45" spans="1:3" ht="31.5" hidden="1">
      <c r="A45" s="57" t="s">
        <v>94</v>
      </c>
      <c r="B45" s="58" t="s">
        <v>141</v>
      </c>
      <c r="C45" s="30" t="s">
        <v>105</v>
      </c>
    </row>
    <row r="46" spans="1:3" ht="15.75" hidden="1">
      <c r="A46" s="57" t="s">
        <v>95</v>
      </c>
      <c r="B46" s="58" t="s">
        <v>142</v>
      </c>
      <c r="C46" s="30" t="s">
        <v>105</v>
      </c>
    </row>
    <row r="47" spans="1:3" ht="31.5" hidden="1">
      <c r="A47" s="57" t="s">
        <v>96</v>
      </c>
      <c r="B47" s="58" t="s">
        <v>143</v>
      </c>
      <c r="C47" s="30" t="s">
        <v>108</v>
      </c>
    </row>
    <row r="48" spans="1:3" ht="63.75" hidden="1" thickBot="1">
      <c r="A48" s="61" t="s">
        <v>97</v>
      </c>
      <c r="B48" s="62" t="s">
        <v>144</v>
      </c>
      <c r="C48" s="32" t="s">
        <v>108</v>
      </c>
    </row>
    <row r="49" ht="15.75" hidden="1"/>
    <row r="51" spans="1:3" ht="33" customHeight="1">
      <c r="A51" s="265" t="s">
        <v>145</v>
      </c>
      <c r="B51" s="265"/>
      <c r="C51" s="265"/>
    </row>
    <row r="52" ht="16.5" thickBot="1"/>
    <row r="53" spans="1:3" ht="16.5" thickBot="1">
      <c r="A53" s="63" t="s">
        <v>7</v>
      </c>
      <c r="B53" s="64" t="s">
        <v>99</v>
      </c>
      <c r="C53" s="65" t="s">
        <v>100</v>
      </c>
    </row>
    <row r="54" spans="1:3" ht="15.75">
      <c r="A54" s="56">
        <v>1</v>
      </c>
      <c r="B54" s="66" t="s">
        <v>146</v>
      </c>
      <c r="C54" s="67"/>
    </row>
    <row r="55" spans="1:3" ht="15.75">
      <c r="A55" s="57" t="s">
        <v>9</v>
      </c>
      <c r="B55" s="68" t="s">
        <v>2</v>
      </c>
      <c r="C55" s="30" t="s">
        <v>108</v>
      </c>
    </row>
    <row r="56" spans="1:3" ht="15.75">
      <c r="A56" s="57">
        <v>2</v>
      </c>
      <c r="B56" s="68" t="s">
        <v>114</v>
      </c>
      <c r="C56" s="30"/>
    </row>
    <row r="57" spans="1:3" ht="15.75">
      <c r="A57" s="57" t="s">
        <v>12</v>
      </c>
      <c r="B57" s="58" t="s">
        <v>148</v>
      </c>
      <c r="C57" s="30" t="s">
        <v>108</v>
      </c>
    </row>
    <row r="58" spans="1:3" ht="15.75">
      <c r="A58" s="57">
        <v>3</v>
      </c>
      <c r="B58" s="58" t="s">
        <v>3</v>
      </c>
      <c r="C58" s="30"/>
    </row>
    <row r="59" spans="1:3" ht="15.75">
      <c r="A59" s="57" t="s">
        <v>115</v>
      </c>
      <c r="B59" s="58" t="s">
        <v>4</v>
      </c>
      <c r="C59" s="30" t="s">
        <v>105</v>
      </c>
    </row>
    <row r="60" spans="1:3" ht="15.75">
      <c r="A60" s="57" t="s">
        <v>117</v>
      </c>
      <c r="B60" s="58" t="s">
        <v>149</v>
      </c>
      <c r="C60" s="30" t="s">
        <v>108</v>
      </c>
    </row>
    <row r="61" spans="1:3" ht="15.75">
      <c r="A61" s="57" t="s">
        <v>119</v>
      </c>
      <c r="B61" s="69" t="s">
        <v>5</v>
      </c>
      <c r="C61" s="70"/>
    </row>
    <row r="62" spans="1:3" ht="15.75">
      <c r="A62" s="57" t="s">
        <v>151</v>
      </c>
      <c r="B62" s="58" t="s">
        <v>150</v>
      </c>
      <c r="C62" s="30" t="s">
        <v>105</v>
      </c>
    </row>
    <row r="63" spans="1:3" ht="15.75">
      <c r="A63" s="57" t="s">
        <v>153</v>
      </c>
      <c r="B63" s="58" t="s">
        <v>152</v>
      </c>
      <c r="C63" s="30" t="s">
        <v>105</v>
      </c>
    </row>
    <row r="64" spans="1:3" ht="15.75">
      <c r="A64" s="57">
        <v>4</v>
      </c>
      <c r="B64" s="150" t="s">
        <v>140</v>
      </c>
      <c r="C64" s="30"/>
    </row>
    <row r="65" spans="1:3" ht="15.75">
      <c r="A65" s="57" t="s">
        <v>16</v>
      </c>
      <c r="B65" s="68" t="s">
        <v>6</v>
      </c>
      <c r="C65" s="30" t="s">
        <v>108</v>
      </c>
    </row>
    <row r="66" spans="1:3" ht="17.25" customHeight="1" thickBot="1">
      <c r="A66" s="61" t="s">
        <v>18</v>
      </c>
      <c r="B66" s="62" t="s">
        <v>1</v>
      </c>
      <c r="C66" s="32" t="s">
        <v>108</v>
      </c>
    </row>
    <row r="67" spans="1:3" ht="15.75">
      <c r="A67" s="166"/>
      <c r="B67" s="167"/>
      <c r="C67" s="8"/>
    </row>
    <row r="69" spans="1:9" ht="15.75" customHeight="1">
      <c r="A69" s="262" t="s">
        <v>262</v>
      </c>
      <c r="B69" s="262"/>
      <c r="C69" s="262"/>
      <c r="D69" s="162"/>
      <c r="E69" s="162"/>
      <c r="F69" s="162"/>
      <c r="G69" s="162"/>
      <c r="H69" s="162"/>
      <c r="I69" s="162"/>
    </row>
  </sheetData>
  <sheetProtection/>
  <mergeCells count="9">
    <mergeCell ref="A69:C69"/>
    <mergeCell ref="B44:C44"/>
    <mergeCell ref="A51:C51"/>
    <mergeCell ref="A9:C9"/>
    <mergeCell ref="B14:C14"/>
    <mergeCell ref="B17:C17"/>
    <mergeCell ref="B24:C24"/>
    <mergeCell ref="B29:C29"/>
    <mergeCell ref="B36:C36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V56"/>
  <sheetViews>
    <sheetView view="pageBreakPreview" zoomScale="70" zoomScaleNormal="60" zoomScaleSheetLayoutView="70" zoomScalePageLayoutView="0" workbookViewId="0" topLeftCell="A4">
      <selection activeCell="J25" sqref="J25"/>
    </sheetView>
  </sheetViews>
  <sheetFormatPr defaultColWidth="9.00390625" defaultRowHeight="15.75"/>
  <cols>
    <col min="1" max="1" width="54.125" style="93" bestFit="1" customWidth="1"/>
    <col min="2" max="2" width="13.375" style="93" customWidth="1"/>
    <col min="3" max="3" width="13.00390625" style="93" customWidth="1"/>
    <col min="4" max="4" width="12.50390625" style="93" customWidth="1"/>
    <col min="5" max="5" width="13.125" style="93" customWidth="1"/>
    <col min="6" max="6" width="13.375" style="93" customWidth="1"/>
    <col min="7" max="16384" width="9.00390625" style="93" customWidth="1"/>
  </cols>
  <sheetData>
    <row r="1" ht="15.75">
      <c r="F1" s="94" t="s">
        <v>167</v>
      </c>
    </row>
    <row r="2" ht="15.75">
      <c r="F2" s="94"/>
    </row>
    <row r="3" spans="5:6" ht="15.75">
      <c r="E3" s="1"/>
      <c r="F3" s="161" t="s">
        <v>155</v>
      </c>
    </row>
    <row r="4" spans="5:6" ht="15.75">
      <c r="E4" s="1"/>
      <c r="F4" s="161" t="s">
        <v>240</v>
      </c>
    </row>
    <row r="5" spans="5:6" ht="15.75">
      <c r="E5" s="1"/>
      <c r="F5" s="161" t="s">
        <v>243</v>
      </c>
    </row>
    <row r="6" spans="5:6" ht="15.75">
      <c r="E6" s="1"/>
      <c r="F6" s="161" t="s">
        <v>257</v>
      </c>
    </row>
    <row r="7" spans="5:6" ht="15.75">
      <c r="E7" s="1"/>
      <c r="F7" s="161" t="s">
        <v>156</v>
      </c>
    </row>
    <row r="8" ht="15.75">
      <c r="C8" s="94"/>
    </row>
    <row r="9" ht="15.75">
      <c r="C9" s="94"/>
    </row>
    <row r="10" spans="1:256" ht="34.5" customHeight="1">
      <c r="A10" s="218" t="s">
        <v>235</v>
      </c>
      <c r="B10" s="218"/>
      <c r="C10" s="218"/>
      <c r="D10" s="218"/>
      <c r="E10" s="218"/>
      <c r="F10" s="218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7.25">
      <c r="A11" s="1"/>
      <c r="B11" s="1"/>
      <c r="C11" s="1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6" ht="15.75">
      <c r="A12" s="277" t="s">
        <v>259</v>
      </c>
      <c r="B12" s="277"/>
      <c r="C12" s="277"/>
      <c r="D12" s="277"/>
      <c r="E12" s="277"/>
      <c r="F12" s="277"/>
    </row>
    <row r="13" spans="1:3" ht="15.75">
      <c r="A13" s="112"/>
      <c r="B13" s="112"/>
      <c r="C13" s="112"/>
    </row>
    <row r="14" ht="15.75">
      <c r="C14" s="94"/>
    </row>
    <row r="15" ht="15.75">
      <c r="B15" s="96"/>
    </row>
    <row r="16" spans="1:6" ht="15.75">
      <c r="A16" s="97" t="s">
        <v>183</v>
      </c>
      <c r="B16" s="98"/>
      <c r="C16" s="99"/>
      <c r="D16" s="98"/>
      <c r="E16" s="99"/>
      <c r="F16" s="165"/>
    </row>
    <row r="17" spans="1:6" ht="66" customHeight="1">
      <c r="A17" s="100" t="s">
        <v>184</v>
      </c>
      <c r="B17" s="101" t="s">
        <v>244</v>
      </c>
      <c r="C17" s="101" t="s">
        <v>245</v>
      </c>
      <c r="D17" s="101" t="s">
        <v>246</v>
      </c>
      <c r="E17" s="101" t="s">
        <v>247</v>
      </c>
      <c r="F17" s="101" t="s">
        <v>248</v>
      </c>
    </row>
    <row r="18" spans="1:6" ht="15.75">
      <c r="A18" s="108">
        <v>1</v>
      </c>
      <c r="B18" s="109">
        <v>2</v>
      </c>
      <c r="C18" s="110">
        <v>3</v>
      </c>
      <c r="D18" s="109">
        <v>4</v>
      </c>
      <c r="E18" s="110">
        <v>5</v>
      </c>
      <c r="F18" s="110">
        <v>6</v>
      </c>
    </row>
    <row r="19" spans="1:8" ht="15.75">
      <c r="A19" s="102" t="s">
        <v>185</v>
      </c>
      <c r="B19" s="205">
        <f>(7110000+220585)*0.001</f>
        <v>7330.585</v>
      </c>
      <c r="C19" s="102">
        <f>(6687000+214751)*0.001</f>
        <v>6901.751</v>
      </c>
      <c r="D19" s="102">
        <f>(3505000+93642+7000)*0.001</f>
        <v>3605.6420000000003</v>
      </c>
      <c r="E19" s="102">
        <f>(9050000+235988)*0.001</f>
        <v>9285.988</v>
      </c>
      <c r="F19" s="102">
        <f>SUM(B19:E19)</f>
        <v>27123.966</v>
      </c>
      <c r="H19" s="215"/>
    </row>
    <row r="20" spans="1:6" ht="15.75">
      <c r="A20" s="102" t="s">
        <v>260</v>
      </c>
      <c r="B20" s="205">
        <f>(7110000+220585-216218.86)*0.001</f>
        <v>7114.36614</v>
      </c>
      <c r="C20" s="102">
        <f>(6687000+214751-235910.52)*0.001</f>
        <v>6665.840480000001</v>
      </c>
      <c r="D20" s="102">
        <f>(3505000+93642-151089)*0.001</f>
        <v>3447.553</v>
      </c>
      <c r="E20" s="102">
        <f>(9050000+235988-310025)*0.001</f>
        <v>8975.963</v>
      </c>
      <c r="F20" s="102">
        <f>SUM(B20:E20)</f>
        <v>26203.72262</v>
      </c>
    </row>
    <row r="21" spans="1:6" ht="15.75">
      <c r="A21" s="102" t="s">
        <v>186</v>
      </c>
      <c r="B21" s="206">
        <f>(295000)*0.001</f>
        <v>295</v>
      </c>
      <c r="C21" s="206">
        <f>(84000)*0.001</f>
        <v>84</v>
      </c>
      <c r="D21" s="207">
        <f>(-1300000)*0.001</f>
        <v>-1300</v>
      </c>
      <c r="E21" s="205">
        <f>(-1030000)*0.001</f>
        <v>-1030</v>
      </c>
      <c r="F21" s="205">
        <f>SUM(B21:E21)</f>
        <v>-1951</v>
      </c>
    </row>
    <row r="22" spans="1:6" ht="15.75">
      <c r="A22" s="102" t="s">
        <v>261</v>
      </c>
      <c r="B22" s="206">
        <f>(295000-124785.86)*0.001</f>
        <v>170.21414000000001</v>
      </c>
      <c r="C22" s="206">
        <f>(84000-132842.49)*0.001</f>
        <v>-48.84248999999999</v>
      </c>
      <c r="D22" s="207">
        <f>(-1300000-73622.38)*0.001</f>
        <v>-1373.62238</v>
      </c>
      <c r="E22" s="205">
        <f>(-1030000-165938)*0.001</f>
        <v>-1195.938</v>
      </c>
      <c r="F22" s="205">
        <f>SUM(B22:E22)</f>
        <v>-2448.18873</v>
      </c>
    </row>
    <row r="23" spans="1:6" ht="15.75">
      <c r="A23" s="102" t="s">
        <v>187</v>
      </c>
      <c r="B23" s="102"/>
      <c r="C23" s="102"/>
      <c r="D23" s="102"/>
      <c r="E23" s="102"/>
      <c r="F23" s="102"/>
    </row>
    <row r="24" spans="1:6" ht="15.75">
      <c r="A24" s="103" t="s">
        <v>188</v>
      </c>
      <c r="B24" s="102"/>
      <c r="C24" s="102"/>
      <c r="D24" s="102"/>
      <c r="E24" s="102"/>
      <c r="F24" s="102"/>
    </row>
    <row r="25" spans="1:6" ht="15.75">
      <c r="A25" s="103" t="s">
        <v>0</v>
      </c>
      <c r="B25" s="204">
        <f>'приложение 7.1'!G20/0.001</f>
        <v>721.13968</v>
      </c>
      <c r="C25" s="102">
        <f>'приложение 7.1'!I20/0.001</f>
        <v>323.29346999999996</v>
      </c>
      <c r="D25" s="206">
        <f>'приложение 7.1'!K20/0.001</f>
        <v>6.5</v>
      </c>
      <c r="E25" s="102">
        <v>159</v>
      </c>
      <c r="F25" s="102">
        <f>B25+C25+D25+E25</f>
        <v>1209.9331499999998</v>
      </c>
    </row>
    <row r="26" spans="1:6" ht="15.75">
      <c r="A26" s="102" t="s">
        <v>66</v>
      </c>
      <c r="B26" s="102"/>
      <c r="C26" s="102"/>
      <c r="D26" s="102"/>
      <c r="E26" s="102"/>
      <c r="F26" s="102"/>
    </row>
    <row r="27" spans="1:6" ht="15.75">
      <c r="A27" s="102" t="s">
        <v>189</v>
      </c>
      <c r="B27" s="102"/>
      <c r="C27" s="102"/>
      <c r="D27" s="102"/>
      <c r="E27" s="102"/>
      <c r="F27" s="102"/>
    </row>
    <row r="28" spans="1:6" ht="15.75">
      <c r="A28" s="102" t="s">
        <v>190</v>
      </c>
      <c r="B28" s="205"/>
      <c r="C28" s="102"/>
      <c r="D28" s="102"/>
      <c r="E28" s="102"/>
      <c r="F28" s="102"/>
    </row>
    <row r="29" spans="1:6" ht="15.75">
      <c r="A29" s="102" t="s">
        <v>191</v>
      </c>
      <c r="B29" s="163"/>
      <c r="C29" s="163"/>
      <c r="D29" s="163"/>
      <c r="E29" s="163"/>
      <c r="F29" s="163"/>
    </row>
    <row r="30" spans="1:6" ht="15.75">
      <c r="A30" s="102" t="s">
        <v>192</v>
      </c>
      <c r="B30" s="102"/>
      <c r="C30" s="208"/>
      <c r="D30" s="163"/>
      <c r="E30" s="163"/>
      <c r="F30" s="105"/>
    </row>
    <row r="31" spans="1:6" ht="15.75">
      <c r="A31" s="102" t="s">
        <v>193</v>
      </c>
      <c r="B31" s="102"/>
      <c r="C31" s="102"/>
      <c r="D31" s="163"/>
      <c r="E31" s="163"/>
      <c r="F31" s="163"/>
    </row>
    <row r="32" spans="1:6" ht="15.75">
      <c r="A32" s="103" t="s">
        <v>194</v>
      </c>
      <c r="B32" s="102"/>
      <c r="C32" s="206"/>
      <c r="D32" s="163"/>
      <c r="E32" s="163"/>
      <c r="F32" s="163"/>
    </row>
    <row r="33" spans="1:6" ht="15.75">
      <c r="A33" s="103" t="s">
        <v>195</v>
      </c>
      <c r="B33" s="102"/>
      <c r="C33" s="102"/>
      <c r="D33" s="163"/>
      <c r="E33" s="163"/>
      <c r="F33" s="163"/>
    </row>
    <row r="34" spans="1:6" ht="15.75">
      <c r="A34" s="103" t="s">
        <v>196</v>
      </c>
      <c r="B34" s="102"/>
      <c r="C34" s="102"/>
      <c r="D34" s="163"/>
      <c r="E34" s="163"/>
      <c r="F34" s="163"/>
    </row>
    <row r="35" spans="1:6" ht="15.75">
      <c r="A35" s="103" t="s">
        <v>197</v>
      </c>
      <c r="B35" s="102"/>
      <c r="C35" s="102"/>
      <c r="D35" s="163"/>
      <c r="E35" s="163"/>
      <c r="F35" s="163"/>
    </row>
    <row r="36" spans="1:6" ht="15.75">
      <c r="A36" s="102" t="s">
        <v>198</v>
      </c>
      <c r="B36" s="102"/>
      <c r="C36" s="102"/>
      <c r="D36" s="163"/>
      <c r="E36" s="163"/>
      <c r="F36" s="163"/>
    </row>
    <row r="37" spans="1:6" ht="15.75">
      <c r="A37" s="103" t="s">
        <v>199</v>
      </c>
      <c r="B37" s="102"/>
      <c r="C37" s="102"/>
      <c r="D37" s="163"/>
      <c r="E37" s="163"/>
      <c r="F37" s="163"/>
    </row>
    <row r="38" spans="1:6" ht="15.75">
      <c r="A38" s="103" t="s">
        <v>200</v>
      </c>
      <c r="B38" s="102"/>
      <c r="C38" s="102"/>
      <c r="D38" s="163"/>
      <c r="E38" s="163"/>
      <c r="F38" s="163"/>
    </row>
    <row r="39" spans="1:6" ht="15.75">
      <c r="A39" s="104" t="s">
        <v>201</v>
      </c>
      <c r="B39" s="102"/>
      <c r="C39" s="102"/>
      <c r="D39" s="163"/>
      <c r="E39" s="163"/>
      <c r="F39" s="163"/>
    </row>
    <row r="40" spans="1:6" ht="15.75">
      <c r="A40" s="104" t="s">
        <v>202</v>
      </c>
      <c r="B40" s="102"/>
      <c r="C40" s="102"/>
      <c r="D40" s="163"/>
      <c r="E40" s="163"/>
      <c r="F40" s="163"/>
    </row>
    <row r="41" spans="1:6" ht="15.75">
      <c r="A41" s="104" t="s">
        <v>203</v>
      </c>
      <c r="B41" s="102"/>
      <c r="C41" s="102"/>
      <c r="D41" s="163"/>
      <c r="E41" s="163"/>
      <c r="F41" s="163"/>
    </row>
    <row r="42" spans="1:6" ht="15.75">
      <c r="A42" s="102" t="s">
        <v>204</v>
      </c>
      <c r="B42" s="102"/>
      <c r="C42" s="102"/>
      <c r="D42" s="163"/>
      <c r="E42" s="163"/>
      <c r="F42" s="163"/>
    </row>
    <row r="43" spans="1:6" ht="15.75">
      <c r="A43" s="274" t="s">
        <v>205</v>
      </c>
      <c r="B43" s="275"/>
      <c r="C43" s="276"/>
      <c r="D43" s="164"/>
      <c r="E43" s="164"/>
      <c r="F43" s="164"/>
    </row>
    <row r="44" spans="1:6" ht="31.5">
      <c r="A44" s="102" t="s">
        <v>206</v>
      </c>
      <c r="B44" s="280">
        <v>1252</v>
      </c>
      <c r="C44" s="281"/>
      <c r="D44" s="281"/>
      <c r="E44" s="281"/>
      <c r="F44" s="282"/>
    </row>
    <row r="45" spans="1:6" ht="15.75">
      <c r="A45" s="102" t="s">
        <v>207</v>
      </c>
      <c r="B45" s="280">
        <f>B25+C25+D25+E25</f>
        <v>1209.9331499999998</v>
      </c>
      <c r="C45" s="281"/>
      <c r="D45" s="281"/>
      <c r="E45" s="281"/>
      <c r="F45" s="282"/>
    </row>
    <row r="46" spans="1:6" ht="15.75">
      <c r="A46" s="102" t="s">
        <v>208</v>
      </c>
      <c r="B46" s="278"/>
      <c r="C46" s="279"/>
      <c r="D46" s="186"/>
      <c r="E46" s="186"/>
      <c r="F46" s="214">
        <f>'приложение 8'!D19*1000</f>
        <v>1139.028954355628</v>
      </c>
    </row>
    <row r="47" spans="1:6" ht="15.75">
      <c r="A47" s="102" t="s">
        <v>209</v>
      </c>
      <c r="B47" s="272"/>
      <c r="C47" s="273"/>
      <c r="D47" s="163"/>
      <c r="E47" s="163"/>
      <c r="F47" s="207">
        <f>B45-F46</f>
        <v>70.90419564437184</v>
      </c>
    </row>
    <row r="48" spans="1:6" ht="15.75">
      <c r="A48" s="274" t="s">
        <v>210</v>
      </c>
      <c r="B48" s="275"/>
      <c r="C48" s="276"/>
      <c r="D48" s="164"/>
      <c r="E48" s="164"/>
      <c r="F48" s="164"/>
    </row>
    <row r="49" spans="1:6" ht="15.75">
      <c r="A49" s="105" t="s">
        <v>211</v>
      </c>
      <c r="B49" s="272"/>
      <c r="C49" s="273"/>
      <c r="D49" s="163"/>
      <c r="E49" s="163"/>
      <c r="F49" s="163"/>
    </row>
    <row r="50" spans="1:6" ht="15.75">
      <c r="A50" s="105" t="s">
        <v>212</v>
      </c>
      <c r="B50" s="272"/>
      <c r="C50" s="273"/>
      <c r="D50" s="163"/>
      <c r="E50" s="163"/>
      <c r="F50" s="163"/>
    </row>
    <row r="51" spans="1:6" ht="15.75">
      <c r="A51" s="105" t="s">
        <v>213</v>
      </c>
      <c r="B51" s="272"/>
      <c r="C51" s="273"/>
      <c r="D51" s="163"/>
      <c r="E51" s="163"/>
      <c r="F51" s="163"/>
    </row>
    <row r="52" spans="1:6" ht="15.75">
      <c r="A52" s="106" t="s">
        <v>214</v>
      </c>
      <c r="B52" s="272"/>
      <c r="C52" s="273"/>
      <c r="D52" s="163"/>
      <c r="E52" s="163"/>
      <c r="F52" s="163"/>
    </row>
    <row r="53" spans="1:2" ht="15.75">
      <c r="A53" s="107"/>
      <c r="B53" s="107"/>
    </row>
    <row r="54" spans="1:3" ht="33" customHeight="1">
      <c r="A54" s="271" t="s">
        <v>215</v>
      </c>
      <c r="B54" s="271"/>
      <c r="C54" s="271"/>
    </row>
    <row r="55" spans="1:3" ht="33" customHeight="1">
      <c r="A55" s="149"/>
      <c r="B55" s="149"/>
      <c r="C55" s="149"/>
    </row>
    <row r="56" spans="1:6" ht="18.75" customHeight="1">
      <c r="A56" s="270" t="s">
        <v>262</v>
      </c>
      <c r="B56" s="270"/>
      <c r="C56" s="270"/>
      <c r="D56" s="270"/>
      <c r="E56" s="270"/>
      <c r="F56" s="270"/>
    </row>
  </sheetData>
  <sheetProtection/>
  <mergeCells count="14">
    <mergeCell ref="A10:F10"/>
    <mergeCell ref="A12:F12"/>
    <mergeCell ref="B46:C46"/>
    <mergeCell ref="A43:C43"/>
    <mergeCell ref="B44:F44"/>
    <mergeCell ref="B45:F45"/>
    <mergeCell ref="A56:F56"/>
    <mergeCell ref="A54:C54"/>
    <mergeCell ref="B47:C47"/>
    <mergeCell ref="A48:C48"/>
    <mergeCell ref="B49:C49"/>
    <mergeCell ref="B50:C50"/>
    <mergeCell ref="B51:C51"/>
    <mergeCell ref="B52:C5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L112"/>
  <sheetViews>
    <sheetView view="pageBreakPreview" zoomScale="60" zoomScaleNormal="70" zoomScalePageLayoutView="0" workbookViewId="0" topLeftCell="A26">
      <selection activeCell="A92" sqref="A92:IV92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1.50390625" style="1" customWidth="1"/>
    <col min="4" max="5" width="10.875" style="1" customWidth="1"/>
    <col min="6" max="6" width="10.375" style="1" customWidth="1"/>
    <col min="7" max="7" width="9.25390625" style="1" customWidth="1"/>
    <col min="8" max="8" width="11.00390625" style="1" customWidth="1"/>
    <col min="9" max="9" width="10.625" style="1" customWidth="1"/>
    <col min="10" max="10" width="11.50390625" style="1" customWidth="1"/>
    <col min="11" max="11" width="10.125" style="1" customWidth="1"/>
    <col min="12" max="16384" width="9.00390625" style="1" customWidth="1"/>
  </cols>
  <sheetData>
    <row r="1" ht="15.75">
      <c r="J1" s="94" t="s">
        <v>230</v>
      </c>
    </row>
    <row r="2" ht="15.75">
      <c r="I2" s="94"/>
    </row>
    <row r="3" ht="15.75">
      <c r="J3" s="4" t="s">
        <v>155</v>
      </c>
    </row>
    <row r="4" ht="15.75">
      <c r="J4" s="4" t="s">
        <v>240</v>
      </c>
    </row>
    <row r="5" spans="8:10" ht="15.75">
      <c r="H5" s="283" t="s">
        <v>241</v>
      </c>
      <c r="I5" s="283"/>
      <c r="J5" s="283"/>
    </row>
    <row r="6" ht="15.75">
      <c r="J6" s="4" t="s">
        <v>264</v>
      </c>
    </row>
    <row r="7" ht="15.75">
      <c r="J7" s="4" t="s">
        <v>156</v>
      </c>
    </row>
    <row r="8" ht="15.75">
      <c r="J8" s="4"/>
    </row>
    <row r="9" ht="15.75">
      <c r="J9" s="4"/>
    </row>
    <row r="10" spans="1:9" ht="35.25" customHeight="1">
      <c r="A10" s="218" t="s">
        <v>228</v>
      </c>
      <c r="B10" s="219"/>
      <c r="C10" s="219"/>
      <c r="D10" s="219"/>
      <c r="E10" s="219"/>
      <c r="F10" s="219"/>
      <c r="G10" s="219"/>
      <c r="H10" s="219"/>
      <c r="I10" s="219"/>
    </row>
    <row r="11" ht="15.75">
      <c r="I11" s="4"/>
    </row>
    <row r="12" ht="15.75">
      <c r="I12" s="4"/>
    </row>
    <row r="13" spans="1:9" ht="15.75">
      <c r="A13" s="219" t="s">
        <v>226</v>
      </c>
      <c r="B13" s="219"/>
      <c r="C13" s="219"/>
      <c r="D13" s="219"/>
      <c r="E13" s="219"/>
      <c r="F13" s="219"/>
      <c r="G13" s="219"/>
      <c r="H13" s="219"/>
      <c r="I13" s="219"/>
    </row>
    <row r="14" ht="16.5" thickBot="1">
      <c r="I14" s="4"/>
    </row>
    <row r="15" spans="1:9" ht="126" customHeight="1">
      <c r="A15" s="220" t="s">
        <v>22</v>
      </c>
      <c r="B15" s="222" t="s">
        <v>43</v>
      </c>
      <c r="C15" s="222" t="s">
        <v>217</v>
      </c>
      <c r="D15" s="222" t="s">
        <v>265</v>
      </c>
      <c r="E15" s="222"/>
      <c r="F15" s="222"/>
      <c r="G15" s="222"/>
      <c r="H15" s="222"/>
      <c r="I15" s="290" t="s">
        <v>218</v>
      </c>
    </row>
    <row r="16" spans="1:9" ht="38.25" customHeight="1">
      <c r="A16" s="221"/>
      <c r="B16" s="223"/>
      <c r="C16" s="223"/>
      <c r="D16" s="15" t="s">
        <v>266</v>
      </c>
      <c r="E16" s="15" t="s">
        <v>26</v>
      </c>
      <c r="F16" s="15" t="s">
        <v>27</v>
      </c>
      <c r="G16" s="15" t="s">
        <v>28</v>
      </c>
      <c r="H16" s="15" t="s">
        <v>29</v>
      </c>
      <c r="I16" s="291"/>
    </row>
    <row r="17" spans="1:9" ht="81.75" customHeight="1" thickBot="1">
      <c r="A17" s="239"/>
      <c r="B17" s="240"/>
      <c r="C17" s="240"/>
      <c r="D17" s="49" t="s">
        <v>92</v>
      </c>
      <c r="E17" s="49" t="s">
        <v>30</v>
      </c>
      <c r="F17" s="49" t="s">
        <v>30</v>
      </c>
      <c r="G17" s="49" t="s">
        <v>30</v>
      </c>
      <c r="H17" s="49" t="s">
        <v>30</v>
      </c>
      <c r="I17" s="292"/>
    </row>
    <row r="18" spans="1:9" ht="15.75">
      <c r="A18" s="37"/>
      <c r="B18" s="38" t="s">
        <v>44</v>
      </c>
      <c r="C18" s="145">
        <f aca="true" t="shared" si="0" ref="C18:H18">C19</f>
        <v>0.794</v>
      </c>
      <c r="D18" s="145">
        <f t="shared" si="0"/>
        <v>0.7939999999999999</v>
      </c>
      <c r="E18" s="145">
        <f t="shared" si="0"/>
        <v>0.39699999999999996</v>
      </c>
      <c r="F18" s="145">
        <f t="shared" si="0"/>
        <v>0.39699999999999996</v>
      </c>
      <c r="G18" s="145">
        <f t="shared" si="0"/>
        <v>0</v>
      </c>
      <c r="H18" s="145">
        <f t="shared" si="0"/>
        <v>0</v>
      </c>
      <c r="I18" s="44"/>
    </row>
    <row r="19" spans="1:9" ht="31.5">
      <c r="A19" s="27" t="s">
        <v>8</v>
      </c>
      <c r="B19" s="26" t="s">
        <v>87</v>
      </c>
      <c r="C19" s="146">
        <f aca="true" t="shared" si="1" ref="C19:H19">C20+C21+C26+C30+C34</f>
        <v>0.794</v>
      </c>
      <c r="D19" s="146">
        <f t="shared" si="1"/>
        <v>0.7939999999999999</v>
      </c>
      <c r="E19" s="146">
        <f t="shared" si="1"/>
        <v>0.39699999999999996</v>
      </c>
      <c r="F19" s="146">
        <f t="shared" si="1"/>
        <v>0.39699999999999996</v>
      </c>
      <c r="G19" s="146">
        <f t="shared" si="1"/>
        <v>0</v>
      </c>
      <c r="H19" s="146">
        <f t="shared" si="1"/>
        <v>0</v>
      </c>
      <c r="I19" s="6"/>
    </row>
    <row r="20" spans="1:9" ht="31.5">
      <c r="A20" s="52" t="s">
        <v>9</v>
      </c>
      <c r="B20" s="26" t="s">
        <v>84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6"/>
    </row>
    <row r="21" spans="1:9" ht="15.75">
      <c r="A21" s="27" t="s">
        <v>10</v>
      </c>
      <c r="B21" s="26" t="s">
        <v>236</v>
      </c>
      <c r="C21" s="146">
        <f>SUM(C22:C53)</f>
        <v>0.794</v>
      </c>
      <c r="D21" s="146">
        <f>SUM(D22:D25)</f>
        <v>0.7939999999999999</v>
      </c>
      <c r="E21" s="146">
        <f>SUM(E22:E25)</f>
        <v>0.39699999999999996</v>
      </c>
      <c r="F21" s="146">
        <f>SUM(F22:F25)</f>
        <v>0.39699999999999996</v>
      </c>
      <c r="G21" s="146">
        <f>SUM(G22:G25)</f>
        <v>0</v>
      </c>
      <c r="H21" s="146">
        <f>SUM(H22:H25)</f>
        <v>0</v>
      </c>
      <c r="I21" s="6"/>
    </row>
    <row r="22" spans="1:9" ht="42.75" customHeight="1">
      <c r="A22" s="18">
        <v>1</v>
      </c>
      <c r="B22" s="113" t="s">
        <v>267</v>
      </c>
      <c r="C22" s="143">
        <v>0.794</v>
      </c>
      <c r="D22" s="143">
        <f>794000*0.000001</f>
        <v>0.7939999999999999</v>
      </c>
      <c r="E22" s="143">
        <f>D22/2</f>
        <v>0.39699999999999996</v>
      </c>
      <c r="F22" s="143">
        <f>D22/2</f>
        <v>0.39699999999999996</v>
      </c>
      <c r="G22" s="141">
        <v>0</v>
      </c>
      <c r="H22" s="141">
        <v>0</v>
      </c>
      <c r="I22" s="6"/>
    </row>
    <row r="23" spans="1:9" ht="46.5" customHeight="1" hidden="1">
      <c r="A23" s="18"/>
      <c r="B23" s="113"/>
      <c r="C23" s="143"/>
      <c r="D23" s="143"/>
      <c r="E23" s="141"/>
      <c r="F23" s="143"/>
      <c r="G23" s="141"/>
      <c r="H23" s="141"/>
      <c r="I23" s="6"/>
    </row>
    <row r="24" spans="1:9" ht="60" customHeight="1" hidden="1">
      <c r="A24" s="45"/>
      <c r="B24" s="113"/>
      <c r="C24" s="144"/>
      <c r="D24" s="144"/>
      <c r="E24" s="142"/>
      <c r="F24" s="142"/>
      <c r="G24" s="144"/>
      <c r="H24" s="142"/>
      <c r="I24" s="46"/>
    </row>
    <row r="25" spans="1:9" ht="41.25" customHeight="1" hidden="1">
      <c r="A25" s="45"/>
      <c r="B25" s="113"/>
      <c r="C25" s="144"/>
      <c r="D25" s="144"/>
      <c r="E25" s="142"/>
      <c r="F25" s="142"/>
      <c r="G25" s="144"/>
      <c r="H25" s="142"/>
      <c r="I25" s="46"/>
    </row>
    <row r="26" spans="1:9" ht="31.5">
      <c r="A26" s="48" t="s">
        <v>21</v>
      </c>
      <c r="B26" s="47" t="s">
        <v>154</v>
      </c>
      <c r="C26" s="47"/>
      <c r="D26" s="12"/>
      <c r="E26" s="12"/>
      <c r="F26" s="12"/>
      <c r="G26" s="12"/>
      <c r="H26" s="46"/>
      <c r="I26" s="46"/>
    </row>
    <row r="27" spans="1:9" ht="15.75" customHeight="1" hidden="1">
      <c r="A27" s="18">
        <v>1</v>
      </c>
      <c r="B27" s="5" t="s">
        <v>45</v>
      </c>
      <c r="C27" s="12"/>
      <c r="D27" s="12"/>
      <c r="E27" s="12"/>
      <c r="F27" s="12"/>
      <c r="G27" s="12"/>
      <c r="H27" s="46"/>
      <c r="I27" s="46"/>
    </row>
    <row r="28" spans="1:9" ht="15.75" customHeight="1" hidden="1">
      <c r="A28" s="18">
        <v>2</v>
      </c>
      <c r="B28" s="5" t="s">
        <v>47</v>
      </c>
      <c r="C28" s="12"/>
      <c r="D28" s="12"/>
      <c r="E28" s="12"/>
      <c r="F28" s="12"/>
      <c r="G28" s="12"/>
      <c r="H28" s="46"/>
      <c r="I28" s="46"/>
    </row>
    <row r="29" spans="1:9" ht="15.75" customHeight="1" hidden="1">
      <c r="A29" s="45" t="s">
        <v>46</v>
      </c>
      <c r="B29" s="12"/>
      <c r="C29" s="12"/>
      <c r="D29" s="12"/>
      <c r="E29" s="12"/>
      <c r="F29" s="12"/>
      <c r="G29" s="12"/>
      <c r="H29" s="46"/>
      <c r="I29" s="46"/>
    </row>
    <row r="30" spans="1:9" ht="15.75">
      <c r="A30" s="48" t="s">
        <v>38</v>
      </c>
      <c r="B30" s="47" t="s">
        <v>85</v>
      </c>
      <c r="C30" s="47"/>
      <c r="D30" s="12"/>
      <c r="E30" s="12"/>
      <c r="F30" s="12"/>
      <c r="G30" s="12"/>
      <c r="H30" s="46"/>
      <c r="I30" s="46"/>
    </row>
    <row r="31" spans="1:9" ht="15.75" customHeight="1" hidden="1">
      <c r="A31" s="45">
        <v>1</v>
      </c>
      <c r="B31" s="12" t="s">
        <v>45</v>
      </c>
      <c r="C31" s="12"/>
      <c r="D31" s="12"/>
      <c r="E31" s="12"/>
      <c r="F31" s="12"/>
      <c r="G31" s="12"/>
      <c r="H31" s="46"/>
      <c r="I31" s="46"/>
    </row>
    <row r="32" spans="1:9" ht="15.75" customHeight="1" hidden="1">
      <c r="A32" s="45">
        <v>2</v>
      </c>
      <c r="B32" s="12" t="s">
        <v>47</v>
      </c>
      <c r="C32" s="12"/>
      <c r="D32" s="12"/>
      <c r="E32" s="12"/>
      <c r="F32" s="12"/>
      <c r="G32" s="12"/>
      <c r="H32" s="46"/>
      <c r="I32" s="46"/>
    </row>
    <row r="33" spans="1:9" ht="15.75" customHeight="1" hidden="1">
      <c r="A33" s="45" t="s">
        <v>46</v>
      </c>
      <c r="B33" s="12"/>
      <c r="C33" s="12"/>
      <c r="D33" s="12"/>
      <c r="E33" s="12"/>
      <c r="F33" s="12"/>
      <c r="G33" s="12"/>
      <c r="H33" s="46"/>
      <c r="I33" s="46"/>
    </row>
    <row r="34" spans="1:9" ht="47.25">
      <c r="A34" s="48" t="s">
        <v>147</v>
      </c>
      <c r="B34" s="47" t="s">
        <v>86</v>
      </c>
      <c r="C34" s="12"/>
      <c r="D34" s="12"/>
      <c r="E34" s="12"/>
      <c r="F34" s="12"/>
      <c r="G34" s="12"/>
      <c r="H34" s="46"/>
      <c r="I34" s="46"/>
    </row>
    <row r="35" spans="1:9" ht="15.75" customHeight="1" hidden="1">
      <c r="A35" s="45">
        <v>1</v>
      </c>
      <c r="B35" s="12" t="s">
        <v>45</v>
      </c>
      <c r="C35" s="12"/>
      <c r="D35" s="12"/>
      <c r="E35" s="12"/>
      <c r="F35" s="12"/>
      <c r="G35" s="12"/>
      <c r="H35" s="46"/>
      <c r="I35" s="46"/>
    </row>
    <row r="36" spans="1:9" ht="15.75" customHeight="1" hidden="1">
      <c r="A36" s="45">
        <v>2</v>
      </c>
      <c r="B36" s="12" t="s">
        <v>47</v>
      </c>
      <c r="C36" s="12"/>
      <c r="D36" s="12"/>
      <c r="E36" s="12"/>
      <c r="F36" s="12"/>
      <c r="G36" s="12"/>
      <c r="H36" s="46"/>
      <c r="I36" s="46"/>
    </row>
    <row r="37" spans="1:9" ht="15.75" customHeight="1" hidden="1">
      <c r="A37" s="45" t="s">
        <v>46</v>
      </c>
      <c r="B37" s="12"/>
      <c r="C37" s="12"/>
      <c r="D37" s="12"/>
      <c r="E37" s="12"/>
      <c r="F37" s="12"/>
      <c r="G37" s="12"/>
      <c r="H37" s="46"/>
      <c r="I37" s="46"/>
    </row>
    <row r="38" spans="1:9" ht="15.75">
      <c r="A38" s="27" t="s">
        <v>11</v>
      </c>
      <c r="B38" s="26" t="s">
        <v>56</v>
      </c>
      <c r="C38" s="26"/>
      <c r="D38" s="26"/>
      <c r="E38" s="26"/>
      <c r="F38" s="26"/>
      <c r="G38" s="26"/>
      <c r="H38" s="6"/>
      <c r="I38" s="6"/>
    </row>
    <row r="39" spans="1:9" ht="31.5">
      <c r="A39" s="52" t="s">
        <v>12</v>
      </c>
      <c r="B39" s="26" t="s">
        <v>84</v>
      </c>
      <c r="C39" s="26"/>
      <c r="D39" s="26"/>
      <c r="E39" s="26"/>
      <c r="F39" s="26"/>
      <c r="G39" s="26"/>
      <c r="H39" s="6"/>
      <c r="I39" s="6"/>
    </row>
    <row r="40" spans="1:9" ht="15.75" customHeight="1" hidden="1">
      <c r="A40" s="18">
        <v>1</v>
      </c>
      <c r="B40" s="5" t="s">
        <v>45</v>
      </c>
      <c r="C40" s="26"/>
      <c r="D40" s="26"/>
      <c r="E40" s="26"/>
      <c r="F40" s="26"/>
      <c r="G40" s="26"/>
      <c r="H40" s="6"/>
      <c r="I40" s="6"/>
    </row>
    <row r="41" spans="1:9" ht="15.75" customHeight="1" hidden="1">
      <c r="A41" s="18">
        <v>2</v>
      </c>
      <c r="B41" s="5" t="s">
        <v>47</v>
      </c>
      <c r="C41" s="26"/>
      <c r="D41" s="26"/>
      <c r="E41" s="26"/>
      <c r="F41" s="26"/>
      <c r="G41" s="26"/>
      <c r="H41" s="6"/>
      <c r="I41" s="6"/>
    </row>
    <row r="42" spans="1:9" ht="15.75" customHeight="1" hidden="1">
      <c r="A42" s="45" t="s">
        <v>46</v>
      </c>
      <c r="B42" s="12"/>
      <c r="C42" s="26"/>
      <c r="D42" s="26"/>
      <c r="E42" s="26"/>
      <c r="F42" s="26"/>
      <c r="G42" s="26"/>
      <c r="H42" s="6"/>
      <c r="I42" s="6"/>
    </row>
    <row r="43" spans="1:9" ht="15.75">
      <c r="A43" s="71" t="s">
        <v>13</v>
      </c>
      <c r="B43" s="72" t="s">
        <v>157</v>
      </c>
      <c r="C43" s="26"/>
      <c r="D43" s="26"/>
      <c r="E43" s="26"/>
      <c r="F43" s="26"/>
      <c r="G43" s="26"/>
      <c r="H43" s="6"/>
      <c r="I43" s="6"/>
    </row>
    <row r="44" spans="1:9" ht="15.75" customHeight="1" hidden="1">
      <c r="A44" s="18">
        <v>1</v>
      </c>
      <c r="B44" s="5" t="s">
        <v>45</v>
      </c>
      <c r="C44" s="26"/>
      <c r="D44" s="26"/>
      <c r="E44" s="26"/>
      <c r="F44" s="26"/>
      <c r="G44" s="26"/>
      <c r="H44" s="6"/>
      <c r="I44" s="6"/>
    </row>
    <row r="45" spans="1:9" ht="15.75" customHeight="1" hidden="1">
      <c r="A45" s="18"/>
      <c r="B45" s="5" t="s">
        <v>91</v>
      </c>
      <c r="C45" s="26"/>
      <c r="D45" s="26"/>
      <c r="E45" s="26"/>
      <c r="F45" s="26"/>
      <c r="G45" s="26"/>
      <c r="H45" s="6"/>
      <c r="I45" s="6"/>
    </row>
    <row r="46" spans="1:9" ht="15.75" customHeight="1" hidden="1">
      <c r="A46" s="18">
        <v>2</v>
      </c>
      <c r="B46" s="5" t="s">
        <v>47</v>
      </c>
      <c r="C46" s="26"/>
      <c r="D46" s="26"/>
      <c r="E46" s="26"/>
      <c r="F46" s="26"/>
      <c r="G46" s="26"/>
      <c r="H46" s="6"/>
      <c r="I46" s="6"/>
    </row>
    <row r="47" spans="1:9" ht="15.75" customHeight="1" hidden="1">
      <c r="A47" s="18"/>
      <c r="B47" s="5" t="s">
        <v>91</v>
      </c>
      <c r="C47" s="5"/>
      <c r="D47" s="5"/>
      <c r="E47" s="5"/>
      <c r="F47" s="5"/>
      <c r="G47" s="5"/>
      <c r="H47" s="6"/>
      <c r="I47" s="6"/>
    </row>
    <row r="48" spans="1:9" ht="15.75" customHeight="1" hidden="1">
      <c r="A48" s="18" t="s">
        <v>46</v>
      </c>
      <c r="B48" s="6"/>
      <c r="C48" s="6"/>
      <c r="D48" s="6"/>
      <c r="E48" s="6"/>
      <c r="F48" s="6"/>
      <c r="G48" s="6"/>
      <c r="H48" s="6"/>
      <c r="I48" s="6"/>
    </row>
    <row r="49" spans="1:9" ht="15.75" customHeight="1">
      <c r="A49" s="293" t="s">
        <v>65</v>
      </c>
      <c r="B49" s="294"/>
      <c r="C49" s="12"/>
      <c r="D49" s="12"/>
      <c r="E49" s="12"/>
      <c r="F49" s="12"/>
      <c r="G49" s="12"/>
      <c r="H49" s="46"/>
      <c r="I49" s="46"/>
    </row>
    <row r="50" spans="1:9" ht="31.5">
      <c r="A50" s="48"/>
      <c r="B50" s="47" t="s">
        <v>83</v>
      </c>
      <c r="C50" s="47"/>
      <c r="D50" s="12"/>
      <c r="E50" s="12"/>
      <c r="F50" s="12"/>
      <c r="G50" s="12"/>
      <c r="H50" s="46"/>
      <c r="I50" s="46"/>
    </row>
    <row r="51" spans="1:9" ht="15.75">
      <c r="A51" s="45">
        <v>1</v>
      </c>
      <c r="B51" s="12" t="s">
        <v>45</v>
      </c>
      <c r="C51" s="12"/>
      <c r="D51" s="12"/>
      <c r="E51" s="12"/>
      <c r="F51" s="12"/>
      <c r="G51" s="12"/>
      <c r="H51" s="46"/>
      <c r="I51" s="46"/>
    </row>
    <row r="52" spans="1:9" ht="15.75">
      <c r="A52" s="45">
        <v>2</v>
      </c>
      <c r="B52" s="12" t="s">
        <v>47</v>
      </c>
      <c r="C52" s="12"/>
      <c r="D52" s="12"/>
      <c r="E52" s="12"/>
      <c r="F52" s="12"/>
      <c r="G52" s="12"/>
      <c r="H52" s="46"/>
      <c r="I52" s="46"/>
    </row>
    <row r="53" spans="1:9" ht="16.5" thickBot="1">
      <c r="A53" s="41" t="s">
        <v>46</v>
      </c>
      <c r="B53" s="42"/>
      <c r="C53" s="42"/>
      <c r="D53" s="42"/>
      <c r="E53" s="42"/>
      <c r="F53" s="42"/>
      <c r="G53" s="42"/>
      <c r="H53" s="42"/>
      <c r="I53" s="42"/>
    </row>
    <row r="54" spans="1:9" ht="15.75">
      <c r="A54" s="39"/>
      <c r="B54" s="39"/>
      <c r="C54" s="28"/>
      <c r="D54" s="28"/>
      <c r="E54" s="28"/>
      <c r="F54" s="28"/>
      <c r="G54" s="28"/>
      <c r="H54" s="28"/>
      <c r="I54" s="28"/>
    </row>
    <row r="55" spans="1:9" ht="15.75" customHeight="1">
      <c r="A55" s="231" t="s">
        <v>159</v>
      </c>
      <c r="B55" s="231"/>
      <c r="C55" s="231"/>
      <c r="D55" s="231"/>
      <c r="E55" s="231"/>
      <c r="F55" s="231"/>
      <c r="G55" s="231"/>
      <c r="H55" s="231"/>
      <c r="I55" s="231"/>
    </row>
    <row r="56" spans="1:9" ht="15.75" customHeight="1">
      <c r="A56" s="231" t="s">
        <v>160</v>
      </c>
      <c r="B56" s="231"/>
      <c r="C56" s="231"/>
      <c r="D56" s="231"/>
      <c r="E56" s="231"/>
      <c r="F56" s="231"/>
      <c r="G56" s="231"/>
      <c r="H56" s="231"/>
      <c r="I56" s="231"/>
    </row>
    <row r="57" spans="1:9" ht="15.7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5.75">
      <c r="A58" s="28"/>
      <c r="B58" s="28"/>
      <c r="C58" s="28"/>
      <c r="D58" s="28"/>
      <c r="E58" s="28"/>
      <c r="F58" s="28"/>
      <c r="G58" s="28"/>
      <c r="H58" s="28"/>
      <c r="I58" s="28"/>
    </row>
    <row r="59" spans="1:12" ht="15.75">
      <c r="A59" s="28"/>
      <c r="B59" s="28"/>
      <c r="C59" s="28"/>
      <c r="D59" s="28"/>
      <c r="E59" s="28"/>
      <c r="F59" s="28"/>
      <c r="G59" s="28"/>
      <c r="H59" s="28"/>
      <c r="I59" s="28"/>
      <c r="L59" s="94" t="s">
        <v>230</v>
      </c>
    </row>
    <row r="60" spans="1:12" ht="15.75">
      <c r="A60" s="28"/>
      <c r="B60" s="28"/>
      <c r="C60" s="28"/>
      <c r="D60" s="28"/>
      <c r="E60" s="28"/>
      <c r="F60" s="28"/>
      <c r="G60" s="28"/>
      <c r="H60" s="28"/>
      <c r="I60" s="28"/>
      <c r="L60" s="94"/>
    </row>
    <row r="61" spans="1:12" ht="15.75">
      <c r="A61" s="28"/>
      <c r="B61" s="28"/>
      <c r="C61" s="28"/>
      <c r="D61" s="28"/>
      <c r="E61" s="28"/>
      <c r="F61" s="28"/>
      <c r="G61" s="28"/>
      <c r="H61" s="28"/>
      <c r="I61" s="28"/>
      <c r="L61" s="4" t="s">
        <v>155</v>
      </c>
    </row>
    <row r="62" spans="1:12" ht="15.75">
      <c r="A62" s="28"/>
      <c r="B62" s="28"/>
      <c r="C62" s="28"/>
      <c r="D62" s="28"/>
      <c r="E62" s="28"/>
      <c r="F62" s="28"/>
      <c r="G62" s="28"/>
      <c r="H62" s="28"/>
      <c r="I62" s="28"/>
      <c r="L62" s="4" t="s">
        <v>240</v>
      </c>
    </row>
    <row r="63" spans="1:12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3" t="s">
        <v>242</v>
      </c>
      <c r="K63" s="283"/>
      <c r="L63" s="283"/>
    </row>
    <row r="64" spans="1:12" ht="15.75">
      <c r="A64" s="28"/>
      <c r="B64" s="28"/>
      <c r="C64" s="28"/>
      <c r="D64" s="28"/>
      <c r="E64" s="28"/>
      <c r="F64" s="28"/>
      <c r="G64" s="28"/>
      <c r="H64" s="28"/>
      <c r="I64" s="28"/>
      <c r="L64" s="4" t="s">
        <v>264</v>
      </c>
    </row>
    <row r="65" spans="1:12" ht="15.75">
      <c r="A65" s="28"/>
      <c r="B65" s="28"/>
      <c r="C65" s="28"/>
      <c r="D65" s="28"/>
      <c r="E65" s="28"/>
      <c r="F65" s="28"/>
      <c r="G65" s="28"/>
      <c r="H65" s="28"/>
      <c r="I65" s="28"/>
      <c r="L65" s="4" t="s">
        <v>156</v>
      </c>
    </row>
    <row r="66" spans="1:12" ht="15.75">
      <c r="A66" s="28"/>
      <c r="B66" s="28"/>
      <c r="C66" s="28"/>
      <c r="D66" s="28"/>
      <c r="E66" s="28"/>
      <c r="F66" s="28"/>
      <c r="G66" s="28"/>
      <c r="H66" s="28"/>
      <c r="I66" s="28"/>
      <c r="L66" s="94"/>
    </row>
    <row r="67" spans="1:12" ht="15.75">
      <c r="A67" s="28"/>
      <c r="B67" s="28"/>
      <c r="C67" s="28"/>
      <c r="D67" s="28"/>
      <c r="E67" s="28"/>
      <c r="F67" s="28"/>
      <c r="G67" s="28"/>
      <c r="H67" s="28"/>
      <c r="I67" s="28"/>
      <c r="L67" s="94"/>
    </row>
    <row r="68" spans="1:12" ht="15.75" customHeight="1">
      <c r="A68" s="28"/>
      <c r="B68" s="265" t="s">
        <v>228</v>
      </c>
      <c r="C68" s="265"/>
      <c r="D68" s="265"/>
      <c r="E68" s="265"/>
      <c r="F68" s="265"/>
      <c r="G68" s="265"/>
      <c r="H68" s="265"/>
      <c r="I68" s="265"/>
      <c r="J68" s="265"/>
      <c r="L68" s="94"/>
    </row>
    <row r="69" spans="1:12" ht="15.75">
      <c r="A69" s="28"/>
      <c r="B69" s="265"/>
      <c r="C69" s="265"/>
      <c r="D69" s="265"/>
      <c r="E69" s="265"/>
      <c r="F69" s="265"/>
      <c r="G69" s="265"/>
      <c r="H69" s="265"/>
      <c r="I69" s="265"/>
      <c r="J69" s="265"/>
      <c r="L69" s="94"/>
    </row>
    <row r="70" spans="1:10" ht="15.75">
      <c r="A70" s="28"/>
      <c r="B70" s="265"/>
      <c r="C70" s="265"/>
      <c r="D70" s="265"/>
      <c r="E70" s="265"/>
      <c r="F70" s="265"/>
      <c r="G70" s="265"/>
      <c r="H70" s="265"/>
      <c r="I70" s="265"/>
      <c r="J70" s="265"/>
    </row>
    <row r="71" spans="1:9" ht="15.75">
      <c r="A71" s="28"/>
      <c r="B71" s="28"/>
      <c r="C71" s="28"/>
      <c r="D71" s="28"/>
      <c r="E71" s="28"/>
      <c r="F71" s="28"/>
      <c r="G71" s="28"/>
      <c r="H71" s="28"/>
      <c r="I71" s="28"/>
    </row>
    <row r="72" spans="1:12" ht="15.75">
      <c r="A72" s="28"/>
      <c r="B72" s="28"/>
      <c r="C72" s="28"/>
      <c r="D72" s="28"/>
      <c r="E72" s="28"/>
      <c r="F72" s="28"/>
      <c r="G72" s="28"/>
      <c r="H72" s="28"/>
      <c r="I72" s="28"/>
      <c r="L72" s="4"/>
    </row>
    <row r="73" spans="1:9" ht="15.75">
      <c r="A73" s="219" t="s">
        <v>268</v>
      </c>
      <c r="B73" s="219"/>
      <c r="C73" s="219"/>
      <c r="D73" s="219"/>
      <c r="E73" s="219"/>
      <c r="F73" s="219"/>
      <c r="G73" s="219"/>
      <c r="H73" s="219"/>
      <c r="I73" s="219"/>
    </row>
    <row r="74" spans="1:8" ht="16.5" thickBot="1">
      <c r="A74" s="16"/>
      <c r="H74" s="4"/>
    </row>
    <row r="75" spans="1:9" ht="15.75" customHeight="1">
      <c r="A75" s="220" t="s">
        <v>22</v>
      </c>
      <c r="B75" s="222" t="s">
        <v>23</v>
      </c>
      <c r="C75" s="222" t="s">
        <v>158</v>
      </c>
      <c r="D75" s="222"/>
      <c r="E75" s="222"/>
      <c r="F75" s="222"/>
      <c r="G75" s="222"/>
      <c r="H75" s="222" t="s">
        <v>24</v>
      </c>
      <c r="I75" s="224"/>
    </row>
    <row r="76" spans="1:9" ht="15.75">
      <c r="A76" s="221"/>
      <c r="B76" s="223"/>
      <c r="C76" s="15" t="s">
        <v>25</v>
      </c>
      <c r="D76" s="15" t="s">
        <v>26</v>
      </c>
      <c r="E76" s="15" t="s">
        <v>27</v>
      </c>
      <c r="F76" s="15" t="s">
        <v>28</v>
      </c>
      <c r="G76" s="15" t="s">
        <v>29</v>
      </c>
      <c r="H76" s="223"/>
      <c r="I76" s="241"/>
    </row>
    <row r="77" spans="1:9" ht="16.5" thickBot="1">
      <c r="A77" s="239"/>
      <c r="B77" s="240"/>
      <c r="C77" s="49" t="s">
        <v>76</v>
      </c>
      <c r="D77" s="49" t="s">
        <v>30</v>
      </c>
      <c r="E77" s="49" t="s">
        <v>30</v>
      </c>
      <c r="F77" s="49" t="s">
        <v>30</v>
      </c>
      <c r="G77" s="49" t="s">
        <v>30</v>
      </c>
      <c r="H77" s="240"/>
      <c r="I77" s="242"/>
    </row>
    <row r="78" spans="1:9" ht="15.75">
      <c r="A78" s="92">
        <v>1</v>
      </c>
      <c r="B78" s="91" t="s">
        <v>33</v>
      </c>
      <c r="C78" s="145">
        <v>0.794</v>
      </c>
      <c r="D78" s="145">
        <v>0.397</v>
      </c>
      <c r="E78" s="145">
        <f>E79</f>
        <v>0.396559</v>
      </c>
      <c r="F78" s="216">
        <f>F79</f>
        <v>0</v>
      </c>
      <c r="G78" s="126">
        <v>0</v>
      </c>
      <c r="H78" s="286"/>
      <c r="I78" s="287"/>
    </row>
    <row r="79" spans="1:9" ht="15.75">
      <c r="A79" s="79" t="s">
        <v>9</v>
      </c>
      <c r="B79" s="5" t="s">
        <v>34</v>
      </c>
      <c r="C79" s="143">
        <v>0.485</v>
      </c>
      <c r="D79" s="143">
        <f>D80+D85+D86</f>
        <v>0.396559</v>
      </c>
      <c r="E79" s="143">
        <f>E80+E85+E86</f>
        <v>0.396559</v>
      </c>
      <c r="F79" s="128">
        <f>F80+F85+F86</f>
        <v>0</v>
      </c>
      <c r="G79" s="128">
        <v>0</v>
      </c>
      <c r="H79" s="284"/>
      <c r="I79" s="285"/>
    </row>
    <row r="80" spans="1:9" ht="31.5">
      <c r="A80" s="79" t="s">
        <v>35</v>
      </c>
      <c r="B80" s="5" t="s">
        <v>219</v>
      </c>
      <c r="C80" s="143">
        <v>0.485</v>
      </c>
      <c r="D80" s="143">
        <v>0.336</v>
      </c>
      <c r="E80" s="143">
        <v>0.336</v>
      </c>
      <c r="F80" s="128">
        <v>0</v>
      </c>
      <c r="G80" s="128">
        <v>0</v>
      </c>
      <c r="H80" s="284"/>
      <c r="I80" s="285"/>
    </row>
    <row r="81" spans="1:9" ht="31.5">
      <c r="A81" s="79" t="s">
        <v>48</v>
      </c>
      <c r="B81" s="5" t="s">
        <v>220</v>
      </c>
      <c r="C81" s="128"/>
      <c r="D81" s="128"/>
      <c r="E81" s="128"/>
      <c r="F81" s="128"/>
      <c r="G81" s="128"/>
      <c r="H81" s="284"/>
      <c r="I81" s="285"/>
    </row>
    <row r="82" spans="1:9" ht="47.25">
      <c r="A82" s="79" t="s">
        <v>51</v>
      </c>
      <c r="B82" s="5" t="s">
        <v>221</v>
      </c>
      <c r="C82" s="129"/>
      <c r="D82" s="129"/>
      <c r="E82" s="129"/>
      <c r="F82" s="129"/>
      <c r="G82" s="128"/>
      <c r="H82" s="284"/>
      <c r="I82" s="285"/>
    </row>
    <row r="83" spans="1:9" ht="31.5">
      <c r="A83" s="79" t="s">
        <v>52</v>
      </c>
      <c r="B83" s="5" t="s">
        <v>222</v>
      </c>
      <c r="C83" s="129"/>
      <c r="D83" s="129"/>
      <c r="E83" s="129"/>
      <c r="F83" s="129"/>
      <c r="G83" s="128"/>
      <c r="H83" s="284"/>
      <c r="I83" s="285"/>
    </row>
    <row r="84" spans="1:9" ht="31.5">
      <c r="A84" s="79" t="s">
        <v>53</v>
      </c>
      <c r="B84" s="5" t="s">
        <v>223</v>
      </c>
      <c r="C84" s="128"/>
      <c r="D84" s="128"/>
      <c r="E84" s="128"/>
      <c r="F84" s="128"/>
      <c r="G84" s="128"/>
      <c r="H84" s="284"/>
      <c r="I84" s="285"/>
    </row>
    <row r="85" spans="1:9" ht="15.75">
      <c r="A85" s="79" t="s">
        <v>10</v>
      </c>
      <c r="B85" s="5" t="s">
        <v>36</v>
      </c>
      <c r="C85" s="143">
        <v>0.188</v>
      </c>
      <c r="D85" s="128">
        <v>0</v>
      </c>
      <c r="E85" s="128">
        <v>0</v>
      </c>
      <c r="F85" s="128">
        <v>0</v>
      </c>
      <c r="G85" s="128">
        <v>0</v>
      </c>
      <c r="H85" s="284"/>
      <c r="I85" s="285"/>
    </row>
    <row r="86" spans="1:9" ht="15.75">
      <c r="A86" s="79" t="s">
        <v>21</v>
      </c>
      <c r="B86" s="5" t="s">
        <v>37</v>
      </c>
      <c r="C86" s="143">
        <v>0.121</v>
      </c>
      <c r="D86" s="143">
        <v>0.060559</v>
      </c>
      <c r="E86" s="143">
        <v>0.060559</v>
      </c>
      <c r="F86" s="128">
        <v>0</v>
      </c>
      <c r="G86" s="128">
        <v>0</v>
      </c>
      <c r="H86" s="284"/>
      <c r="I86" s="285"/>
    </row>
    <row r="87" spans="1:9" ht="15.75">
      <c r="A87" s="79" t="s">
        <v>38</v>
      </c>
      <c r="B87" s="5" t="s">
        <v>39</v>
      </c>
      <c r="C87" s="127"/>
      <c r="D87" s="127"/>
      <c r="E87" s="127"/>
      <c r="F87" s="127"/>
      <c r="G87" s="128"/>
      <c r="H87" s="284"/>
      <c r="I87" s="285"/>
    </row>
    <row r="88" spans="1:9" ht="15.75">
      <c r="A88" s="79" t="s">
        <v>40</v>
      </c>
      <c r="B88" s="5" t="s">
        <v>224</v>
      </c>
      <c r="C88" s="127"/>
      <c r="D88" s="127"/>
      <c r="E88" s="127"/>
      <c r="F88" s="127"/>
      <c r="G88" s="128"/>
      <c r="H88" s="284"/>
      <c r="I88" s="285"/>
    </row>
    <row r="89" spans="1:9" ht="15.75">
      <c r="A89" s="79" t="s">
        <v>11</v>
      </c>
      <c r="B89" s="5" t="s">
        <v>225</v>
      </c>
      <c r="C89" s="127"/>
      <c r="D89" s="127"/>
      <c r="E89" s="127"/>
      <c r="F89" s="127"/>
      <c r="G89" s="128"/>
      <c r="H89" s="284"/>
      <c r="I89" s="285"/>
    </row>
    <row r="90" spans="1:9" ht="15.75">
      <c r="A90" s="79" t="s">
        <v>12</v>
      </c>
      <c r="B90" s="5" t="s">
        <v>77</v>
      </c>
      <c r="C90" s="127"/>
      <c r="D90" s="127"/>
      <c r="E90" s="127"/>
      <c r="F90" s="127"/>
      <c r="G90" s="128"/>
      <c r="H90" s="284"/>
      <c r="I90" s="285"/>
    </row>
    <row r="91" spans="1:9" ht="15.75">
      <c r="A91" s="79" t="s">
        <v>13</v>
      </c>
      <c r="B91" s="5" t="s">
        <v>73</v>
      </c>
      <c r="C91" s="127"/>
      <c r="D91" s="127"/>
      <c r="E91" s="127"/>
      <c r="F91" s="127"/>
      <c r="G91" s="128"/>
      <c r="H91" s="284"/>
      <c r="I91" s="285"/>
    </row>
    <row r="92" spans="1:9" ht="15.75">
      <c r="A92" s="79" t="s">
        <v>14</v>
      </c>
      <c r="B92" s="5" t="s">
        <v>74</v>
      </c>
      <c r="C92" s="127"/>
      <c r="D92" s="127"/>
      <c r="E92" s="127"/>
      <c r="F92" s="127"/>
      <c r="G92" s="128"/>
      <c r="H92" s="284"/>
      <c r="I92" s="285"/>
    </row>
    <row r="93" spans="1:9" ht="15.75">
      <c r="A93" s="79" t="s">
        <v>15</v>
      </c>
      <c r="B93" s="5" t="s">
        <v>41</v>
      </c>
      <c r="C93" s="127"/>
      <c r="D93" s="127"/>
      <c r="E93" s="127"/>
      <c r="F93" s="127"/>
      <c r="G93" s="128"/>
      <c r="H93" s="284"/>
      <c r="I93" s="285"/>
    </row>
    <row r="94" spans="1:9" ht="15.75">
      <c r="A94" s="79" t="s">
        <v>57</v>
      </c>
      <c r="B94" s="5" t="s">
        <v>50</v>
      </c>
      <c r="C94" s="127"/>
      <c r="D94" s="127"/>
      <c r="E94" s="127"/>
      <c r="F94" s="127"/>
      <c r="G94" s="128"/>
      <c r="H94" s="284"/>
      <c r="I94" s="285"/>
    </row>
    <row r="95" spans="1:9" ht="16.5" thickBot="1">
      <c r="A95" s="84" t="s">
        <v>67</v>
      </c>
      <c r="B95" s="85" t="s">
        <v>42</v>
      </c>
      <c r="C95" s="130"/>
      <c r="D95" s="130"/>
      <c r="E95" s="130"/>
      <c r="F95" s="130"/>
      <c r="G95" s="131"/>
      <c r="H95" s="288"/>
      <c r="I95" s="289"/>
    </row>
    <row r="96" spans="1:8" ht="15.75">
      <c r="A96" s="35"/>
      <c r="B96" s="50"/>
      <c r="C96" s="28"/>
      <c r="D96" s="28"/>
      <c r="E96" s="28"/>
      <c r="F96" s="28"/>
      <c r="G96" s="28"/>
      <c r="H96" s="35"/>
    </row>
    <row r="97" spans="1:7" ht="15.75">
      <c r="A97" s="14" t="s">
        <v>75</v>
      </c>
      <c r="C97" s="28"/>
      <c r="D97" s="28"/>
      <c r="E97" s="28"/>
      <c r="F97" s="28"/>
      <c r="G97" s="28"/>
    </row>
    <row r="101" spans="1:12" ht="15.75">
      <c r="A101" s="219" t="s">
        <v>269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</row>
    <row r="102" ht="16.5" thickBot="1"/>
    <row r="103" spans="1:12" ht="15.75" customHeight="1">
      <c r="A103" s="299" t="s">
        <v>7</v>
      </c>
      <c r="B103" s="302" t="s">
        <v>58</v>
      </c>
      <c r="C103" s="309" t="s">
        <v>49</v>
      </c>
      <c r="D103" s="310"/>
      <c r="E103" s="310"/>
      <c r="F103" s="310"/>
      <c r="G103" s="310"/>
      <c r="H103" s="311" t="s">
        <v>78</v>
      </c>
      <c r="I103" s="310"/>
      <c r="J103" s="310"/>
      <c r="K103" s="310"/>
      <c r="L103" s="312"/>
    </row>
    <row r="104" spans="1:12" ht="15.75">
      <c r="A104" s="300"/>
      <c r="B104" s="303"/>
      <c r="C104" s="305" t="s">
        <v>76</v>
      </c>
      <c r="D104" s="306"/>
      <c r="E104" s="306"/>
      <c r="F104" s="306"/>
      <c r="G104" s="306"/>
      <c r="H104" s="307" t="s">
        <v>76</v>
      </c>
      <c r="I104" s="306"/>
      <c r="J104" s="306"/>
      <c r="K104" s="306"/>
      <c r="L104" s="308"/>
    </row>
    <row r="105" spans="1:12" ht="16.5" customHeight="1" thickBot="1">
      <c r="A105" s="300"/>
      <c r="B105" s="303"/>
      <c r="C105" s="295" t="s">
        <v>59</v>
      </c>
      <c r="D105" s="296"/>
      <c r="E105" s="296"/>
      <c r="F105" s="296"/>
      <c r="G105" s="296"/>
      <c r="H105" s="297" t="s">
        <v>59</v>
      </c>
      <c r="I105" s="296"/>
      <c r="J105" s="296"/>
      <c r="K105" s="296"/>
      <c r="L105" s="298"/>
    </row>
    <row r="106" spans="1:12" ht="32.25" thickBot="1">
      <c r="A106" s="301"/>
      <c r="B106" s="304"/>
      <c r="C106" s="134" t="s">
        <v>270</v>
      </c>
      <c r="D106" s="135" t="s">
        <v>271</v>
      </c>
      <c r="E106" s="135" t="s">
        <v>272</v>
      </c>
      <c r="F106" s="135" t="s">
        <v>273</v>
      </c>
      <c r="G106" s="136" t="s">
        <v>274</v>
      </c>
      <c r="H106" s="134" t="s">
        <v>270</v>
      </c>
      <c r="I106" s="135" t="s">
        <v>271</v>
      </c>
      <c r="J106" s="135" t="s">
        <v>272</v>
      </c>
      <c r="K106" s="135" t="s">
        <v>273</v>
      </c>
      <c r="L106" s="136" t="s">
        <v>274</v>
      </c>
    </row>
    <row r="107" spans="1:12" ht="16.5" thickBot="1">
      <c r="A107" s="123">
        <v>1</v>
      </c>
      <c r="B107" s="133">
        <v>2</v>
      </c>
      <c r="C107" s="137">
        <v>3</v>
      </c>
      <c r="D107" s="138">
        <v>4</v>
      </c>
      <c r="E107" s="138">
        <v>5</v>
      </c>
      <c r="F107" s="138">
        <v>6</v>
      </c>
      <c r="G107" s="139">
        <v>7</v>
      </c>
      <c r="H107" s="140">
        <v>8</v>
      </c>
      <c r="I107" s="138">
        <v>9</v>
      </c>
      <c r="J107" s="138">
        <v>10</v>
      </c>
      <c r="K107" s="138">
        <v>11</v>
      </c>
      <c r="L107" s="139">
        <v>12</v>
      </c>
    </row>
    <row r="108" spans="1:12" ht="39" customHeight="1">
      <c r="A108" s="124">
        <v>1</v>
      </c>
      <c r="B108" s="113" t="s">
        <v>267</v>
      </c>
      <c r="C108" s="132" t="s">
        <v>275</v>
      </c>
      <c r="D108" s="132" t="s">
        <v>275</v>
      </c>
      <c r="E108" s="132" t="s">
        <v>275</v>
      </c>
      <c r="F108" s="132" t="s">
        <v>275</v>
      </c>
      <c r="G108" s="132" t="s">
        <v>275</v>
      </c>
      <c r="H108" s="132" t="s">
        <v>275</v>
      </c>
      <c r="I108" s="132" t="s">
        <v>275</v>
      </c>
      <c r="J108" s="132" t="s">
        <v>275</v>
      </c>
      <c r="K108" s="132" t="s">
        <v>275</v>
      </c>
      <c r="L108" s="132" t="s">
        <v>275</v>
      </c>
    </row>
    <row r="109" spans="1:12" ht="18.75">
      <c r="A109" s="125"/>
      <c r="B109" s="113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2" ht="18.75">
      <c r="A110" s="125"/>
      <c r="B110" s="113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1:12" ht="18.75">
      <c r="A111" s="29"/>
      <c r="B111" s="122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ht="15.75">
      <c r="A112" s="1" t="s">
        <v>75</v>
      </c>
    </row>
  </sheetData>
  <sheetProtection/>
  <mergeCells count="45">
    <mergeCell ref="A10:I10"/>
    <mergeCell ref="A15:A17"/>
    <mergeCell ref="B15:B17"/>
    <mergeCell ref="C15:C17"/>
    <mergeCell ref="D15:H15"/>
    <mergeCell ref="A13:I13"/>
    <mergeCell ref="C105:G105"/>
    <mergeCell ref="H105:L105"/>
    <mergeCell ref="A101:L101"/>
    <mergeCell ref="A103:A106"/>
    <mergeCell ref="B103:B106"/>
    <mergeCell ref="C104:G104"/>
    <mergeCell ref="H104:L104"/>
    <mergeCell ref="C103:G103"/>
    <mergeCell ref="H103:L103"/>
    <mergeCell ref="H80:I80"/>
    <mergeCell ref="A55:I55"/>
    <mergeCell ref="I15:I17"/>
    <mergeCell ref="A49:B49"/>
    <mergeCell ref="A75:A77"/>
    <mergeCell ref="B75:B77"/>
    <mergeCell ref="C75:G75"/>
    <mergeCell ref="H75:I77"/>
    <mergeCell ref="A73:I73"/>
    <mergeCell ref="A56:I56"/>
    <mergeCell ref="H81:I81"/>
    <mergeCell ref="H95:I95"/>
    <mergeCell ref="H94:I94"/>
    <mergeCell ref="H93:I93"/>
    <mergeCell ref="H92:I92"/>
    <mergeCell ref="H88:I88"/>
    <mergeCell ref="H91:I91"/>
    <mergeCell ref="H90:I90"/>
    <mergeCell ref="H89:I89"/>
    <mergeCell ref="H86:I86"/>
    <mergeCell ref="H5:J5"/>
    <mergeCell ref="J63:L63"/>
    <mergeCell ref="B68:J70"/>
    <mergeCell ref="H87:I87"/>
    <mergeCell ref="H83:I83"/>
    <mergeCell ref="H85:I85"/>
    <mergeCell ref="H84:I84"/>
    <mergeCell ref="H79:I79"/>
    <mergeCell ref="H78:I78"/>
    <mergeCell ref="H82:I82"/>
  </mergeCells>
  <printOptions/>
  <pageMargins left="0.7" right="0.7" top="0.75" bottom="0.75" header="0.3" footer="0.3"/>
  <pageSetup fitToHeight="2" horizontalDpi="600" verticalDpi="600" orientation="portrait" paperSize="9" scale="53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Бугаенко Юлия Александровна</cp:lastModifiedBy>
  <cp:lastPrinted>2016-04-01T01:57:45Z</cp:lastPrinted>
  <dcterms:created xsi:type="dcterms:W3CDTF">2009-07-27T10:10:26Z</dcterms:created>
  <dcterms:modified xsi:type="dcterms:W3CDTF">2016-05-16T04:33:47Z</dcterms:modified>
  <cp:category/>
  <cp:version/>
  <cp:contentType/>
  <cp:contentStatus/>
</cp:coreProperties>
</file>