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345" windowWidth="15480" windowHeight="11340" activeTab="2"/>
  </bookViews>
  <sheets>
    <sheet name="ЦЭУ" sheetId="1" r:id="rId1"/>
    <sheet name="КЭС" sheetId="4" r:id="rId2"/>
    <sheet name="ИЭУ" sheetId="2" r:id="rId3"/>
    <sheet name="Паужетка" sheetId="3" r:id="rId4"/>
    <sheet name="Анализ" sheetId="5" state="hidden" r:id="rId5"/>
  </sheets>
  <externalReferences>
    <externalReference r:id="rId6"/>
    <externalReference r:id="rId7"/>
    <externalReference r:id="rId8"/>
  </externalReferences>
  <definedNames>
    <definedName name="_xlnm.Print_Area" localSheetId="2">ИЭУ!$A$1:$G$27</definedName>
    <definedName name="_xlnm.Print_Area" localSheetId="1">КЭС!$A$1:$G$27</definedName>
    <definedName name="_xlnm.Print_Area" localSheetId="3">Паужетка!$A$1:$G$29</definedName>
    <definedName name="_xlnm.Print_Area" localSheetId="0">ЦЭУ!$A$1:$G$27</definedName>
  </definedNames>
  <calcPr calcId="145621"/>
</workbook>
</file>

<file path=xl/calcChain.xml><?xml version="1.0" encoding="utf-8"?>
<calcChain xmlns="http://schemas.openxmlformats.org/spreadsheetml/2006/main">
  <c r="G33" i="3" l="1"/>
  <c r="G32" i="3"/>
  <c r="F33" i="3"/>
  <c r="F32" i="3"/>
  <c r="G31" i="3"/>
  <c r="E32" i="3"/>
  <c r="F31" i="3"/>
  <c r="E31" i="3" s="1"/>
  <c r="F31" i="2"/>
  <c r="F30" i="2"/>
  <c r="F29" i="2"/>
  <c r="G31" i="4"/>
  <c r="G30" i="4"/>
  <c r="F31" i="4"/>
  <c r="F30" i="4"/>
  <c r="E31" i="4"/>
  <c r="G29" i="4"/>
  <c r="E30" i="4"/>
  <c r="G31" i="1"/>
  <c r="G30" i="1"/>
  <c r="F31" i="1"/>
  <c r="F30" i="1"/>
  <c r="E31" i="1" l="1"/>
  <c r="F29" i="1"/>
  <c r="E33" i="3"/>
  <c r="F29" i="4"/>
  <c r="E29" i="4" s="1"/>
  <c r="I29" i="4" s="1"/>
  <c r="G29" i="1"/>
  <c r="E29" i="1" s="1"/>
  <c r="E30" i="1"/>
  <c r="L16" i="5" l="1"/>
  <c r="L12" i="5"/>
  <c r="L11" i="5"/>
  <c r="L9" i="5"/>
  <c r="L14" i="5" s="1"/>
  <c r="L8" i="5"/>
  <c r="M6" i="5"/>
  <c r="L6" i="5"/>
  <c r="M12" i="5" l="1"/>
  <c r="M11" i="5" l="1"/>
  <c r="M9" i="5" l="1"/>
  <c r="M14" i="5" s="1"/>
  <c r="M8" i="5" l="1"/>
  <c r="M16" i="5" l="1"/>
  <c r="S6" i="5" l="1"/>
  <c r="G6" i="5" l="1"/>
  <c r="R6" i="5" l="1"/>
  <c r="F6" i="5" l="1"/>
  <c r="D16" i="2" l="1"/>
  <c r="D15" i="2"/>
  <c r="D14" i="2"/>
  <c r="D12" i="2"/>
  <c r="C16" i="2"/>
  <c r="C15" i="2"/>
  <c r="C14" i="2"/>
  <c r="C12" i="2"/>
  <c r="F17" i="3"/>
  <c r="F16" i="3"/>
  <c r="D17" i="3"/>
  <c r="C17" i="3" s="1"/>
  <c r="D16" i="3"/>
  <c r="C16" i="3" s="1"/>
  <c r="G16" i="3" l="1"/>
  <c r="E16" i="3"/>
  <c r="H15" i="2"/>
  <c r="I15" i="2" s="1"/>
  <c r="H14" i="2"/>
  <c r="F16" i="4"/>
  <c r="F15" i="4"/>
  <c r="J6" i="5" l="1"/>
  <c r="T6" i="5"/>
  <c r="D6" i="5"/>
  <c r="P6" i="5" s="1"/>
  <c r="N6" i="5" l="1"/>
  <c r="F14" i="1" l="1"/>
  <c r="P12" i="5"/>
  <c r="J12" i="5"/>
  <c r="D12" i="5"/>
  <c r="P11" i="5"/>
  <c r="J11" i="5"/>
  <c r="D11" i="5"/>
  <c r="P9" i="5"/>
  <c r="P14" i="5" s="1"/>
  <c r="J9" i="5"/>
  <c r="D9" i="5"/>
  <c r="D14" i="5" s="1"/>
  <c r="D8" i="5"/>
  <c r="P8" i="5"/>
  <c r="J8" i="5"/>
  <c r="J14" i="5" l="1"/>
  <c r="N9" i="5"/>
  <c r="N12" i="5"/>
  <c r="N14" i="5" l="1"/>
  <c r="F24" i="4"/>
  <c r="F26" i="4" s="1"/>
  <c r="F22" i="4"/>
  <c r="F21" i="4"/>
  <c r="F24" i="1"/>
  <c r="F26" i="1" s="1"/>
  <c r="F22" i="1"/>
  <c r="F21" i="1"/>
  <c r="F20" i="1"/>
  <c r="F19" i="1"/>
  <c r="F19" i="2" s="1"/>
  <c r="F18" i="1"/>
  <c r="F16" i="1"/>
  <c r="F15" i="1"/>
  <c r="F13" i="1"/>
  <c r="F12" i="1"/>
  <c r="D13" i="2"/>
  <c r="G15" i="3" l="1"/>
  <c r="E15" i="3"/>
  <c r="F26" i="3" l="1"/>
  <c r="F24" i="2"/>
  <c r="F24" i="3" l="1"/>
  <c r="F23" i="3"/>
  <c r="E17" i="3" l="1"/>
  <c r="G17" i="3"/>
  <c r="M17" i="5" l="1"/>
  <c r="E15" i="2" l="1"/>
  <c r="E14" i="2"/>
  <c r="E13" i="2"/>
  <c r="G13" i="2"/>
  <c r="E12" i="2"/>
  <c r="E16" i="2" l="1"/>
  <c r="F28" i="3" l="1"/>
  <c r="D26" i="3"/>
  <c r="D28" i="3" s="1"/>
  <c r="D24" i="3"/>
  <c r="D23" i="3"/>
  <c r="C26" i="3"/>
  <c r="C28" i="3" s="1"/>
  <c r="C24" i="3"/>
  <c r="C23" i="3"/>
  <c r="F26" i="2"/>
  <c r="D24" i="2"/>
  <c r="D26" i="2" s="1"/>
  <c r="D21" i="2"/>
  <c r="D22" i="2"/>
  <c r="D20" i="2"/>
  <c r="D19" i="2"/>
  <c r="D18" i="2"/>
  <c r="C24" i="2"/>
  <c r="C26" i="2" s="1"/>
  <c r="C22" i="2"/>
  <c r="C21" i="2"/>
  <c r="C20" i="2"/>
  <c r="C18" i="2"/>
  <c r="C24" i="4"/>
  <c r="C26" i="4" s="1"/>
  <c r="C22" i="4"/>
  <c r="C21" i="4"/>
  <c r="D24" i="4"/>
  <c r="D26" i="4" s="1"/>
  <c r="D22" i="4"/>
  <c r="D21" i="4"/>
  <c r="D24" i="1"/>
  <c r="D26" i="1" s="1"/>
  <c r="D19" i="1"/>
  <c r="D20" i="1"/>
  <c r="D21" i="1"/>
  <c r="D22" i="1"/>
  <c r="D18" i="1"/>
  <c r="D16" i="1"/>
  <c r="D15" i="1"/>
  <c r="D14" i="1"/>
  <c r="D13" i="1"/>
  <c r="C24" i="1"/>
  <c r="C26" i="1" s="1"/>
  <c r="C22" i="1"/>
  <c r="C21" i="1"/>
  <c r="C20" i="1"/>
  <c r="C19" i="1"/>
  <c r="C18" i="1"/>
  <c r="C16" i="1"/>
  <c r="C15" i="1"/>
  <c r="C14" i="1"/>
  <c r="C13" i="1"/>
  <c r="C12" i="1"/>
  <c r="D12" i="1" s="1"/>
  <c r="G21" i="5" l="1"/>
  <c r="G19" i="5"/>
  <c r="F19" i="5"/>
  <c r="F21" i="5"/>
  <c r="E14" i="5" l="1"/>
  <c r="I14" i="5"/>
  <c r="I17" i="5" s="1"/>
  <c r="K14" i="5"/>
  <c r="K17" i="5" s="1"/>
  <c r="O14" i="5"/>
  <c r="O17" i="5" s="1"/>
  <c r="Q14" i="5"/>
  <c r="Q17" i="5" s="1"/>
  <c r="G26" i="4" l="1"/>
  <c r="E26" i="4"/>
  <c r="G24" i="4"/>
  <c r="E24" i="4"/>
  <c r="G22" i="4"/>
  <c r="E22" i="4"/>
  <c r="G21" i="4"/>
  <c r="E21" i="4"/>
  <c r="G16" i="1"/>
  <c r="E16" i="1"/>
  <c r="G15" i="1"/>
  <c r="E15" i="1"/>
  <c r="G14" i="1"/>
  <c r="E14" i="1"/>
  <c r="G13" i="1"/>
  <c r="E13" i="1"/>
  <c r="G12" i="1"/>
  <c r="E12" i="1"/>
  <c r="G28" i="3"/>
  <c r="E28" i="3"/>
  <c r="G26" i="3"/>
  <c r="E26" i="3"/>
  <c r="G24" i="3"/>
  <c r="E24" i="3"/>
  <c r="G23" i="3"/>
  <c r="E23" i="3"/>
  <c r="G26" i="2"/>
  <c r="E26" i="2"/>
  <c r="G24" i="2"/>
  <c r="E24" i="2"/>
  <c r="E22" i="2"/>
  <c r="E21" i="2"/>
  <c r="E20" i="2"/>
  <c r="E19" i="2"/>
  <c r="E18" i="2"/>
  <c r="G19" i="2"/>
  <c r="G21" i="1"/>
  <c r="G20" i="1"/>
  <c r="G19" i="1"/>
  <c r="G18" i="1"/>
  <c r="G26" i="1"/>
  <c r="G24" i="1"/>
  <c r="G22" i="1"/>
  <c r="E26" i="1"/>
  <c r="E24" i="1"/>
  <c r="E22" i="1"/>
  <c r="E21" i="1"/>
  <c r="E20" i="1"/>
  <c r="E19" i="1"/>
  <c r="E18" i="1"/>
  <c r="D16" i="4" l="1"/>
  <c r="D15" i="4"/>
  <c r="M15" i="5" l="1"/>
  <c r="L17" i="5"/>
  <c r="G15" i="4"/>
  <c r="E15" i="4"/>
  <c r="G16" i="4"/>
  <c r="E16" i="4"/>
  <c r="N11" i="5" l="1"/>
  <c r="N8" i="5" l="1"/>
  <c r="H6" i="5" l="1"/>
  <c r="F14" i="2" l="1"/>
  <c r="G14" i="2" s="1"/>
  <c r="F15" i="2" l="1"/>
  <c r="G15" i="2" s="1"/>
  <c r="F21" i="2"/>
  <c r="G21" i="2" s="1"/>
  <c r="F12" i="2"/>
  <c r="G12" i="2" s="1"/>
  <c r="F18" i="2"/>
  <c r="G18" i="2" s="1"/>
  <c r="F22" i="2" l="1"/>
  <c r="G22" i="2" s="1"/>
  <c r="F20" i="2"/>
  <c r="G20" i="2" s="1"/>
  <c r="G31" i="2" l="1"/>
  <c r="E31" i="2" l="1"/>
  <c r="F16" i="2" l="1"/>
  <c r="G16" i="2" s="1"/>
  <c r="G30" i="2" l="1"/>
  <c r="E30" i="2" l="1"/>
  <c r="G29" i="2"/>
  <c r="E29" i="2" s="1"/>
  <c r="S9" i="5" l="1"/>
  <c r="S12" i="5"/>
  <c r="S14" i="5" l="1"/>
  <c r="G9" i="5"/>
  <c r="S8" i="5"/>
  <c r="S11" i="5"/>
  <c r="G12" i="5"/>
  <c r="G14" i="5" l="1"/>
  <c r="G11" i="5"/>
  <c r="S16" i="5"/>
  <c r="S17" i="5" s="1"/>
  <c r="G8" i="5"/>
  <c r="G16" i="5" l="1"/>
  <c r="G17" i="5" s="1"/>
  <c r="R9" i="5" l="1"/>
  <c r="T9" i="5" s="1"/>
  <c r="T8" i="5" s="1"/>
  <c r="R16" i="5" l="1"/>
  <c r="R8" i="5"/>
  <c r="S15" i="5" s="1"/>
  <c r="R12" i="5"/>
  <c r="F16" i="5"/>
  <c r="F9" i="5"/>
  <c r="H9" i="5" s="1"/>
  <c r="H8" i="5" s="1"/>
  <c r="F12" i="5"/>
  <c r="F14" i="5" l="1"/>
  <c r="H12" i="5"/>
  <c r="R14" i="5"/>
  <c r="T12" i="5"/>
  <c r="R17" i="5"/>
  <c r="F11" i="5"/>
  <c r="F8" i="5"/>
  <c r="H15" i="5" s="1"/>
  <c r="R11" i="5"/>
  <c r="T11" i="5" l="1"/>
  <c r="T14" i="5"/>
  <c r="H11" i="5"/>
  <c r="H14" i="5"/>
</calcChain>
</file>

<file path=xl/sharedStrings.xml><?xml version="1.0" encoding="utf-8"?>
<sst xmlns="http://schemas.openxmlformats.org/spreadsheetml/2006/main" count="188" uniqueCount="53">
  <si>
    <t>№ п/п</t>
  </si>
  <si>
    <t>% увеличения (снижения)</t>
  </si>
  <si>
    <t>1.</t>
  </si>
  <si>
    <t xml:space="preserve">СВЕДЕНИЯ  </t>
  </si>
  <si>
    <t>2.</t>
  </si>
  <si>
    <t>3.</t>
  </si>
  <si>
    <t xml:space="preserve"> - ГН (генераторное напряжение)</t>
  </si>
  <si>
    <t xml:space="preserve"> - ВН (высокое напряжение)</t>
  </si>
  <si>
    <t xml:space="preserve"> - СН1 (среднее первое напряжение)</t>
  </si>
  <si>
    <t xml:space="preserve"> - СН2 (среднее второе напряжение)</t>
  </si>
  <si>
    <t xml:space="preserve"> - НН (низкое напряжение)</t>
  </si>
  <si>
    <t>Группы потребителей / диапазоны напряжения</t>
  </si>
  <si>
    <t>Население (с электроплитами) - с НДС</t>
  </si>
  <si>
    <t>Население (с газовыми плитами) - с НДС</t>
  </si>
  <si>
    <t>Камчатский край</t>
  </si>
  <si>
    <t>руб/кВтч</t>
  </si>
  <si>
    <t>Прочие потребители (за исключением федеральных бюджетных потребителей)</t>
  </si>
  <si>
    <t>2-е полугодие 2015 года</t>
  </si>
  <si>
    <t>2016 год</t>
  </si>
  <si>
    <t>1 полугодие 2016 года</t>
  </si>
  <si>
    <t>2 полугодие 2016 года</t>
  </si>
  <si>
    <t>о тарифах на электрическую энергию для потребителей Изолированных энергоузлов  Камчатского края в 2015-2016 годах, поставляемую 
ОАО «Южные электрические сети Камчатки»,  ОАО «Корякэнерго», ОАО «Оборонэнергосбыт», ООО «Электрические сети Ивашки», ООО «Колхоз Ударник», МУП «Оссорское ЖКХ»</t>
  </si>
  <si>
    <t>о тарифах на электрическую энергию для потребителей Озерновского энергоузла Камчатского края в 2015-2016 годах, поставляемую ОАО «Оборонэнергосбыт», ОАО «Паужетская ГеоЭС»</t>
  </si>
  <si>
    <t>Тариф ЭОТ</t>
  </si>
  <si>
    <t>НВВ ЭОТ</t>
  </si>
  <si>
    <t>Тариф сниженный</t>
  </si>
  <si>
    <t>ННВ по сниженному</t>
  </si>
  <si>
    <t>Сумма субсидии</t>
  </si>
  <si>
    <t>1 полугодие 2015</t>
  </si>
  <si>
    <t>2 полугодие 2015 года</t>
  </si>
  <si>
    <t>2015 год</t>
  </si>
  <si>
    <t xml:space="preserve"> 1 полугодие 2016 года</t>
  </si>
  <si>
    <t xml:space="preserve"> 2 полугодие 2016 года</t>
  </si>
  <si>
    <t>КАМЧАТСКИЙ КРАЙ</t>
  </si>
  <si>
    <t>в т.ч.: Центральный энергоузел</t>
  </si>
  <si>
    <t>в т.ч.: Изолированные энергоузлы</t>
  </si>
  <si>
    <t>Всего, Камчатский край</t>
  </si>
  <si>
    <t>Полезный отпуск (млн.кВтч)</t>
  </si>
  <si>
    <t>Предельные тарифы по Камчатскому краю на 2016 год</t>
  </si>
  <si>
    <t xml:space="preserve"> - минимальный</t>
  </si>
  <si>
    <t xml:space="preserve"> - максимальный</t>
  </si>
  <si>
    <t>4.</t>
  </si>
  <si>
    <t>о тарифах на электрическую энергию для потребителей Центрального электро узла Камчатского края в 2015-2016 годах, поставляемую ПАО «Камчатскэнерго», ООО «Интарсия»,  ЗАО РП «Акрос», ЗАО «Судоремсервис», ООО «28-Электросеть», ОАО «Оборонэнергосбыт», ООО «КМП-Холод», ЗАО «Петропавловск-Камчатский судоремонтный завод», ОАО «Петропавловск-Камчатский морской торговый порт»</t>
  </si>
  <si>
    <t>о тарифах на электрическую энергию для потребителей Центрального электро узла Камчатского края                   в 2015-2016 годах, поставляемую АО  «КЭС им. И.А. Пискунова»</t>
  </si>
  <si>
    <t>Экономически обоснованные тарифы</t>
  </si>
  <si>
    <t>1 П 2016г</t>
  </si>
  <si>
    <t>2 П 2016г</t>
  </si>
  <si>
    <t>Всего:</t>
  </si>
  <si>
    <t xml:space="preserve"> - в т.ч. Прочие потребители</t>
  </si>
  <si>
    <t xml:space="preserve"> - в т.ч. Население</t>
  </si>
  <si>
    <t>Размер субсидии (млн.руб.)</t>
  </si>
  <si>
    <t>Прочие потребители (за исключением федеральных бюджетных потребителей) - без НДС</t>
  </si>
  <si>
    <t>Экономически обоснованные тарифы и отпускные тарифы для федеральных бюджетных потребителей -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</si>
</sst>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0.000"/>
    <numFmt numFmtId="165" formatCode="0.0%"/>
    <numFmt numFmtId="166" formatCode="#,##0.000"/>
    <numFmt numFmtId="167" formatCode="_-* #,##0.000_р_._-;\-* #,##0.000_р_._-;_-* &quot;-&quot;???_р_._-;_-@_-"/>
    <numFmt numFmtId="168" formatCode="_-* #,##0.000_р_._-;\-* #,##0.000_р_._-;_-* &quot;-&quot;??_р_._-;_-@_-"/>
    <numFmt numFmtId="169" formatCode="#,##0.0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i/>
      <sz val="9"/>
      <name val="Arial Cyr"/>
      <charset val="204"/>
    </font>
    <font>
      <i/>
      <sz val="9"/>
      <color indexed="12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i/>
      <sz val="9"/>
      <color rgb="FFFF0000"/>
      <name val="Arial Cyr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i/>
      <sz val="9"/>
      <color rgb="FFFF0000"/>
      <name val="Arial Cyr"/>
      <charset val="204"/>
    </font>
    <font>
      <sz val="10"/>
      <color rgb="FFFF0000"/>
      <name val="Arial Cyr"/>
      <charset val="204"/>
    </font>
    <font>
      <b/>
      <sz val="14"/>
      <color rgb="FFFF000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3">
    <xf numFmtId="0" fontId="0" fillId="0" borderId="0" xfId="0"/>
    <xf numFmtId="164" fontId="5" fillId="2" borderId="1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5" fontId="10" fillId="2" borderId="4" xfId="1" applyNumberFormat="1" applyFont="1" applyFill="1" applyBorder="1" applyAlignment="1">
      <alignment horizontal="center" vertical="center"/>
    </xf>
    <xf numFmtId="165" fontId="10" fillId="2" borderId="5" xfId="1" applyNumberFormat="1" applyFont="1" applyFill="1" applyBorder="1" applyAlignment="1">
      <alignment horizontal="center" vertical="center"/>
    </xf>
    <xf numFmtId="165" fontId="10" fillId="2" borderId="6" xfId="1" applyNumberFormat="1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8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164" fontId="5" fillId="2" borderId="21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164" fontId="8" fillId="2" borderId="25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2" fillId="0" borderId="0" xfId="0" applyFont="1"/>
    <xf numFmtId="0" fontId="0" fillId="0" borderId="26" xfId="0" applyBorder="1"/>
    <xf numFmtId="0" fontId="0" fillId="0" borderId="26" xfId="0" applyBorder="1" applyAlignment="1">
      <alignment horizontal="center" wrapText="1"/>
    </xf>
    <xf numFmtId="4" fontId="0" fillId="0" borderId="26" xfId="0" applyNumberFormat="1" applyBorder="1" applyAlignment="1">
      <alignment wrapText="1"/>
    </xf>
    <xf numFmtId="4" fontId="12" fillId="0" borderId="26" xfId="0" applyNumberFormat="1" applyFont="1" applyBorder="1" applyAlignment="1">
      <alignment wrapText="1"/>
    </xf>
    <xf numFmtId="166" fontId="12" fillId="0" borderId="26" xfId="0" applyNumberFormat="1" applyFont="1" applyBorder="1" applyAlignment="1">
      <alignment wrapText="1"/>
    </xf>
    <xf numFmtId="166" fontId="0" fillId="0" borderId="26" xfId="0" applyNumberFormat="1" applyBorder="1" applyAlignment="1">
      <alignment wrapText="1"/>
    </xf>
    <xf numFmtId="166" fontId="3" fillId="0" borderId="26" xfId="0" applyNumberFormat="1" applyFont="1" applyBorder="1" applyAlignment="1">
      <alignment wrapText="1"/>
    </xf>
    <xf numFmtId="0" fontId="13" fillId="0" borderId="26" xfId="0" applyFont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wrapText="1"/>
    </xf>
    <xf numFmtId="2" fontId="12" fillId="0" borderId="0" xfId="0" applyNumberFormat="1" applyFont="1"/>
    <xf numFmtId="165" fontId="0" fillId="0" borderId="0" xfId="1" applyNumberFormat="1" applyFont="1"/>
    <xf numFmtId="164" fontId="5" fillId="3" borderId="4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21" xfId="0" applyNumberFormat="1" applyFont="1" applyFill="1" applyBorder="1" applyAlignment="1">
      <alignment horizontal="center" vertical="center"/>
    </xf>
    <xf numFmtId="164" fontId="5" fillId="3" borderId="22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16" fillId="4" borderId="0" xfId="0" applyFont="1" applyFill="1" applyBorder="1" applyAlignment="1">
      <alignment horizontal="center"/>
    </xf>
    <xf numFmtId="164" fontId="19" fillId="2" borderId="3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center" vertical="center"/>
    </xf>
    <xf numFmtId="165" fontId="20" fillId="0" borderId="0" xfId="1" applyNumberFormat="1" applyFont="1"/>
    <xf numFmtId="165" fontId="21" fillId="0" borderId="0" xfId="0" applyNumberFormat="1" applyFont="1"/>
    <xf numFmtId="165" fontId="20" fillId="0" borderId="0" xfId="0" applyNumberFormat="1" applyFont="1"/>
    <xf numFmtId="43" fontId="20" fillId="0" borderId="0" xfId="2" applyFont="1"/>
    <xf numFmtId="167" fontId="0" fillId="0" borderId="0" xfId="0" applyNumberFormat="1"/>
    <xf numFmtId="4" fontId="20" fillId="0" borderId="26" xfId="0" applyNumberFormat="1" applyFont="1" applyBorder="1" applyAlignment="1">
      <alignment wrapText="1"/>
    </xf>
    <xf numFmtId="0" fontId="0" fillId="3" borderId="26" xfId="0" applyFill="1" applyBorder="1" applyAlignment="1">
      <alignment horizontal="center" wrapText="1"/>
    </xf>
    <xf numFmtId="168" fontId="20" fillId="0" borderId="0" xfId="2" applyNumberFormat="1" applyFont="1"/>
    <xf numFmtId="164" fontId="15" fillId="3" borderId="1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164" fontId="15" fillId="3" borderId="5" xfId="0" applyNumberFormat="1" applyFont="1" applyFill="1" applyBorder="1" applyAlignment="1">
      <alignment horizontal="center" vertical="center"/>
    </xf>
    <xf numFmtId="164" fontId="15" fillId="3" borderId="22" xfId="0" applyNumberFormat="1" applyFont="1" applyFill="1" applyBorder="1" applyAlignment="1">
      <alignment horizontal="center" vertical="center"/>
    </xf>
    <xf numFmtId="0" fontId="20" fillId="0" borderId="0" xfId="0" applyFont="1"/>
    <xf numFmtId="0" fontId="5" fillId="2" borderId="1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164" fontId="5" fillId="3" borderId="11" xfId="0" applyNumberFormat="1" applyFont="1" applyFill="1" applyBorder="1" applyAlignment="1">
      <alignment horizontal="center" vertical="center"/>
    </xf>
    <xf numFmtId="164" fontId="5" fillId="3" borderId="28" xfId="0" applyNumberFormat="1" applyFont="1" applyFill="1" applyBorder="1" applyAlignment="1">
      <alignment horizontal="center" vertical="center"/>
    </xf>
    <xf numFmtId="165" fontId="10" fillId="2" borderId="11" xfId="1" applyNumberFormat="1" applyFont="1" applyFill="1" applyBorder="1" applyAlignment="1">
      <alignment horizontal="center" vertical="center"/>
    </xf>
    <xf numFmtId="164" fontId="15" fillId="3" borderId="29" xfId="0" applyNumberFormat="1" applyFont="1" applyFill="1" applyBorder="1" applyAlignment="1">
      <alignment horizontal="center" vertical="center"/>
    </xf>
    <xf numFmtId="0" fontId="5" fillId="2" borderId="30" xfId="0" applyNumberFormat="1" applyFont="1" applyFill="1" applyBorder="1" applyAlignment="1">
      <alignment horizontal="center" vertical="center"/>
    </xf>
    <xf numFmtId="164" fontId="5" fillId="3" borderId="30" xfId="0" applyNumberFormat="1" applyFont="1" applyFill="1" applyBorder="1" applyAlignment="1">
      <alignment horizontal="center" vertical="center"/>
    </xf>
    <xf numFmtId="165" fontId="10" fillId="2" borderId="30" xfId="1" applyNumberFormat="1" applyFont="1" applyFill="1" applyBorder="1" applyAlignment="1">
      <alignment horizontal="center" vertical="center"/>
    </xf>
    <xf numFmtId="164" fontId="5" fillId="6" borderId="4" xfId="0" applyNumberFormat="1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center" vertical="center"/>
    </xf>
    <xf numFmtId="164" fontId="5" fillId="6" borderId="21" xfId="0" applyNumberFormat="1" applyFont="1" applyFill="1" applyBorder="1" applyAlignment="1">
      <alignment horizontal="center" vertical="center"/>
    </xf>
    <xf numFmtId="164" fontId="15" fillId="6" borderId="1" xfId="0" applyNumberFormat="1" applyFont="1" applyFill="1" applyBorder="1" applyAlignment="1">
      <alignment horizontal="center" vertical="center"/>
    </xf>
    <xf numFmtId="166" fontId="0" fillId="6" borderId="26" xfId="0" applyNumberFormat="1" applyFill="1" applyBorder="1" applyAlignment="1">
      <alignment wrapText="1"/>
    </xf>
    <xf numFmtId="166" fontId="3" fillId="6" borderId="26" xfId="0" applyNumberFormat="1" applyFont="1" applyFill="1" applyBorder="1" applyAlignment="1">
      <alignment wrapText="1"/>
    </xf>
    <xf numFmtId="4" fontId="0" fillId="6" borderId="26" xfId="0" applyNumberFormat="1" applyFill="1" applyBorder="1" applyAlignment="1">
      <alignment wrapText="1"/>
    </xf>
    <xf numFmtId="166" fontId="21" fillId="0" borderId="26" xfId="0" applyNumberFormat="1" applyFont="1" applyBorder="1" applyAlignment="1">
      <alignment wrapText="1"/>
    </xf>
    <xf numFmtId="164" fontId="0" fillId="2" borderId="0" xfId="0" applyNumberFormat="1" applyFill="1"/>
    <xf numFmtId="0" fontId="22" fillId="2" borderId="26" xfId="0" applyFont="1" applyFill="1" applyBorder="1"/>
    <xf numFmtId="164" fontId="23" fillId="2" borderId="26" xfId="0" applyNumberFormat="1" applyFont="1" applyFill="1" applyBorder="1" applyAlignment="1">
      <alignment horizontal="center"/>
    </xf>
    <xf numFmtId="164" fontId="22" fillId="2" borderId="26" xfId="0" applyNumberFormat="1" applyFont="1" applyFill="1" applyBorder="1" applyAlignment="1">
      <alignment horizontal="center"/>
    </xf>
    <xf numFmtId="0" fontId="22" fillId="2" borderId="31" xfId="0" applyFont="1" applyFill="1" applyBorder="1" applyAlignment="1">
      <alignment horizontal="left" vertical="center" wrapText="1"/>
    </xf>
    <xf numFmtId="0" fontId="22" fillId="2" borderId="32" xfId="0" applyFont="1" applyFill="1" applyBorder="1"/>
    <xf numFmtId="0" fontId="22" fillId="2" borderId="32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33" xfId="0" applyFont="1" applyFill="1" applyBorder="1" applyAlignment="1">
      <alignment horizontal="left" vertical="center" wrapText="1"/>
    </xf>
    <xf numFmtId="164" fontId="22" fillId="2" borderId="1" xfId="0" applyNumberFormat="1" applyFont="1" applyFill="1" applyBorder="1" applyAlignment="1">
      <alignment horizontal="center"/>
    </xf>
    <xf numFmtId="0" fontId="22" fillId="2" borderId="34" xfId="0" applyFont="1" applyFill="1" applyBorder="1" applyAlignment="1">
      <alignment horizontal="left" vertical="center" wrapText="1"/>
    </xf>
    <xf numFmtId="0" fontId="22" fillId="2" borderId="35" xfId="0" applyFont="1" applyFill="1" applyBorder="1"/>
    <xf numFmtId="164" fontId="22" fillId="2" borderId="35" xfId="0" applyNumberFormat="1" applyFont="1" applyFill="1" applyBorder="1" applyAlignment="1">
      <alignment horizontal="center"/>
    </xf>
    <xf numFmtId="164" fontId="22" fillId="2" borderId="2" xfId="0" applyNumberFormat="1" applyFont="1" applyFill="1" applyBorder="1" applyAlignment="1">
      <alignment horizontal="center"/>
    </xf>
    <xf numFmtId="169" fontId="12" fillId="6" borderId="26" xfId="0" applyNumberFormat="1" applyFont="1" applyFill="1" applyBorder="1" applyAlignment="1">
      <alignment wrapText="1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 applyAlignment="1"/>
    <xf numFmtId="0" fontId="13" fillId="2" borderId="1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/>
    <xf numFmtId="0" fontId="13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right" vertical="center" wrapText="1"/>
    </xf>
    <xf numFmtId="0" fontId="0" fillId="2" borderId="7" xfId="0" applyFill="1" applyBorder="1" applyAlignment="1"/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2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0" fillId="2" borderId="0" xfId="0" applyFill="1" applyBorder="1"/>
    <xf numFmtId="0" fontId="16" fillId="4" borderId="0" xfId="0" applyFont="1" applyFill="1" applyBorder="1"/>
    <xf numFmtId="0" fontId="16" fillId="0" borderId="0" xfId="0" applyFont="1" applyBorder="1" applyAlignment="1">
      <alignment horizontal="center"/>
    </xf>
    <xf numFmtId="0" fontId="17" fillId="5" borderId="0" xfId="0" applyFont="1" applyFill="1" applyBorder="1"/>
    <xf numFmtId="164" fontId="16" fillId="0" borderId="0" xfId="0" applyNumberFormat="1" applyFont="1" applyBorder="1" applyAlignment="1">
      <alignment horizontal="center"/>
    </xf>
    <xf numFmtId="164" fontId="18" fillId="0" borderId="0" xfId="0" applyNumberFormat="1" applyFont="1" applyBorder="1"/>
    <xf numFmtId="164" fontId="16" fillId="0" borderId="0" xfId="0" applyNumberFormat="1" applyFont="1" applyBorder="1"/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9;&#1041;&#1042;&#1045;&#1053;&#1062;&#1048;&#1071;/&#1089;&#1091;&#1073;&#1089;&#1080;&#1076;&#1080;&#1103;%202015/&#1089;&#1091;&#1073;&#1074;&#1077;&#1085;&#1094;&#1080;&#1103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69;&#1050;&#1057;&#1055;&#1045;&#1056;&#1058;&#1053;&#1067;&#1045;%20&#1047;&#1040;&#1050;&#1051;&#1070;&#1063;&#1045;&#1053;&#1048;&#1071;/&#1058;&#1040;&#1056;&#1048;&#1060;&#1067;%202016&#1075;/!!!%20&#1057;&#1059;&#1041;&#1057;&#1048;&#1044;&#1048;&#1071;%202016/!!!&#1057;&#1091;&#1073;&#1074;&#1077;&#1085;&#1094;&#1080;&#1103;%202016%20(&#1043;&#1051;&#1040;&#1042;&#1053;&#1067;&#1049;%20&#1056;&#1040;&#1057;&#1063;&#1045;&#1058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7;&#1055;&#1045;&#1056;&#1058;&#1053;&#1067;&#1045;%20&#1047;&#1040;&#1050;&#1051;&#1070;&#1063;&#1045;&#1053;&#1048;&#1071;/&#1058;&#1040;&#1056;&#1048;&#1060;&#1067;%202016&#1075;/!!!%20&#1057;&#1059;&#1041;&#1057;&#1048;&#1044;&#1048;&#1071;%202016/!!!&#1057;&#1091;&#1073;&#1074;&#1077;&#1085;&#1094;&#1080;&#1103;%202016%20(&#1043;&#1051;&#1040;&#1042;&#1053;&#1067;&#1049;%20&#1056;&#1040;&#1057;&#1063;&#1045;&#105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015"/>
      <sheetName val="февраль 2015"/>
      <sheetName val="март 2015"/>
      <sheetName val="апрель 2015"/>
      <sheetName val="май 2015"/>
      <sheetName val="июнь 2015 1"/>
      <sheetName val="июнь 2015"/>
      <sheetName val="июль 2015"/>
      <sheetName val="июль 2013 cnfhsq"/>
      <sheetName val="август 2015 "/>
      <sheetName val="сентябрь 2015  "/>
      <sheetName val="октябрь 2015 "/>
      <sheetName val="ноябрь 2015 "/>
      <sheetName val="декабрь 2015"/>
      <sheetName val="2015 год"/>
      <sheetName val="свод (полезный)"/>
      <sheetName val="свод (руб.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8">
          <cell r="C78">
            <v>3.984</v>
          </cell>
          <cell r="E78">
            <v>3.7919999999999998</v>
          </cell>
        </row>
        <row r="79">
          <cell r="E79">
            <v>4.13</v>
          </cell>
        </row>
        <row r="84">
          <cell r="E84">
            <v>4.891</v>
          </cell>
        </row>
        <row r="85">
          <cell r="E85">
            <v>5.3659999999999997</v>
          </cell>
        </row>
        <row r="89">
          <cell r="E89">
            <v>6.2690000000000001</v>
          </cell>
        </row>
        <row r="107">
          <cell r="C107">
            <v>4.3140000000000001</v>
          </cell>
        </row>
        <row r="109">
          <cell r="C109">
            <v>5.0979999999999999</v>
          </cell>
        </row>
        <row r="110">
          <cell r="C110">
            <v>5.5709999999999997</v>
          </cell>
        </row>
        <row r="111">
          <cell r="C111">
            <v>6.4480000000000004</v>
          </cell>
        </row>
        <row r="112">
          <cell r="E112">
            <v>3.644122734069791</v>
          </cell>
        </row>
        <row r="125">
          <cell r="E125">
            <v>5.3659999999999997</v>
          </cell>
        </row>
        <row r="128">
          <cell r="E128">
            <v>6.2690000000000001</v>
          </cell>
        </row>
        <row r="142">
          <cell r="E142">
            <v>3.6440677966101696</v>
          </cell>
        </row>
        <row r="520">
          <cell r="E520">
            <v>4.1719999999999997</v>
          </cell>
        </row>
        <row r="522">
          <cell r="E522">
            <v>5.4029999999999996</v>
          </cell>
        </row>
        <row r="523">
          <cell r="E523">
            <v>5.9720000000000004</v>
          </cell>
        </row>
        <row r="528">
          <cell r="E528">
            <v>6.4080000000000013</v>
          </cell>
        </row>
        <row r="543">
          <cell r="E543">
            <v>3.64406779661017</v>
          </cell>
        </row>
        <row r="936">
          <cell r="E936">
            <v>4.8710000000000004</v>
          </cell>
        </row>
        <row r="939">
          <cell r="E939">
            <v>5.6870000000000003</v>
          </cell>
        </row>
        <row r="954">
          <cell r="E954">
            <v>2.7110169491525422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 (4500)"/>
      <sheetName val="2012 (год)"/>
      <sheetName val="2012 (1 полугодие)"/>
      <sheetName val="2012 (2 полугодие)"/>
      <sheetName val="2013(год)"/>
      <sheetName val="2013(1 полугодие)"/>
      <sheetName val="2013 (2 полугодие)"/>
      <sheetName val="2014(год)"/>
      <sheetName val="2014(1 полугодие)"/>
      <sheetName val="2014(2 полугодие)"/>
      <sheetName val="2015(год)"/>
      <sheetName val="2015(1 полугодие)"/>
      <sheetName val="2015(2 полугодие)"/>
      <sheetName val="ПС &quot;Сероглазка&quot;"/>
      <sheetName val="ПС &quot;Сероглазка&quot; (2)"/>
      <sheetName val="ПС &quot;Сероглазка&quot; (3)"/>
      <sheetName val="вспом. для шаблона"/>
      <sheetName val="Лист1"/>
      <sheetName val="ЮЭСК"/>
      <sheetName val="Лист2"/>
      <sheetName val="Лист3"/>
      <sheetName val="Лист4"/>
      <sheetName val="2016 (год)"/>
      <sheetName val="2016 (1 полугодие)  "/>
      <sheetName val="2016 (2 полугодие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8">
          <cell r="B28">
            <v>614.06334161623204</v>
          </cell>
          <cell r="C28">
            <v>8.4156277421803249</v>
          </cell>
          <cell r="D28">
            <v>5167.7284931615159</v>
          </cell>
          <cell r="H28">
            <v>4.9044737351612469</v>
          </cell>
          <cell r="I28">
            <v>3011.6575306821583</v>
          </cell>
        </row>
        <row r="56">
          <cell r="B56">
            <v>526.02981784610563</v>
          </cell>
          <cell r="C56">
            <v>6.033626572294077</v>
          </cell>
          <cell r="D56">
            <v>3173.8674867752761</v>
          </cell>
          <cell r="H56">
            <v>4.7346464394441359</v>
          </cell>
          <cell r="I56">
            <v>2490.5652041065114</v>
          </cell>
        </row>
        <row r="363">
          <cell r="C363">
            <v>17.290589148115092</v>
          </cell>
        </row>
        <row r="365">
          <cell r="C365">
            <v>19.669956407174418</v>
          </cell>
        </row>
        <row r="366">
          <cell r="B366">
            <v>21.056724748338418</v>
          </cell>
          <cell r="D366">
            <v>326.38640750872923</v>
          </cell>
        </row>
        <row r="367">
          <cell r="B367">
            <v>29.647578061090673</v>
          </cell>
          <cell r="D367">
            <v>775.74744128471661</v>
          </cell>
        </row>
        <row r="370">
          <cell r="C370">
            <v>22.648883300327938</v>
          </cell>
          <cell r="D370">
            <v>1993.8610063862398</v>
          </cell>
          <cell r="H370">
            <v>5.9192487618276584</v>
          </cell>
          <cell r="I370">
            <v>521.09232657564678</v>
          </cell>
        </row>
        <row r="592">
          <cell r="B592">
            <v>7.580000000000001</v>
          </cell>
          <cell r="D592">
            <v>44.040329203242059</v>
          </cell>
        </row>
        <row r="594">
          <cell r="B594">
            <v>2.2868999999999873</v>
          </cell>
          <cell r="D594">
            <v>14.824037791001667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8">
          <cell r="B28">
            <v>656.28959289424552</v>
          </cell>
          <cell r="C28">
            <v>8.126036511338917</v>
          </cell>
          <cell r="D28">
            <v>5333.033193870393</v>
          </cell>
          <cell r="H28">
            <v>4.936860402402325</v>
          </cell>
          <cell r="I28">
            <v>3240.0101036683432</v>
          </cell>
          <cell r="K28">
            <v>2093.0230902020494</v>
          </cell>
        </row>
        <row r="48">
          <cell r="K48">
            <v>61.823635217510954</v>
          </cell>
        </row>
        <row r="54">
          <cell r="K54">
            <v>586.06431948000011</v>
          </cell>
        </row>
        <row r="56">
          <cell r="B56">
            <v>568.00041305843706</v>
          </cell>
          <cell r="C56">
            <v>6.0142526295359326</v>
          </cell>
          <cell r="D56">
            <v>3416.0979778142009</v>
          </cell>
          <cell r="H56">
            <v>4.8736056514661215</v>
          </cell>
          <cell r="I56">
            <v>2768.2100231166901</v>
          </cell>
          <cell r="J56">
            <v>647.88795469751108</v>
          </cell>
        </row>
        <row r="67">
          <cell r="C67">
            <v>4.3140000000000001</v>
          </cell>
        </row>
        <row r="68">
          <cell r="C68">
            <v>5.0979999999999999</v>
          </cell>
        </row>
        <row r="69">
          <cell r="C69">
            <v>5.5709999999999997</v>
          </cell>
        </row>
        <row r="70">
          <cell r="C70">
            <v>6.4480000000000004</v>
          </cell>
        </row>
        <row r="72">
          <cell r="H72">
            <v>3.7919999999999998</v>
          </cell>
        </row>
        <row r="73">
          <cell r="H73">
            <v>4.13</v>
          </cell>
        </row>
        <row r="74">
          <cell r="H74">
            <v>4.891</v>
          </cell>
        </row>
        <row r="75">
          <cell r="H75">
            <v>5.3659999999999997</v>
          </cell>
        </row>
        <row r="76">
          <cell r="H76">
            <v>6.2690000000000001</v>
          </cell>
        </row>
        <row r="83">
          <cell r="H83">
            <v>3.6440000000000001</v>
          </cell>
        </row>
        <row r="147">
          <cell r="K147">
            <v>6.8619687004926337</v>
          </cell>
        </row>
        <row r="151">
          <cell r="H151">
            <v>5.3659999999999997</v>
          </cell>
        </row>
        <row r="152">
          <cell r="H152">
            <v>6.2690000000000001</v>
          </cell>
        </row>
        <row r="159">
          <cell r="H159">
            <v>3.6440000000000001</v>
          </cell>
          <cell r="K159">
            <v>6.8956799999999978</v>
          </cell>
        </row>
        <row r="341">
          <cell r="K341">
            <v>767.47588088063708</v>
          </cell>
        </row>
        <row r="342">
          <cell r="C342">
            <v>17.107071935658837</v>
          </cell>
        </row>
        <row r="344">
          <cell r="C344">
            <v>19.477189932292788</v>
          </cell>
        </row>
        <row r="345">
          <cell r="B345">
            <v>22.8436490108638</v>
          </cell>
          <cell r="D345">
            <v>354.76066563679797</v>
          </cell>
        </row>
        <row r="346">
          <cell r="B346">
            <v>26.403640428708503</v>
          </cell>
          <cell r="D346">
            <v>662.23834279386722</v>
          </cell>
        </row>
        <row r="347">
          <cell r="K347">
            <v>677.65925462390135</v>
          </cell>
        </row>
        <row r="349">
          <cell r="B349">
            <v>88.289179835808483</v>
          </cell>
          <cell r="C349">
            <v>21.712006155466824</v>
          </cell>
          <cell r="D349">
            <v>1916.9352160561912</v>
          </cell>
          <cell r="H349">
            <v>5.3438040927445467</v>
          </cell>
          <cell r="I349">
            <v>471.80008055165268</v>
          </cell>
          <cell r="K349">
            <v>1445.1351355045385</v>
          </cell>
        </row>
        <row r="361">
          <cell r="H361">
            <v>4.1720000000000006</v>
          </cell>
        </row>
        <row r="363">
          <cell r="H363">
            <v>5.4030000000000005</v>
          </cell>
        </row>
        <row r="364">
          <cell r="H364">
            <v>5.9720000000000004</v>
          </cell>
        </row>
        <row r="365">
          <cell r="H365">
            <v>6.4080000000000013</v>
          </cell>
        </row>
        <row r="366">
          <cell r="H366">
            <v>3.6439999999999992</v>
          </cell>
        </row>
        <row r="556">
          <cell r="K556">
            <v>11.820614833861217</v>
          </cell>
        </row>
        <row r="557">
          <cell r="B557">
            <v>8.4</v>
          </cell>
          <cell r="C557">
            <v>5.9039999999999999</v>
          </cell>
          <cell r="D557">
            <v>49.593600000000002</v>
          </cell>
          <cell r="H557">
            <v>4.8710000000000004</v>
          </cell>
        </row>
        <row r="558">
          <cell r="B558">
            <v>3.3088577198539166</v>
          </cell>
          <cell r="C558">
            <v>6.6369999999999996</v>
          </cell>
          <cell r="D558">
            <v>21.960888686670444</v>
          </cell>
          <cell r="H558">
            <v>5.6870000000000003</v>
          </cell>
        </row>
        <row r="559">
          <cell r="H559">
            <v>2.7109999999999999</v>
          </cell>
          <cell r="K559">
            <v>25.762412000000005</v>
          </cell>
        </row>
      </sheetData>
      <sheetData sheetId="26">
        <row r="28">
          <cell r="B28">
            <v>618.30260978223328</v>
          </cell>
          <cell r="C28">
            <v>8.9114069747918414</v>
          </cell>
          <cell r="D28">
            <v>5509.9461893453918</v>
          </cell>
          <cell r="H28">
            <v>5.3154366525042196</v>
          </cell>
          <cell r="I28">
            <v>3286.5483543754967</v>
          </cell>
          <cell r="K28">
            <v>2223.3978349698955</v>
          </cell>
        </row>
        <row r="48">
          <cell r="K48">
            <v>38.542908635900993</v>
          </cell>
        </row>
        <row r="54">
          <cell r="K54">
            <v>657.99408451961369</v>
          </cell>
        </row>
        <row r="56">
          <cell r="B56">
            <v>528.86252864858807</v>
          </cell>
          <cell r="C56">
            <v>6.5384841401881362</v>
          </cell>
          <cell r="D56">
            <v>3457.9592559085868</v>
          </cell>
          <cell r="H56">
            <v>5.2214367877591634</v>
          </cell>
          <cell r="I56">
            <v>2761.4222627530721</v>
          </cell>
          <cell r="K56">
            <v>696.53699315551466</v>
          </cell>
        </row>
        <row r="62">
          <cell r="C62">
            <v>4.1900000000000004</v>
          </cell>
        </row>
        <row r="63">
          <cell r="C63">
            <v>4.5839999999999996</v>
          </cell>
        </row>
        <row r="64">
          <cell r="C64">
            <v>5.4530000000000003</v>
          </cell>
        </row>
        <row r="65">
          <cell r="C65">
            <v>5.9829999999999997</v>
          </cell>
        </row>
        <row r="66">
          <cell r="C66">
            <v>6.9269999999999996</v>
          </cell>
        </row>
        <row r="68">
          <cell r="H68">
            <v>4.1900000000000004</v>
          </cell>
        </row>
        <row r="69">
          <cell r="H69">
            <v>4.5839999999999996</v>
          </cell>
        </row>
        <row r="70">
          <cell r="H70">
            <v>5.4530000000000003</v>
          </cell>
        </row>
        <row r="71">
          <cell r="H71">
            <v>5.9829999999999997</v>
          </cell>
        </row>
        <row r="72">
          <cell r="H72">
            <v>6.9269999999999996</v>
          </cell>
        </row>
        <row r="79">
          <cell r="H79">
            <v>3.9661016949152543</v>
          </cell>
        </row>
        <row r="142">
          <cell r="K142">
            <v>38.542908635900993</v>
          </cell>
        </row>
        <row r="146">
          <cell r="H146">
            <v>5.9829999999999997</v>
          </cell>
        </row>
        <row r="147">
          <cell r="H147">
            <v>6.9269999999999996</v>
          </cell>
        </row>
        <row r="154">
          <cell r="H154">
            <v>3.9661016949152543</v>
          </cell>
          <cell r="K154">
            <v>20.29724151329172</v>
          </cell>
        </row>
        <row r="363">
          <cell r="K363">
            <v>881.0249717054437</v>
          </cell>
        </row>
        <row r="364">
          <cell r="C364">
            <v>17.038553826612745</v>
          </cell>
        </row>
        <row r="366">
          <cell r="C366">
            <v>19.351793592428965</v>
          </cell>
        </row>
        <row r="367">
          <cell r="B367">
            <v>23.736345096855345</v>
          </cell>
          <cell r="D367">
            <v>359.48324613281193</v>
          </cell>
        </row>
        <row r="368">
          <cell r="B368">
            <v>27.071841049556213</v>
          </cell>
          <cell r="D368">
            <v>800.62198518543698</v>
          </cell>
        </row>
        <row r="369">
          <cell r="K369">
            <v>645.83587010893723</v>
          </cell>
        </row>
        <row r="371">
          <cell r="B371">
            <v>89.440081133645208</v>
          </cell>
          <cell r="C371">
            <v>22.942588014546168</v>
          </cell>
          <cell r="D371">
            <v>2051.9869334368054</v>
          </cell>
          <cell r="H371">
            <v>5.8712613513594487</v>
          </cell>
          <cell r="I371">
            <v>525.1260916224245</v>
          </cell>
          <cell r="K371">
            <v>1526.8608418143808</v>
          </cell>
        </row>
        <row r="384">
          <cell r="H384">
            <v>4.1900000000000004</v>
          </cell>
        </row>
        <row r="386">
          <cell r="H386">
            <v>5.4530000000000012</v>
          </cell>
        </row>
        <row r="387">
          <cell r="H387">
            <v>5.9829999999999997</v>
          </cell>
        </row>
        <row r="388">
          <cell r="H388">
            <v>6.9269999999999996</v>
          </cell>
        </row>
        <row r="589">
          <cell r="K589">
            <v>6.8960513548468825</v>
          </cell>
        </row>
        <row r="593">
          <cell r="B593">
            <v>9.0500000000000007</v>
          </cell>
          <cell r="C593">
            <v>6.0819999999999999</v>
          </cell>
          <cell r="D593">
            <v>55.042100000000005</v>
          </cell>
        </row>
        <row r="595">
          <cell r="B595">
            <v>1.1476696134794206</v>
          </cell>
          <cell r="C595">
            <v>6.9989999999999997</v>
          </cell>
          <cell r="D595">
            <v>8.0325396247424639</v>
          </cell>
        </row>
        <row r="602">
          <cell r="K602">
            <v>25.445191576271181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 (4500)"/>
      <sheetName val="2012 (год)"/>
      <sheetName val="2012 (1 полугодие)"/>
      <sheetName val="2012 (2 полугодие)"/>
      <sheetName val="2013(год)"/>
      <sheetName val="2013(1 полугодие)"/>
      <sheetName val="2013 (2 полугодие)"/>
      <sheetName val="2014(год)"/>
      <sheetName val="2014(1 полугодие)"/>
      <sheetName val="2014(2 полугодие)"/>
      <sheetName val="2015(год)"/>
      <sheetName val="2015(1 полугодие)"/>
      <sheetName val="2015(2 полугодие)"/>
      <sheetName val="ПС &quot;Сероглазка&quot;"/>
      <sheetName val="ПС &quot;Сероглазка&quot; (2)"/>
      <sheetName val="ПС &quot;Сероглазка&quot; (3)"/>
      <sheetName val="вспом. для шаблона"/>
      <sheetName val="Лист1"/>
      <sheetName val="ЮЭСК"/>
      <sheetName val="Лист2"/>
      <sheetName val="Лист3"/>
      <sheetName val="Лист4"/>
      <sheetName val="2016 (год)"/>
      <sheetName val="2016 (1 полугодие)  "/>
      <sheetName val="2016 (2 полугодие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51">
          <cell r="C151">
            <v>6.6850000000000005</v>
          </cell>
        </row>
        <row r="152">
          <cell r="C152">
            <v>7.5619999999999994</v>
          </cell>
        </row>
        <row r="337">
          <cell r="C337">
            <v>0</v>
          </cell>
        </row>
        <row r="346">
          <cell r="B346">
            <v>26.403640428708503</v>
          </cell>
          <cell r="D346">
            <v>662.23834279386722</v>
          </cell>
        </row>
        <row r="558">
          <cell r="B558">
            <v>3.3088577198539166</v>
          </cell>
          <cell r="D558">
            <v>21.960888686670444</v>
          </cell>
        </row>
      </sheetData>
      <sheetData sheetId="26">
        <row r="146">
          <cell r="C146">
            <v>12.165003277479094</v>
          </cell>
        </row>
        <row r="154">
          <cell r="C154">
            <v>13.109003277479093</v>
          </cell>
        </row>
        <row r="368">
          <cell r="B368">
            <v>27.071841049556213</v>
          </cell>
          <cell r="D368">
            <v>776.40850318691264</v>
          </cell>
        </row>
        <row r="369">
          <cell r="P369">
            <v>3.9661016949152543</v>
          </cell>
        </row>
        <row r="593">
          <cell r="H593">
            <v>5.407</v>
          </cell>
        </row>
        <row r="595">
          <cell r="B595">
            <v>1.1476696134794206</v>
          </cell>
          <cell r="D595">
            <v>7.8619482790715631</v>
          </cell>
          <cell r="H595">
            <v>6.3129999999999997</v>
          </cell>
        </row>
        <row r="602">
          <cell r="H602">
            <v>2.9491525423728815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view="pageBreakPreview" topLeftCell="A7" zoomScaleNormal="100" zoomScaleSheetLayoutView="100" workbookViewId="0">
      <selection activeCell="I27" sqref="I27"/>
    </sheetView>
  </sheetViews>
  <sheetFormatPr defaultRowHeight="12.75" x14ac:dyDescent="0.2"/>
  <cols>
    <col min="1" max="1" width="7.28515625" style="24" customWidth="1"/>
    <col min="2" max="2" width="56" style="6" customWidth="1"/>
    <col min="3" max="3" width="13.5703125" style="6" customWidth="1"/>
    <col min="4" max="4" width="14" style="6" customWidth="1"/>
    <col min="5" max="5" width="15.85546875" style="6" customWidth="1"/>
    <col min="6" max="6" width="14" style="6" customWidth="1"/>
    <col min="7" max="7" width="17.7109375" style="6" customWidth="1"/>
    <col min="8" max="16384" width="9.140625" style="6"/>
  </cols>
  <sheetData>
    <row r="1" spans="1:13" x14ac:dyDescent="0.2">
      <c r="A1" s="117"/>
      <c r="B1" s="117"/>
      <c r="E1" s="7"/>
      <c r="G1" s="7"/>
    </row>
    <row r="2" spans="1:13" x14ac:dyDescent="0.2">
      <c r="A2" s="118"/>
      <c r="B2" s="118"/>
    </row>
    <row r="3" spans="1:13" ht="18" x14ac:dyDescent="0.25">
      <c r="A3" s="123" t="s">
        <v>3</v>
      </c>
      <c r="B3" s="123"/>
      <c r="C3" s="123"/>
      <c r="D3" s="123"/>
      <c r="E3" s="123"/>
      <c r="F3" s="110"/>
      <c r="G3" s="110"/>
    </row>
    <row r="4" spans="1:13" ht="89.25" customHeight="1" x14ac:dyDescent="0.2">
      <c r="A4" s="109" t="s">
        <v>42</v>
      </c>
      <c r="B4" s="109"/>
      <c r="C4" s="109"/>
      <c r="D4" s="109"/>
      <c r="E4" s="109"/>
      <c r="F4" s="110"/>
      <c r="G4" s="110"/>
    </row>
    <row r="5" spans="1:13" ht="14.25" customHeight="1" x14ac:dyDescent="0.2">
      <c r="A5" s="8"/>
      <c r="B5" s="8"/>
      <c r="C5" s="8"/>
      <c r="D5" s="8"/>
      <c r="E5" s="8"/>
      <c r="F5" s="8"/>
      <c r="G5" s="8"/>
    </row>
    <row r="6" spans="1:13" ht="14.25" customHeight="1" thickBot="1" x14ac:dyDescent="0.25">
      <c r="A6" s="115" t="s">
        <v>15</v>
      </c>
      <c r="B6" s="115"/>
      <c r="C6" s="115"/>
      <c r="D6" s="115"/>
      <c r="E6" s="115"/>
      <c r="F6" s="116"/>
      <c r="G6" s="116"/>
    </row>
    <row r="7" spans="1:13" ht="29.25" customHeight="1" thickBot="1" x14ac:dyDescent="0.25">
      <c r="A7" s="119" t="s">
        <v>0</v>
      </c>
      <c r="B7" s="121" t="s">
        <v>11</v>
      </c>
      <c r="C7" s="113" t="s">
        <v>17</v>
      </c>
      <c r="D7" s="111" t="s">
        <v>18</v>
      </c>
      <c r="E7" s="112"/>
      <c r="F7" s="112"/>
      <c r="G7" s="112"/>
    </row>
    <row r="8" spans="1:13" ht="33.75" customHeight="1" thickBot="1" x14ac:dyDescent="0.25">
      <c r="A8" s="120"/>
      <c r="B8" s="122"/>
      <c r="C8" s="114"/>
      <c r="D8" s="25" t="s">
        <v>19</v>
      </c>
      <c r="E8" s="10" t="s">
        <v>1</v>
      </c>
      <c r="F8" s="9" t="s">
        <v>20</v>
      </c>
      <c r="G8" s="10" t="s">
        <v>1</v>
      </c>
    </row>
    <row r="9" spans="1:13" ht="13.5" thickBot="1" x14ac:dyDescent="0.25">
      <c r="A9" s="11">
        <v>1</v>
      </c>
      <c r="B9" s="12">
        <v>2</v>
      </c>
      <c r="C9" s="30">
        <v>3</v>
      </c>
      <c r="D9" s="26">
        <v>4</v>
      </c>
      <c r="E9" s="10">
        <v>5</v>
      </c>
      <c r="F9" s="13">
        <v>6</v>
      </c>
      <c r="G9" s="10">
        <v>7</v>
      </c>
    </row>
    <row r="10" spans="1:13" ht="13.5" thickBot="1" x14ac:dyDescent="0.25">
      <c r="A10" s="14"/>
      <c r="B10" s="15" t="s">
        <v>14</v>
      </c>
      <c r="C10" s="31"/>
      <c r="D10" s="27"/>
      <c r="E10" s="17"/>
      <c r="F10" s="16"/>
      <c r="G10" s="17"/>
    </row>
    <row r="11" spans="1:13" ht="36" x14ac:dyDescent="0.2">
      <c r="A11" s="18" t="s">
        <v>2</v>
      </c>
      <c r="B11" s="19" t="s">
        <v>52</v>
      </c>
      <c r="C11" s="32"/>
      <c r="D11" s="28"/>
      <c r="E11" s="5"/>
      <c r="F11" s="2"/>
      <c r="G11" s="5"/>
    </row>
    <row r="12" spans="1:13" x14ac:dyDescent="0.2">
      <c r="A12" s="20"/>
      <c r="B12" s="21" t="s">
        <v>6</v>
      </c>
      <c r="C12" s="52">
        <f>'[1]август 2015 '!$C$78</f>
        <v>3.984</v>
      </c>
      <c r="D12" s="54">
        <f>C12</f>
        <v>3.984</v>
      </c>
      <c r="E12" s="3">
        <f>D12/C12</f>
        <v>1</v>
      </c>
      <c r="F12" s="72">
        <f>'[2]2016 (2 полугодие)'!$C$62</f>
        <v>4.1900000000000004</v>
      </c>
      <c r="G12" s="3">
        <f>F12/D12</f>
        <v>1.0517068273092371</v>
      </c>
      <c r="J12" s="57"/>
      <c r="K12" s="58"/>
      <c r="L12" s="57"/>
      <c r="M12" s="126"/>
    </row>
    <row r="13" spans="1:13" x14ac:dyDescent="0.2">
      <c r="A13" s="20"/>
      <c r="B13" s="21" t="s">
        <v>7</v>
      </c>
      <c r="C13" s="52">
        <f>'[1]август 2015 '!$C$107</f>
        <v>4.3140000000000001</v>
      </c>
      <c r="D13" s="54">
        <f>'[2]2016 (1 полугодие)  '!$C$67</f>
        <v>4.3140000000000001</v>
      </c>
      <c r="E13" s="3">
        <f>D13/C13</f>
        <v>1</v>
      </c>
      <c r="F13" s="72">
        <f>'[2]2016 (2 полугодие)'!C63</f>
        <v>4.5839999999999996</v>
      </c>
      <c r="G13" s="3">
        <f>F13/D13</f>
        <v>1.0625869262865089</v>
      </c>
      <c r="J13" s="58"/>
      <c r="K13" s="58"/>
      <c r="L13" s="127"/>
      <c r="M13" s="126"/>
    </row>
    <row r="14" spans="1:13" x14ac:dyDescent="0.2">
      <c r="A14" s="20"/>
      <c r="B14" s="21" t="s">
        <v>8</v>
      </c>
      <c r="C14" s="52">
        <f>'[1]август 2015 '!$C$109</f>
        <v>5.0979999999999999</v>
      </c>
      <c r="D14" s="54">
        <f>'[2]2016 (1 полугодие)  '!$C$68</f>
        <v>5.0979999999999999</v>
      </c>
      <c r="E14" s="3">
        <f>D14/C14</f>
        <v>1</v>
      </c>
      <c r="F14" s="72">
        <f>'[2]2016 (2 полугодие)'!C64</f>
        <v>5.4530000000000003</v>
      </c>
      <c r="G14" s="3">
        <f>F14/D14</f>
        <v>1.0696351510396234</v>
      </c>
      <c r="J14" s="57"/>
      <c r="K14" s="57"/>
      <c r="L14" s="57"/>
      <c r="M14" s="126"/>
    </row>
    <row r="15" spans="1:13" x14ac:dyDescent="0.2">
      <c r="A15" s="20"/>
      <c r="B15" s="21" t="s">
        <v>9</v>
      </c>
      <c r="C15" s="52">
        <f>'[1]август 2015 '!$C$110</f>
        <v>5.5709999999999997</v>
      </c>
      <c r="D15" s="54">
        <f>'[2]2016 (1 полугодие)  '!$C$69</f>
        <v>5.5709999999999997</v>
      </c>
      <c r="E15" s="3">
        <f>D15/C15</f>
        <v>1</v>
      </c>
      <c r="F15" s="72">
        <f>'[2]2016 (2 полугодие)'!C65</f>
        <v>5.9829999999999997</v>
      </c>
      <c r="G15" s="3">
        <f>F15/D15</f>
        <v>1.073954406749237</v>
      </c>
      <c r="J15" s="57"/>
      <c r="K15" s="57"/>
      <c r="L15" s="57"/>
      <c r="M15" s="126"/>
    </row>
    <row r="16" spans="1:13" ht="13.5" thickBot="1" x14ac:dyDescent="0.25">
      <c r="A16" s="22"/>
      <c r="B16" s="23" t="s">
        <v>10</v>
      </c>
      <c r="C16" s="53">
        <f>'[1]август 2015 '!$C$111</f>
        <v>6.4480000000000004</v>
      </c>
      <c r="D16" s="55">
        <f>'[2]2016 (1 полугодие)  '!$C$70</f>
        <v>6.4480000000000004</v>
      </c>
      <c r="E16" s="4">
        <f>D16/C16</f>
        <v>1</v>
      </c>
      <c r="F16" s="72">
        <f>'[2]2016 (2 полугодие)'!C66</f>
        <v>6.9269999999999996</v>
      </c>
      <c r="G16" s="4">
        <f>F16/D16</f>
        <v>1.0742866004962779</v>
      </c>
      <c r="J16" s="128"/>
      <c r="K16" s="128"/>
      <c r="L16" s="57"/>
      <c r="M16" s="126"/>
    </row>
    <row r="17" spans="1:13" ht="24" x14ac:dyDescent="0.2">
      <c r="A17" s="18" t="s">
        <v>4</v>
      </c>
      <c r="B17" s="19" t="s">
        <v>51</v>
      </c>
      <c r="C17" s="32"/>
      <c r="D17" s="28"/>
      <c r="E17" s="5"/>
      <c r="F17" s="2"/>
      <c r="G17" s="5"/>
      <c r="J17" s="129"/>
      <c r="K17" s="130"/>
      <c r="L17" s="131"/>
      <c r="M17" s="126"/>
    </row>
    <row r="18" spans="1:13" x14ac:dyDescent="0.2">
      <c r="A18" s="20"/>
      <c r="B18" s="21" t="s">
        <v>6</v>
      </c>
      <c r="C18" s="52">
        <f>'[1]август 2015 '!$E$78</f>
        <v>3.7919999999999998</v>
      </c>
      <c r="D18" s="54">
        <f>'[2]2016 (1 полугодие)  '!H72</f>
        <v>3.7919999999999998</v>
      </c>
      <c r="E18" s="3">
        <f>D18/C18</f>
        <v>1</v>
      </c>
      <c r="F18" s="72">
        <f>'[2]2016 (2 полугодие)'!H68</f>
        <v>4.1900000000000004</v>
      </c>
      <c r="G18" s="3">
        <f>F18/D18</f>
        <v>1.1049578059071732</v>
      </c>
      <c r="J18" s="129"/>
      <c r="K18" s="128"/>
      <c r="L18" s="131"/>
      <c r="M18" s="126"/>
    </row>
    <row r="19" spans="1:13" x14ac:dyDescent="0.2">
      <c r="A19" s="20"/>
      <c r="B19" s="21" t="s">
        <v>7</v>
      </c>
      <c r="C19" s="52">
        <f>'[1]август 2015 '!$E$79</f>
        <v>4.13</v>
      </c>
      <c r="D19" s="54">
        <f>'[2]2016 (1 полугодие)  '!H73</f>
        <v>4.13</v>
      </c>
      <c r="E19" s="3">
        <f>D19/C19</f>
        <v>1</v>
      </c>
      <c r="F19" s="72">
        <f>'[2]2016 (2 полугодие)'!H69</f>
        <v>4.5839999999999996</v>
      </c>
      <c r="G19" s="3">
        <f>F19/D19</f>
        <v>1.1099273607748184</v>
      </c>
      <c r="J19" s="129"/>
      <c r="K19" s="128"/>
      <c r="L19" s="131"/>
      <c r="M19" s="126"/>
    </row>
    <row r="20" spans="1:13" x14ac:dyDescent="0.2">
      <c r="A20" s="20"/>
      <c r="B20" s="21" t="s">
        <v>8</v>
      </c>
      <c r="C20" s="52">
        <f>'[1]август 2015 '!$E$84</f>
        <v>4.891</v>
      </c>
      <c r="D20" s="54">
        <f>'[2]2016 (1 полугодие)  '!H74</f>
        <v>4.891</v>
      </c>
      <c r="E20" s="3">
        <f>D20/C20</f>
        <v>1</v>
      </c>
      <c r="F20" s="72">
        <f>'[2]2016 (2 полугодие)'!H70</f>
        <v>5.4530000000000003</v>
      </c>
      <c r="G20" s="3">
        <f>F20/D20</f>
        <v>1.1149049274177061</v>
      </c>
      <c r="J20" s="129"/>
      <c r="K20" s="128"/>
      <c r="L20" s="131"/>
      <c r="M20" s="126"/>
    </row>
    <row r="21" spans="1:13" x14ac:dyDescent="0.2">
      <c r="A21" s="20"/>
      <c r="B21" s="21" t="s">
        <v>9</v>
      </c>
      <c r="C21" s="52">
        <f>'[1]август 2015 '!$E$85</f>
        <v>5.3659999999999997</v>
      </c>
      <c r="D21" s="54">
        <f>'[2]2016 (1 полугодие)  '!H75</f>
        <v>5.3659999999999997</v>
      </c>
      <c r="E21" s="3">
        <f>D21/C21</f>
        <v>1</v>
      </c>
      <c r="F21" s="72">
        <f>'[2]2016 (2 полугодие)'!H71</f>
        <v>5.9829999999999997</v>
      </c>
      <c r="G21" s="3">
        <f>F21/D21</f>
        <v>1.1149832277301528</v>
      </c>
      <c r="J21" s="129"/>
      <c r="K21" s="128"/>
      <c r="L21" s="131"/>
      <c r="M21" s="126"/>
    </row>
    <row r="22" spans="1:13" ht="13.5" thickBot="1" x14ac:dyDescent="0.25">
      <c r="A22" s="22"/>
      <c r="B22" s="23" t="s">
        <v>10</v>
      </c>
      <c r="C22" s="53">
        <f>'[1]август 2015 '!$E$89</f>
        <v>6.2690000000000001</v>
      </c>
      <c r="D22" s="54">
        <f>'[2]2016 (1 полугодие)  '!H76</f>
        <v>6.2690000000000001</v>
      </c>
      <c r="E22" s="4">
        <f>D22/C22</f>
        <v>1</v>
      </c>
      <c r="F22" s="72">
        <f>'[2]2016 (2 полугодие)'!H72</f>
        <v>6.9269999999999996</v>
      </c>
      <c r="G22" s="4">
        <f>F22/D22</f>
        <v>1.1049609188068272</v>
      </c>
      <c r="J22" s="128"/>
      <c r="K22" s="128"/>
      <c r="L22" s="132"/>
      <c r="M22" s="126"/>
    </row>
    <row r="23" spans="1:13" x14ac:dyDescent="0.2">
      <c r="A23" s="18" t="s">
        <v>5</v>
      </c>
      <c r="B23" s="19" t="s">
        <v>12</v>
      </c>
      <c r="C23" s="34"/>
      <c r="D23" s="28"/>
      <c r="E23" s="5"/>
      <c r="F23" s="59"/>
      <c r="G23" s="5"/>
      <c r="J23" s="126"/>
      <c r="K23" s="126"/>
      <c r="L23" s="126"/>
      <c r="M23" s="126"/>
    </row>
    <row r="24" spans="1:13" ht="13.5" thickBot="1" x14ac:dyDescent="0.25">
      <c r="A24" s="22"/>
      <c r="B24" s="23" t="s">
        <v>10</v>
      </c>
      <c r="C24" s="53">
        <f>'[1]август 2015 '!$E$112*1.18</f>
        <v>4.3000648262023535</v>
      </c>
      <c r="D24" s="55">
        <f>'[2]2016 (1 полугодие)  '!$H$83*1.18</f>
        <v>4.2999200000000002</v>
      </c>
      <c r="E24" s="4">
        <f>D24/C24</f>
        <v>0.99996631999557983</v>
      </c>
      <c r="F24" s="73">
        <f>'[2]2016 (2 полугодие)'!$H$79*1.18</f>
        <v>4.68</v>
      </c>
      <c r="G24" s="4">
        <f>F24/D24</f>
        <v>1.0883923421831103</v>
      </c>
    </row>
    <row r="25" spans="1:13" x14ac:dyDescent="0.2">
      <c r="A25" s="18" t="s">
        <v>41</v>
      </c>
      <c r="B25" s="19" t="s">
        <v>13</v>
      </c>
      <c r="C25" s="34"/>
      <c r="D25" s="28"/>
      <c r="E25" s="5"/>
      <c r="F25" s="59"/>
      <c r="G25" s="5"/>
    </row>
    <row r="26" spans="1:13" ht="13.5" thickBot="1" x14ac:dyDescent="0.25">
      <c r="A26" s="22"/>
      <c r="B26" s="23" t="s">
        <v>10</v>
      </c>
      <c r="C26" s="53">
        <f>C24/0.7</f>
        <v>6.1429497517176479</v>
      </c>
      <c r="D26" s="53">
        <f>D24/0.7</f>
        <v>6.1427428571428582</v>
      </c>
      <c r="E26" s="4">
        <f>D26/C26</f>
        <v>0.99996631999557994</v>
      </c>
      <c r="F26" s="74">
        <f>F24/0.7</f>
        <v>6.6857142857142859</v>
      </c>
      <c r="G26" s="4">
        <f>F26/D26</f>
        <v>1.0883923421831103</v>
      </c>
    </row>
    <row r="27" spans="1:13" ht="13.5" thickBot="1" x14ac:dyDescent="0.25"/>
    <row r="28" spans="1:13" ht="1.5" customHeight="1" x14ac:dyDescent="0.2">
      <c r="B28" s="98" t="s">
        <v>50</v>
      </c>
      <c r="C28" s="99"/>
      <c r="D28" s="99"/>
      <c r="E28" s="100" t="s">
        <v>18</v>
      </c>
      <c r="F28" s="100" t="s">
        <v>45</v>
      </c>
      <c r="G28" s="101" t="s">
        <v>46</v>
      </c>
    </row>
    <row r="29" spans="1:13" ht="18.75" hidden="1" x14ac:dyDescent="0.3">
      <c r="B29" s="102" t="s">
        <v>47</v>
      </c>
      <c r="C29" s="95"/>
      <c r="D29" s="95"/>
      <c r="E29" s="96">
        <f>F29+G29</f>
        <v>1271.8271490033403</v>
      </c>
      <c r="F29" s="97">
        <f>F30+F31</f>
        <v>634.13030599701847</v>
      </c>
      <c r="G29" s="103">
        <f>G30+G31</f>
        <v>637.69684300632196</v>
      </c>
    </row>
    <row r="30" spans="1:13" hidden="1" x14ac:dyDescent="0.2">
      <c r="B30" s="102" t="s">
        <v>48</v>
      </c>
      <c r="C30" s="95"/>
      <c r="D30" s="95"/>
      <c r="E30" s="97">
        <f>F30+G30</f>
        <v>54.961666517018323</v>
      </c>
      <c r="F30" s="97">
        <f>'[2]2016 (1 полугодие)  '!$K$48-'[2]2016 (1 полугодие)  '!$K$147</f>
        <v>54.961666517018323</v>
      </c>
      <c r="G30" s="103">
        <f>'[2]2016 (2 полугодие)'!$K$48-'[2]2016 (2 полугодие)'!$K$142</f>
        <v>0</v>
      </c>
    </row>
    <row r="31" spans="1:13" ht="13.5" hidden="1" thickBot="1" x14ac:dyDescent="0.25">
      <c r="B31" s="104" t="s">
        <v>49</v>
      </c>
      <c r="C31" s="105"/>
      <c r="D31" s="105"/>
      <c r="E31" s="106">
        <f>F31+G31</f>
        <v>1216.865482486322</v>
      </c>
      <c r="F31" s="106">
        <f>'[2]2016 (1 полугодие)  '!$K$54-'[2]2016 (1 полугодие)  '!$K$159</f>
        <v>579.16863948000014</v>
      </c>
      <c r="G31" s="107">
        <f>'[2]2016 (2 полугодие)'!$K$54-'[2]2016 (2 полугодие)'!$K$154</f>
        <v>637.69684300632196</v>
      </c>
    </row>
  </sheetData>
  <mergeCells count="9">
    <mergeCell ref="A4:G4"/>
    <mergeCell ref="D7:G7"/>
    <mergeCell ref="C7:C8"/>
    <mergeCell ref="A6:G6"/>
    <mergeCell ref="A1:B1"/>
    <mergeCell ref="A2:B2"/>
    <mergeCell ref="A7:A8"/>
    <mergeCell ref="B7:B8"/>
    <mergeCell ref="A3:G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view="pageBreakPreview" zoomScaleNormal="100" zoomScaleSheetLayoutView="100" workbookViewId="0">
      <selection activeCell="F26" sqref="F26"/>
    </sheetView>
  </sheetViews>
  <sheetFormatPr defaultRowHeight="12.75" x14ac:dyDescent="0.2"/>
  <cols>
    <col min="1" max="1" width="7.28515625" style="24" customWidth="1"/>
    <col min="2" max="2" width="56" style="6" customWidth="1"/>
    <col min="3" max="3" width="13.5703125" style="6" customWidth="1"/>
    <col min="4" max="4" width="14" style="6" customWidth="1"/>
    <col min="5" max="5" width="15.85546875" style="6" customWidth="1"/>
    <col min="6" max="6" width="14" style="6" customWidth="1"/>
    <col min="7" max="7" width="17.42578125" style="6" customWidth="1"/>
    <col min="8" max="16384" width="9.140625" style="6"/>
  </cols>
  <sheetData>
    <row r="1" spans="1:7" x14ac:dyDescent="0.2">
      <c r="A1" s="117"/>
      <c r="B1" s="117"/>
      <c r="E1" s="7"/>
      <c r="G1" s="7"/>
    </row>
    <row r="2" spans="1:7" x14ac:dyDescent="0.2">
      <c r="A2" s="118"/>
      <c r="B2" s="118"/>
    </row>
    <row r="3" spans="1:7" ht="18" x14ac:dyDescent="0.25">
      <c r="A3" s="123" t="s">
        <v>3</v>
      </c>
      <c r="B3" s="123"/>
      <c r="C3" s="123"/>
      <c r="D3" s="123"/>
      <c r="E3" s="123"/>
      <c r="F3" s="110"/>
      <c r="G3" s="110"/>
    </row>
    <row r="4" spans="1:7" ht="89.25" customHeight="1" x14ac:dyDescent="0.2">
      <c r="A4" s="109" t="s">
        <v>43</v>
      </c>
      <c r="B4" s="109"/>
      <c r="C4" s="109"/>
      <c r="D4" s="109"/>
      <c r="E4" s="109"/>
      <c r="F4" s="110"/>
      <c r="G4" s="110"/>
    </row>
    <row r="5" spans="1:7" ht="14.25" hidden="1" customHeight="1" x14ac:dyDescent="0.2">
      <c r="A5" s="8"/>
      <c r="B5" s="8"/>
      <c r="C5" s="8"/>
      <c r="D5" s="8"/>
      <c r="E5" s="8"/>
      <c r="F5" s="8"/>
      <c r="G5" s="8"/>
    </row>
    <row r="6" spans="1:7" ht="14.25" customHeight="1" thickBot="1" x14ac:dyDescent="0.25">
      <c r="A6" s="115" t="s">
        <v>15</v>
      </c>
      <c r="B6" s="115"/>
      <c r="C6" s="115"/>
      <c r="D6" s="115"/>
      <c r="E6" s="115"/>
      <c r="F6" s="116"/>
      <c r="G6" s="116"/>
    </row>
    <row r="7" spans="1:7" ht="29.25" customHeight="1" thickBot="1" x14ac:dyDescent="0.25">
      <c r="A7" s="119" t="s">
        <v>0</v>
      </c>
      <c r="B7" s="121" t="s">
        <v>11</v>
      </c>
      <c r="C7" s="113" t="s">
        <v>17</v>
      </c>
      <c r="D7" s="111" t="s">
        <v>18</v>
      </c>
      <c r="E7" s="112"/>
      <c r="F7" s="112"/>
      <c r="G7" s="112"/>
    </row>
    <row r="8" spans="1:7" ht="33.75" customHeight="1" thickBot="1" x14ac:dyDescent="0.25">
      <c r="A8" s="120"/>
      <c r="B8" s="122"/>
      <c r="C8" s="114"/>
      <c r="D8" s="25" t="s">
        <v>19</v>
      </c>
      <c r="E8" s="10" t="s">
        <v>1</v>
      </c>
      <c r="F8" s="9" t="s">
        <v>20</v>
      </c>
      <c r="G8" s="10" t="s">
        <v>1</v>
      </c>
    </row>
    <row r="9" spans="1:7" ht="13.5" thickBot="1" x14ac:dyDescent="0.25">
      <c r="A9" s="11">
        <v>1</v>
      </c>
      <c r="B9" s="12">
        <v>2</v>
      </c>
      <c r="C9" s="30">
        <v>3</v>
      </c>
      <c r="D9" s="26">
        <v>4</v>
      </c>
      <c r="E9" s="10">
        <v>5</v>
      </c>
      <c r="F9" s="13">
        <v>6</v>
      </c>
      <c r="G9" s="10">
        <v>7</v>
      </c>
    </row>
    <row r="10" spans="1:7" ht="13.5" thickBot="1" x14ac:dyDescent="0.25">
      <c r="A10" s="14"/>
      <c r="B10" s="15" t="s">
        <v>14</v>
      </c>
      <c r="C10" s="31"/>
      <c r="D10" s="27"/>
      <c r="E10" s="17"/>
      <c r="F10" s="16"/>
      <c r="G10" s="17"/>
    </row>
    <row r="11" spans="1:7" x14ac:dyDescent="0.2">
      <c r="A11" s="18" t="s">
        <v>2</v>
      </c>
      <c r="B11" s="19" t="s">
        <v>44</v>
      </c>
      <c r="C11" s="32"/>
      <c r="D11" s="28"/>
      <c r="E11" s="5"/>
      <c r="F11" s="2"/>
      <c r="G11" s="5"/>
    </row>
    <row r="12" spans="1:7" hidden="1" x14ac:dyDescent="0.2">
      <c r="A12" s="20"/>
      <c r="B12" s="21" t="s">
        <v>6</v>
      </c>
      <c r="C12" s="33"/>
      <c r="D12" s="29"/>
      <c r="E12" s="3"/>
      <c r="F12" s="1"/>
      <c r="G12" s="3"/>
    </row>
    <row r="13" spans="1:7" hidden="1" x14ac:dyDescent="0.2">
      <c r="A13" s="20"/>
      <c r="B13" s="21" t="s">
        <v>7</v>
      </c>
      <c r="C13" s="33"/>
      <c r="D13" s="29"/>
      <c r="E13" s="3"/>
      <c r="F13" s="1"/>
      <c r="G13" s="3"/>
    </row>
    <row r="14" spans="1:7" hidden="1" x14ac:dyDescent="0.2">
      <c r="A14" s="20"/>
      <c r="B14" s="21" t="s">
        <v>8</v>
      </c>
      <c r="C14" s="33"/>
      <c r="D14" s="29"/>
      <c r="E14" s="3"/>
      <c r="F14" s="1"/>
      <c r="G14" s="3"/>
    </row>
    <row r="15" spans="1:7" x14ac:dyDescent="0.2">
      <c r="A15" s="20"/>
      <c r="B15" s="21" t="s">
        <v>9</v>
      </c>
      <c r="C15" s="52">
        <v>6.6849999999999996</v>
      </c>
      <c r="D15" s="54">
        <f>'[3]2016 (1 полугодие)  '!$C$151</f>
        <v>6.6850000000000005</v>
      </c>
      <c r="E15" s="3">
        <f>D15/C15</f>
        <v>1.0000000000000002</v>
      </c>
      <c r="F15" s="62">
        <f>'[3]2016 (2 полугодие)'!$C$146</f>
        <v>12.165003277479094</v>
      </c>
      <c r="G15" s="3">
        <f>F15/D15</f>
        <v>1.8197461896004627</v>
      </c>
    </row>
    <row r="16" spans="1:7" ht="13.5" thickBot="1" x14ac:dyDescent="0.25">
      <c r="A16" s="22"/>
      <c r="B16" s="23" t="s">
        <v>10</v>
      </c>
      <c r="C16" s="53">
        <v>7.5620000000000003</v>
      </c>
      <c r="D16" s="55">
        <f>'[3]2016 (1 полугодие)  '!$C$152</f>
        <v>7.5619999999999994</v>
      </c>
      <c r="E16" s="4">
        <f>D16/C16</f>
        <v>0.99999999999999989</v>
      </c>
      <c r="F16" s="63">
        <f>'[3]2016 (2 полугодие)'!$C$154</f>
        <v>13.109003277479093</v>
      </c>
      <c r="G16" s="4">
        <f>F16/D16</f>
        <v>1.7335365349747547</v>
      </c>
    </row>
    <row r="17" spans="1:9" ht="24" x14ac:dyDescent="0.2">
      <c r="A17" s="18" t="s">
        <v>4</v>
      </c>
      <c r="B17" s="19" t="s">
        <v>16</v>
      </c>
      <c r="C17" s="32"/>
      <c r="D17" s="28"/>
      <c r="E17" s="5"/>
      <c r="F17" s="2"/>
      <c r="G17" s="5"/>
    </row>
    <row r="18" spans="1:9" hidden="1" x14ac:dyDescent="0.2">
      <c r="A18" s="20"/>
      <c r="B18" s="21" t="s">
        <v>6</v>
      </c>
      <c r="C18" s="33"/>
      <c r="D18" s="29"/>
      <c r="E18" s="3"/>
      <c r="F18" s="1"/>
      <c r="G18" s="3"/>
    </row>
    <row r="19" spans="1:9" hidden="1" x14ac:dyDescent="0.2">
      <c r="A19" s="20"/>
      <c r="B19" s="21" t="s">
        <v>7</v>
      </c>
      <c r="C19" s="33"/>
      <c r="D19" s="29"/>
      <c r="E19" s="3"/>
      <c r="F19" s="1"/>
      <c r="G19" s="3"/>
    </row>
    <row r="20" spans="1:9" hidden="1" x14ac:dyDescent="0.2">
      <c r="A20" s="20"/>
      <c r="B20" s="21" t="s">
        <v>8</v>
      </c>
      <c r="C20" s="33"/>
      <c r="D20" s="29"/>
      <c r="E20" s="3"/>
      <c r="F20" s="1"/>
      <c r="G20" s="3"/>
    </row>
    <row r="21" spans="1:9" x14ac:dyDescent="0.2">
      <c r="A21" s="20"/>
      <c r="B21" s="21" t="s">
        <v>9</v>
      </c>
      <c r="C21" s="52">
        <f>'[1]август 2015 '!$E$125</f>
        <v>5.3659999999999997</v>
      </c>
      <c r="D21" s="54">
        <f>'[2]2016 (1 полугодие)  '!$H$151</f>
        <v>5.3659999999999997</v>
      </c>
      <c r="E21" s="3">
        <f>D21/C21</f>
        <v>1</v>
      </c>
      <c r="F21" s="72">
        <f>'[2]2016 (2 полугодие)'!$H$146</f>
        <v>5.9829999999999997</v>
      </c>
      <c r="G21" s="3">
        <f>F21/D21</f>
        <v>1.1149832277301528</v>
      </c>
    </row>
    <row r="22" spans="1:9" ht="13.5" thickBot="1" x14ac:dyDescent="0.25">
      <c r="A22" s="22"/>
      <c r="B22" s="23" t="s">
        <v>10</v>
      </c>
      <c r="C22" s="53">
        <f>'[1]август 2015 '!$E$128</f>
        <v>6.2690000000000001</v>
      </c>
      <c r="D22" s="55">
        <f>'[2]2016 (1 полугодие)  '!$H$152</f>
        <v>6.2690000000000001</v>
      </c>
      <c r="E22" s="4">
        <f>D22/C22</f>
        <v>1</v>
      </c>
      <c r="F22" s="73">
        <f>'[2]2016 (2 полугодие)'!$H$147</f>
        <v>6.9269999999999996</v>
      </c>
      <c r="G22" s="4">
        <f>F22/D22</f>
        <v>1.1049609188068272</v>
      </c>
    </row>
    <row r="23" spans="1:9" x14ac:dyDescent="0.2">
      <c r="A23" s="18" t="s">
        <v>5</v>
      </c>
      <c r="B23" s="19" t="s">
        <v>12</v>
      </c>
      <c r="C23" s="34"/>
      <c r="D23" s="28"/>
      <c r="E23" s="5"/>
      <c r="F23" s="2"/>
      <c r="G23" s="5"/>
    </row>
    <row r="24" spans="1:9" ht="13.5" thickBot="1" x14ac:dyDescent="0.25">
      <c r="A24" s="22"/>
      <c r="B24" s="23" t="s">
        <v>10</v>
      </c>
      <c r="C24" s="53">
        <f>'[1]август 2015 '!$E$142*1.18</f>
        <v>4.3</v>
      </c>
      <c r="D24" s="55">
        <f>'[2]2016 (1 полугодие)  '!$H$159*1.18</f>
        <v>4.2999200000000002</v>
      </c>
      <c r="E24" s="4">
        <f>D24/C24</f>
        <v>0.99998139534883734</v>
      </c>
      <c r="F24" s="73">
        <f>'[2]2016 (2 полугодие)'!$H$154*1.18</f>
        <v>4.68</v>
      </c>
      <c r="G24" s="4">
        <f>F24/D24</f>
        <v>1.0883923421831103</v>
      </c>
    </row>
    <row r="25" spans="1:9" x14ac:dyDescent="0.2">
      <c r="A25" s="18" t="s">
        <v>41</v>
      </c>
      <c r="B25" s="61" t="s">
        <v>13</v>
      </c>
      <c r="C25" s="34"/>
      <c r="D25" s="28"/>
      <c r="E25" s="5"/>
      <c r="F25" s="2"/>
      <c r="G25" s="5"/>
    </row>
    <row r="26" spans="1:9" ht="13.5" thickBot="1" x14ac:dyDescent="0.25">
      <c r="A26" s="22"/>
      <c r="B26" s="60" t="s">
        <v>10</v>
      </c>
      <c r="C26" s="55">
        <f>C24/0.7</f>
        <v>6.1428571428571432</v>
      </c>
      <c r="D26" s="55">
        <f>D24/0.7</f>
        <v>6.1427428571428582</v>
      </c>
      <c r="E26" s="4">
        <f>D26/C26</f>
        <v>0.99998139534883734</v>
      </c>
      <c r="F26" s="75">
        <f>F24/0.7</f>
        <v>6.6857142857142859</v>
      </c>
      <c r="G26" s="4">
        <f>F26/D26</f>
        <v>1.0883923421831103</v>
      </c>
    </row>
    <row r="27" spans="1:9" ht="13.5" thickBot="1" x14ac:dyDescent="0.25"/>
    <row r="28" spans="1:9" ht="0.75" customHeight="1" x14ac:dyDescent="0.2">
      <c r="B28" s="98" t="s">
        <v>50</v>
      </c>
      <c r="C28" s="99"/>
      <c r="D28" s="99"/>
      <c r="E28" s="100" t="s">
        <v>18</v>
      </c>
      <c r="F28" s="100" t="s">
        <v>45</v>
      </c>
      <c r="G28" s="101" t="s">
        <v>46</v>
      </c>
    </row>
    <row r="29" spans="1:9" ht="18.75" hidden="1" x14ac:dyDescent="0.3">
      <c r="B29" s="102" t="s">
        <v>47</v>
      </c>
      <c r="C29" s="95"/>
      <c r="D29" s="95"/>
      <c r="E29" s="96">
        <f>F29+G29</f>
        <v>72.597798849685347</v>
      </c>
      <c r="F29" s="97">
        <f>F30+F31</f>
        <v>13.757648700492631</v>
      </c>
      <c r="G29" s="103">
        <f>G30+G31</f>
        <v>58.840150149192709</v>
      </c>
      <c r="I29" s="94">
        <f>E29+ЦЭУ!E29</f>
        <v>1344.4249478530257</v>
      </c>
    </row>
    <row r="30" spans="1:9" hidden="1" x14ac:dyDescent="0.2">
      <c r="B30" s="102" t="s">
        <v>48</v>
      </c>
      <c r="C30" s="95"/>
      <c r="D30" s="95"/>
      <c r="E30" s="97">
        <f>F30+G30</f>
        <v>45.404877336393625</v>
      </c>
      <c r="F30" s="97">
        <f>'[2]2016 (1 полугодие)  '!$K$147</f>
        <v>6.8619687004926337</v>
      </c>
      <c r="G30" s="103">
        <f>'[2]2016 (2 полугодие)'!$K$142</f>
        <v>38.542908635900993</v>
      </c>
    </row>
    <row r="31" spans="1:9" ht="13.5" hidden="1" thickBot="1" x14ac:dyDescent="0.25">
      <c r="B31" s="104" t="s">
        <v>49</v>
      </c>
      <c r="C31" s="105"/>
      <c r="D31" s="105"/>
      <c r="E31" s="106">
        <f>F31+G31</f>
        <v>27.192921513291719</v>
      </c>
      <c r="F31" s="106">
        <f>'[2]2016 (1 полугодие)  '!$K$159</f>
        <v>6.8956799999999978</v>
      </c>
      <c r="G31" s="107">
        <f>'[2]2016 (2 полугодие)'!$K$154</f>
        <v>20.29724151329172</v>
      </c>
    </row>
  </sheetData>
  <mergeCells count="9">
    <mergeCell ref="A7:A8"/>
    <mergeCell ref="B7:B8"/>
    <mergeCell ref="C7:C8"/>
    <mergeCell ref="D7:G7"/>
    <mergeCell ref="A1:B1"/>
    <mergeCell ref="A2:B2"/>
    <mergeCell ref="A3:G3"/>
    <mergeCell ref="A4:G4"/>
    <mergeCell ref="A6:G6"/>
  </mergeCells>
  <pageMargins left="0.74803149606299213" right="0.74803149606299213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view="pageBreakPreview" topLeftCell="A4" zoomScaleNormal="100" zoomScaleSheetLayoutView="100" workbookViewId="0">
      <selection activeCell="A28" sqref="A28:XFD28"/>
    </sheetView>
  </sheetViews>
  <sheetFormatPr defaultRowHeight="12.75" x14ac:dyDescent="0.2"/>
  <cols>
    <col min="1" max="1" width="7.28515625" style="24" customWidth="1"/>
    <col min="2" max="2" width="56" style="6" customWidth="1"/>
    <col min="3" max="3" width="13.5703125" style="6" customWidth="1"/>
    <col min="4" max="4" width="14" style="6" customWidth="1"/>
    <col min="5" max="5" width="15.85546875" style="6" customWidth="1"/>
    <col min="6" max="6" width="14" style="6" customWidth="1"/>
    <col min="7" max="7" width="17.7109375" style="6" customWidth="1"/>
    <col min="8" max="8" width="0.28515625" style="6" customWidth="1"/>
    <col min="9" max="9" width="9.140625" style="6" hidden="1" customWidth="1"/>
    <col min="10" max="16384" width="9.140625" style="6"/>
  </cols>
  <sheetData>
    <row r="1" spans="1:9" x14ac:dyDescent="0.2">
      <c r="A1" s="117"/>
      <c r="B1" s="117"/>
      <c r="E1" s="7"/>
      <c r="G1" s="7"/>
    </row>
    <row r="2" spans="1:9" x14ac:dyDescent="0.2">
      <c r="A2" s="118"/>
      <c r="B2" s="118"/>
    </row>
    <row r="3" spans="1:9" ht="18" x14ac:dyDescent="0.25">
      <c r="A3" s="123" t="s">
        <v>3</v>
      </c>
      <c r="B3" s="123"/>
      <c r="C3" s="123"/>
      <c r="D3" s="123"/>
      <c r="E3" s="123"/>
      <c r="F3" s="110"/>
      <c r="G3" s="110"/>
    </row>
    <row r="4" spans="1:9" ht="87" customHeight="1" x14ac:dyDescent="0.2">
      <c r="A4" s="109" t="s">
        <v>21</v>
      </c>
      <c r="B4" s="109"/>
      <c r="C4" s="109"/>
      <c r="D4" s="109"/>
      <c r="E4" s="109"/>
      <c r="F4" s="110"/>
      <c r="G4" s="110"/>
    </row>
    <row r="5" spans="1:9" ht="14.25" customHeight="1" x14ac:dyDescent="0.2">
      <c r="A5" s="8"/>
      <c r="B5" s="8"/>
      <c r="C5" s="8"/>
      <c r="D5" s="8"/>
      <c r="E5" s="8"/>
      <c r="F5" s="8"/>
      <c r="G5" s="8"/>
    </row>
    <row r="6" spans="1:9" ht="14.25" customHeight="1" thickBot="1" x14ac:dyDescent="0.25">
      <c r="A6" s="115" t="s">
        <v>15</v>
      </c>
      <c r="B6" s="115"/>
      <c r="C6" s="115"/>
      <c r="D6" s="115"/>
      <c r="E6" s="115"/>
      <c r="F6" s="116"/>
      <c r="G6" s="116"/>
    </row>
    <row r="7" spans="1:9" ht="29.25" customHeight="1" thickBot="1" x14ac:dyDescent="0.25">
      <c r="A7" s="119" t="s">
        <v>0</v>
      </c>
      <c r="B7" s="121" t="s">
        <v>11</v>
      </c>
      <c r="C7" s="113" t="s">
        <v>17</v>
      </c>
      <c r="D7" s="111" t="s">
        <v>18</v>
      </c>
      <c r="E7" s="112"/>
      <c r="F7" s="112"/>
      <c r="G7" s="112"/>
    </row>
    <row r="8" spans="1:9" ht="33.75" customHeight="1" thickBot="1" x14ac:dyDescent="0.25">
      <c r="A8" s="120"/>
      <c r="B8" s="122"/>
      <c r="C8" s="114"/>
      <c r="D8" s="25" t="s">
        <v>19</v>
      </c>
      <c r="E8" s="10" t="s">
        <v>1</v>
      </c>
      <c r="F8" s="9" t="s">
        <v>20</v>
      </c>
      <c r="G8" s="10" t="s">
        <v>1</v>
      </c>
    </row>
    <row r="9" spans="1:9" ht="13.5" thickBot="1" x14ac:dyDescent="0.25">
      <c r="A9" s="11">
        <v>1</v>
      </c>
      <c r="B9" s="12">
        <v>2</v>
      </c>
      <c r="C9" s="30">
        <v>3</v>
      </c>
      <c r="D9" s="26">
        <v>4</v>
      </c>
      <c r="E9" s="10">
        <v>5</v>
      </c>
      <c r="F9" s="13">
        <v>6</v>
      </c>
      <c r="G9" s="10">
        <v>7</v>
      </c>
    </row>
    <row r="10" spans="1:9" ht="13.5" thickBot="1" x14ac:dyDescent="0.25">
      <c r="A10" s="14"/>
      <c r="B10" s="15" t="s">
        <v>14</v>
      </c>
      <c r="C10" s="31"/>
      <c r="D10" s="27"/>
      <c r="E10" s="17"/>
      <c r="F10" s="16"/>
      <c r="G10" s="17"/>
    </row>
    <row r="11" spans="1:9" x14ac:dyDescent="0.2">
      <c r="A11" s="18" t="s">
        <v>2</v>
      </c>
      <c r="B11" s="19" t="s">
        <v>44</v>
      </c>
      <c r="C11" s="32"/>
      <c r="D11" s="28"/>
      <c r="E11" s="5"/>
      <c r="F11" s="2"/>
      <c r="G11" s="5"/>
    </row>
    <row r="12" spans="1:9" x14ac:dyDescent="0.2">
      <c r="A12" s="20"/>
      <c r="B12" s="21" t="s">
        <v>6</v>
      </c>
      <c r="C12" s="86">
        <f>'[2]2015(2 полугодие)'!$C$363</f>
        <v>17.290589148115092</v>
      </c>
      <c r="D12" s="88">
        <f>'[2]2016 (1 полугодие)  '!$C$342</f>
        <v>17.107071935658837</v>
      </c>
      <c r="E12" s="3">
        <f>D12/C12</f>
        <v>0.98938629500219999</v>
      </c>
      <c r="F12" s="89">
        <f>'[2]2016 (2 полугодие)'!$C$364</f>
        <v>17.038553826612745</v>
      </c>
      <c r="G12" s="3">
        <f>F12/D12</f>
        <v>0.99599474946362565</v>
      </c>
    </row>
    <row r="13" spans="1:9" hidden="1" x14ac:dyDescent="0.2">
      <c r="A13" s="20"/>
      <c r="B13" s="21" t="s">
        <v>7</v>
      </c>
      <c r="C13" s="52">
        <v>0</v>
      </c>
      <c r="D13" s="54">
        <f>'[3]2016 (1 полугодие)  '!$C$337</f>
        <v>0</v>
      </c>
      <c r="E13" s="3" t="e">
        <f>D13/C13</f>
        <v>#DIV/0!</v>
      </c>
      <c r="F13" s="72">
        <v>0</v>
      </c>
      <c r="G13" s="3" t="e">
        <f>F13/D13</f>
        <v>#DIV/0!</v>
      </c>
    </row>
    <row r="14" spans="1:9" x14ac:dyDescent="0.2">
      <c r="A14" s="20"/>
      <c r="B14" s="21" t="s">
        <v>8</v>
      </c>
      <c r="C14" s="86">
        <f>'[2]2015(2 полугодие)'!$C$365</f>
        <v>19.669956407174418</v>
      </c>
      <c r="D14" s="88">
        <f>'[2]2016 (1 полугодие)  '!$C$344</f>
        <v>19.477189932292788</v>
      </c>
      <c r="E14" s="3">
        <f>D14/C14</f>
        <v>0.99019995413862127</v>
      </c>
      <c r="F14" s="89">
        <f>'[2]2016 (2 полугодие)'!$C$366</f>
        <v>19.351793592428965</v>
      </c>
      <c r="G14" s="3">
        <f>F14/D14</f>
        <v>0.99356188750534702</v>
      </c>
      <c r="H14" s="6">
        <f>('[3]2016 (1 полугодие)  '!$D$346-'[3]2016 (1 полугодие)  '!$D$558)/('[3]2016 (1 полугодие)  '!$B$346-'[3]2016 (1 полугодие)  '!$B$558)</f>
        <v>27.723900336231047</v>
      </c>
    </row>
    <row r="15" spans="1:9" x14ac:dyDescent="0.2">
      <c r="A15" s="20"/>
      <c r="B15" s="21" t="s">
        <v>9</v>
      </c>
      <c r="C15" s="86">
        <f>('[2]2015(2 полугодие)'!$D$366-'[2]2015(2 полугодие)'!$D$592)/('[2]2015(2 полугодие)'!$B$366-'[2]2015(2 полугодие)'!$B$592)</f>
        <v>20.950645173657527</v>
      </c>
      <c r="D15" s="88">
        <f>('[2]2016 (1 полугодие)  '!$D$345-'[2]2016 (1 полугодие)  '!$D$557)/('[2]2016 (1 полугодие)  '!$B$345-'[2]2016 (1 полугодие)  '!$B$557)</f>
        <v>21.128114191037625</v>
      </c>
      <c r="E15" s="3">
        <f>D15/C15</f>
        <v>1.0084708139491207</v>
      </c>
      <c r="F15" s="89">
        <f>('[2]2016 (2 полугодие)'!$D$367-'[2]2016 (2 полугодие)'!$D$593)/('[2]2016 (2 полугодие)'!$B$367-'[2]2016 (2 полугодие)'!$B$593)</f>
        <v>20.729537820679372</v>
      </c>
      <c r="G15" s="3">
        <f>F15/D15</f>
        <v>0.98113526049914457</v>
      </c>
      <c r="H15" s="6">
        <f>('[3]2016 (2 полугодие)'!$D$368-'[3]2016 (2 полугодие)'!$D$595)/('[3]2016 (2 полугодие)'!$B$368-'[3]2016 (2 полугодие)'!$B$595)</f>
        <v>29.645944781799681</v>
      </c>
      <c r="I15" s="6">
        <f>H15/H14</f>
        <v>1.0693280679218431</v>
      </c>
    </row>
    <row r="16" spans="1:9" ht="13.5" thickBot="1" x14ac:dyDescent="0.25">
      <c r="A16" s="22"/>
      <c r="B16" s="23" t="s">
        <v>10</v>
      </c>
      <c r="C16" s="87">
        <f>('[2]2015(2 полугодие)'!$D$367-'[2]2015(2 полугодие)'!$D$594)/('[2]2015(2 полугодие)'!$B$367-'[2]2015(2 полугодие)'!$B$594)</f>
        <v>27.810838671276048</v>
      </c>
      <c r="D16" s="88">
        <f>('[2]2016 (1 полугодие)  '!$D$346-'[2]2016 (1 полугодие)  '!$D$558)/('[2]2016 (1 полугодие)  '!$B$346-'[2]2016 (1 полугодие)  '!$B$558)</f>
        <v>27.723900336231047</v>
      </c>
      <c r="E16" s="4">
        <f>D16/C16</f>
        <v>0.99687394054984779</v>
      </c>
      <c r="F16" s="89">
        <f>('[2]2016 (2 полугодие)'!$D$368-'[2]2016 (2 полугодие)'!$D$595)/('[2]2016 (2 полугодие)'!$B$368-'[2]2016 (2 полугодие)'!$B$595)</f>
        <v>30.573376183498976</v>
      </c>
      <c r="G16" s="4">
        <f>F16/D16</f>
        <v>1.1027804822809901</v>
      </c>
    </row>
    <row r="17" spans="1:7" ht="24" x14ac:dyDescent="0.2">
      <c r="A17" s="18" t="s">
        <v>4</v>
      </c>
      <c r="B17" s="19" t="s">
        <v>16</v>
      </c>
      <c r="C17" s="32"/>
      <c r="D17" s="28"/>
      <c r="E17" s="5"/>
      <c r="F17" s="2"/>
      <c r="G17" s="5"/>
    </row>
    <row r="18" spans="1:7" x14ac:dyDescent="0.2">
      <c r="A18" s="20"/>
      <c r="B18" s="21" t="s">
        <v>6</v>
      </c>
      <c r="C18" s="52">
        <f>'[1]август 2015 '!$E$520</f>
        <v>4.1719999999999997</v>
      </c>
      <c r="D18" s="54">
        <f>'[2]2016 (1 полугодие)  '!$H$361</f>
        <v>4.1720000000000006</v>
      </c>
      <c r="E18" s="3">
        <f>D18/C18</f>
        <v>1.0000000000000002</v>
      </c>
      <c r="F18" s="72">
        <f>'[2]2016 (2 полугодие)'!$H$384</f>
        <v>4.1900000000000004</v>
      </c>
      <c r="G18" s="3">
        <f>F18/D18</f>
        <v>1.0043144774688397</v>
      </c>
    </row>
    <row r="19" spans="1:7" x14ac:dyDescent="0.2">
      <c r="A19" s="20"/>
      <c r="B19" s="21" t="s">
        <v>7</v>
      </c>
      <c r="C19" s="52">
        <v>4.4539999999999997</v>
      </c>
      <c r="D19" s="54">
        <f>C19</f>
        <v>4.4539999999999997</v>
      </c>
      <c r="E19" s="3">
        <f>D19/C19</f>
        <v>1</v>
      </c>
      <c r="F19" s="72">
        <f>ЦЭУ!F19</f>
        <v>4.5839999999999996</v>
      </c>
      <c r="G19" s="3">
        <f>F19/D19</f>
        <v>1.0291872474180512</v>
      </c>
    </row>
    <row r="20" spans="1:7" x14ac:dyDescent="0.2">
      <c r="A20" s="20"/>
      <c r="B20" s="21" t="s">
        <v>8</v>
      </c>
      <c r="C20" s="52">
        <f>'[1]август 2015 '!$E$522</f>
        <v>5.4029999999999996</v>
      </c>
      <c r="D20" s="54">
        <f>'[2]2016 (1 полугодие)  '!H363</f>
        <v>5.4030000000000005</v>
      </c>
      <c r="E20" s="3">
        <f>D20/C20</f>
        <v>1.0000000000000002</v>
      </c>
      <c r="F20" s="72">
        <f>'[2]2016 (2 полугодие)'!H386</f>
        <v>5.4530000000000012</v>
      </c>
      <c r="G20" s="3">
        <f>F20/D20</f>
        <v>1.0092541180825469</v>
      </c>
    </row>
    <row r="21" spans="1:7" x14ac:dyDescent="0.2">
      <c r="A21" s="20"/>
      <c r="B21" s="21" t="s">
        <v>9</v>
      </c>
      <c r="C21" s="52">
        <f>'[1]август 2015 '!$E$523</f>
        <v>5.9720000000000004</v>
      </c>
      <c r="D21" s="54">
        <f>'[2]2016 (1 полугодие)  '!H364</f>
        <v>5.9720000000000004</v>
      </c>
      <c r="E21" s="3">
        <f>D21/C21</f>
        <v>1</v>
      </c>
      <c r="F21" s="72">
        <f>'[2]2016 (2 полугодие)'!H387</f>
        <v>5.9829999999999997</v>
      </c>
      <c r="G21" s="3">
        <f>F21/D21</f>
        <v>1.0018419290020093</v>
      </c>
    </row>
    <row r="22" spans="1:7" ht="13.5" thickBot="1" x14ac:dyDescent="0.25">
      <c r="A22" s="22"/>
      <c r="B22" s="23" t="s">
        <v>10</v>
      </c>
      <c r="C22" s="53">
        <f>'[1]август 2015 '!$E$528</f>
        <v>6.4080000000000013</v>
      </c>
      <c r="D22" s="54">
        <f>'[2]2016 (1 полугодие)  '!H365</f>
        <v>6.4080000000000013</v>
      </c>
      <c r="E22" s="4">
        <f>D22/C22</f>
        <v>1</v>
      </c>
      <c r="F22" s="72">
        <f>'[2]2016 (2 полугодие)'!H388</f>
        <v>6.9269999999999996</v>
      </c>
      <c r="G22" s="4">
        <f>F22/D22</f>
        <v>1.0809925093632957</v>
      </c>
    </row>
    <row r="23" spans="1:7" x14ac:dyDescent="0.2">
      <c r="A23" s="18" t="s">
        <v>5</v>
      </c>
      <c r="B23" s="19" t="s">
        <v>12</v>
      </c>
      <c r="C23" s="34"/>
      <c r="D23" s="28"/>
      <c r="E23" s="5"/>
      <c r="F23" s="2"/>
      <c r="G23" s="5"/>
    </row>
    <row r="24" spans="1:7" ht="13.5" thickBot="1" x14ac:dyDescent="0.25">
      <c r="A24" s="22"/>
      <c r="B24" s="23" t="s">
        <v>10</v>
      </c>
      <c r="C24" s="53">
        <f>'[1]август 2015 '!$E$543*1.18</f>
        <v>4.3000000000000007</v>
      </c>
      <c r="D24" s="55">
        <f>'[2]2016 (1 полугодие)  '!$H$366*1.18</f>
        <v>4.2999199999999993</v>
      </c>
      <c r="E24" s="4">
        <f>D24/C24</f>
        <v>0.9999813953488369</v>
      </c>
      <c r="F24" s="73">
        <f>'[3]2016 (2 полугодие)'!$P$369*1.18</f>
        <v>4.68</v>
      </c>
      <c r="G24" s="4">
        <f>F24/D24</f>
        <v>1.0883923421831105</v>
      </c>
    </row>
    <row r="25" spans="1:7" x14ac:dyDescent="0.2">
      <c r="A25" s="18" t="s">
        <v>41</v>
      </c>
      <c r="B25" s="19" t="s">
        <v>13</v>
      </c>
      <c r="C25" s="34"/>
      <c r="D25" s="28"/>
      <c r="E25" s="5"/>
      <c r="F25" s="2"/>
      <c r="G25" s="5"/>
    </row>
    <row r="26" spans="1:7" ht="13.5" thickBot="1" x14ac:dyDescent="0.25">
      <c r="A26" s="22"/>
      <c r="B26" s="23" t="s">
        <v>10</v>
      </c>
      <c r="C26" s="53">
        <f>C24/0.7</f>
        <v>6.1428571428571441</v>
      </c>
      <c r="D26" s="53">
        <f>D24/0.7</f>
        <v>6.1427428571428564</v>
      </c>
      <c r="E26" s="4">
        <f>D26/C26</f>
        <v>0.9999813953488369</v>
      </c>
      <c r="F26" s="74">
        <f>F24/0.7</f>
        <v>6.6857142857142859</v>
      </c>
      <c r="G26" s="4">
        <f>F26/D26</f>
        <v>1.0883923421831105</v>
      </c>
    </row>
    <row r="28" spans="1:7" ht="3" hidden="1" customHeight="1" x14ac:dyDescent="0.2">
      <c r="B28" s="98" t="s">
        <v>50</v>
      </c>
      <c r="C28" s="99"/>
      <c r="D28" s="99"/>
      <c r="E28" s="100" t="s">
        <v>18</v>
      </c>
      <c r="F28" s="100" t="s">
        <v>45</v>
      </c>
      <c r="G28" s="101" t="s">
        <v>46</v>
      </c>
    </row>
    <row r="29" spans="1:7" ht="18.75" hidden="1" x14ac:dyDescent="0.3">
      <c r="B29" s="102" t="s">
        <v>47</v>
      </c>
      <c r="C29" s="95"/>
      <c r="D29" s="95"/>
      <c r="E29" s="96">
        <f>F29+G29</f>
        <v>2902.0717075539401</v>
      </c>
      <c r="F29" s="97">
        <f>F30+F31</f>
        <v>1407.5521086706772</v>
      </c>
      <c r="G29" s="103">
        <f>G30+G31</f>
        <v>1494.5195988832629</v>
      </c>
    </row>
    <row r="30" spans="1:7" hidden="1" x14ac:dyDescent="0.2">
      <c r="B30" s="102" t="s">
        <v>48</v>
      </c>
      <c r="C30" s="95"/>
      <c r="D30" s="95"/>
      <c r="E30" s="97">
        <f>F30+G30</f>
        <v>1629.7841863973727</v>
      </c>
      <c r="F30" s="97">
        <f>'[2]2016 (1 полугодие)  '!$K$341-'[2]2016 (1 полугодие)  '!$K$556</f>
        <v>755.65526604677586</v>
      </c>
      <c r="G30" s="103">
        <f>'[2]2016 (2 полугодие)'!$K$363-'[2]2016 (2 полугодие)'!$K$589</f>
        <v>874.12892035059679</v>
      </c>
    </row>
    <row r="31" spans="1:7" ht="13.5" hidden="1" thickBot="1" x14ac:dyDescent="0.25">
      <c r="B31" s="104" t="s">
        <v>49</v>
      </c>
      <c r="C31" s="105"/>
      <c r="D31" s="105"/>
      <c r="E31" s="106">
        <f>F31+G31</f>
        <v>1272.2875211565674</v>
      </c>
      <c r="F31" s="106">
        <f>'[2]2016 (1 полугодие)  '!$K$347-'[2]2016 (1 полугодие)  '!$K$559</f>
        <v>651.89684262390131</v>
      </c>
      <c r="G31" s="107">
        <f>'[2]2016 (2 полугодие)'!$K$369-'[2]2016 (2 полугодие)'!$K$602</f>
        <v>620.39067853266602</v>
      </c>
    </row>
  </sheetData>
  <mergeCells count="9">
    <mergeCell ref="A7:A8"/>
    <mergeCell ref="B7:B8"/>
    <mergeCell ref="C7:C8"/>
    <mergeCell ref="D7:G7"/>
    <mergeCell ref="A1:B1"/>
    <mergeCell ref="A2:B2"/>
    <mergeCell ref="A3:G3"/>
    <mergeCell ref="A4:G4"/>
    <mergeCell ref="A6:G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view="pageBreakPreview" zoomScaleNormal="100" zoomScaleSheetLayoutView="100" workbookViewId="0">
      <selection activeCell="A29" sqref="A29"/>
    </sheetView>
  </sheetViews>
  <sheetFormatPr defaultRowHeight="12.75" x14ac:dyDescent="0.2"/>
  <cols>
    <col min="1" max="1" width="7.28515625" style="24" customWidth="1"/>
    <col min="2" max="2" width="56" style="6" customWidth="1"/>
    <col min="3" max="3" width="13.5703125" style="6" customWidth="1"/>
    <col min="4" max="4" width="14" style="6" customWidth="1"/>
    <col min="5" max="5" width="15.85546875" style="6" customWidth="1"/>
    <col min="6" max="6" width="14" style="6" customWidth="1"/>
    <col min="7" max="7" width="17.7109375" style="6" customWidth="1"/>
    <col min="8" max="16384" width="9.140625" style="6"/>
  </cols>
  <sheetData>
    <row r="1" spans="1:7" x14ac:dyDescent="0.2">
      <c r="A1" s="117"/>
      <c r="B1" s="117"/>
      <c r="E1" s="7"/>
      <c r="G1" s="7"/>
    </row>
    <row r="2" spans="1:7" x14ac:dyDescent="0.2">
      <c r="A2" s="118"/>
      <c r="B2" s="118"/>
    </row>
    <row r="3" spans="1:7" ht="18" x14ac:dyDescent="0.25">
      <c r="A3" s="123" t="s">
        <v>3</v>
      </c>
      <c r="B3" s="123"/>
      <c r="C3" s="123"/>
      <c r="D3" s="123"/>
      <c r="E3" s="123"/>
      <c r="F3" s="110"/>
      <c r="G3" s="110"/>
    </row>
    <row r="4" spans="1:7" ht="40.5" customHeight="1" x14ac:dyDescent="0.2">
      <c r="A4" s="109" t="s">
        <v>22</v>
      </c>
      <c r="B4" s="109"/>
      <c r="C4" s="109"/>
      <c r="D4" s="109"/>
      <c r="E4" s="109"/>
      <c r="F4" s="110"/>
      <c r="G4" s="110"/>
    </row>
    <row r="5" spans="1:7" ht="14.25" customHeight="1" x14ac:dyDescent="0.2">
      <c r="A5" s="8"/>
      <c r="B5" s="8"/>
      <c r="C5" s="8"/>
      <c r="D5" s="8"/>
      <c r="E5" s="8"/>
      <c r="F5" s="8"/>
      <c r="G5" s="8"/>
    </row>
    <row r="6" spans="1:7" ht="14.25" customHeight="1" thickBot="1" x14ac:dyDescent="0.25">
      <c r="A6" s="115" t="s">
        <v>15</v>
      </c>
      <c r="B6" s="115"/>
      <c r="C6" s="115"/>
      <c r="D6" s="115"/>
      <c r="E6" s="115"/>
      <c r="F6" s="116"/>
      <c r="G6" s="116"/>
    </row>
    <row r="7" spans="1:7" ht="29.25" customHeight="1" thickBot="1" x14ac:dyDescent="0.25">
      <c r="A7" s="119" t="s">
        <v>0</v>
      </c>
      <c r="B7" s="121" t="s">
        <v>11</v>
      </c>
      <c r="C7" s="113" t="s">
        <v>17</v>
      </c>
      <c r="D7" s="111" t="s">
        <v>18</v>
      </c>
      <c r="E7" s="112"/>
      <c r="F7" s="112"/>
      <c r="G7" s="112"/>
    </row>
    <row r="8" spans="1:7" ht="33.75" customHeight="1" thickBot="1" x14ac:dyDescent="0.25">
      <c r="A8" s="120"/>
      <c r="B8" s="122"/>
      <c r="C8" s="114"/>
      <c r="D8" s="25" t="s">
        <v>19</v>
      </c>
      <c r="E8" s="10" t="s">
        <v>1</v>
      </c>
      <c r="F8" s="9" t="s">
        <v>20</v>
      </c>
      <c r="G8" s="10" t="s">
        <v>1</v>
      </c>
    </row>
    <row r="9" spans="1:7" ht="13.5" thickBot="1" x14ac:dyDescent="0.25">
      <c r="A9" s="11">
        <v>1</v>
      </c>
      <c r="B9" s="12">
        <v>2</v>
      </c>
      <c r="C9" s="30">
        <v>3</v>
      </c>
      <c r="D9" s="26">
        <v>4</v>
      </c>
      <c r="E9" s="10">
        <v>5</v>
      </c>
      <c r="F9" s="13">
        <v>6</v>
      </c>
      <c r="G9" s="10">
        <v>7</v>
      </c>
    </row>
    <row r="10" spans="1:7" ht="13.5" thickBot="1" x14ac:dyDescent="0.25">
      <c r="A10" s="14"/>
      <c r="B10" s="15" t="s">
        <v>14</v>
      </c>
      <c r="C10" s="38"/>
      <c r="D10" s="27"/>
      <c r="E10" s="17"/>
      <c r="F10" s="16"/>
      <c r="G10" s="17"/>
    </row>
    <row r="11" spans="1:7" x14ac:dyDescent="0.2">
      <c r="A11" s="18" t="s">
        <v>2</v>
      </c>
      <c r="B11" s="19" t="s">
        <v>44</v>
      </c>
      <c r="C11" s="37"/>
      <c r="D11" s="28"/>
      <c r="E11" s="5"/>
      <c r="F11" s="2"/>
      <c r="G11" s="5"/>
    </row>
    <row r="12" spans="1:7" hidden="1" x14ac:dyDescent="0.2">
      <c r="A12" s="20"/>
      <c r="B12" s="35" t="s">
        <v>6</v>
      </c>
      <c r="C12" s="33"/>
      <c r="D12" s="29"/>
      <c r="E12" s="3"/>
      <c r="F12" s="1"/>
      <c r="G12" s="3"/>
    </row>
    <row r="13" spans="1:7" hidden="1" x14ac:dyDescent="0.2">
      <c r="A13" s="20"/>
      <c r="B13" s="35" t="s">
        <v>7</v>
      </c>
      <c r="C13" s="33"/>
      <c r="D13" s="29"/>
      <c r="E13" s="3"/>
      <c r="F13" s="1"/>
      <c r="G13" s="3"/>
    </row>
    <row r="14" spans="1:7" hidden="1" x14ac:dyDescent="0.2">
      <c r="A14" s="20"/>
      <c r="B14" s="35" t="s">
        <v>8</v>
      </c>
      <c r="C14" s="33"/>
      <c r="D14" s="29"/>
      <c r="E14" s="3"/>
      <c r="F14" s="1"/>
      <c r="G14" s="3"/>
    </row>
    <row r="15" spans="1:7" hidden="1" x14ac:dyDescent="0.2">
      <c r="A15" s="20"/>
      <c r="B15" s="35" t="s">
        <v>9</v>
      </c>
      <c r="C15" s="52"/>
      <c r="D15" s="54"/>
      <c r="E15" s="3" t="e">
        <f>D15/C15</f>
        <v>#DIV/0!</v>
      </c>
      <c r="F15" s="56"/>
      <c r="G15" s="3" t="e">
        <f>F15/D15</f>
        <v>#DIV/0!</v>
      </c>
    </row>
    <row r="16" spans="1:7" x14ac:dyDescent="0.2">
      <c r="A16" s="83"/>
      <c r="B16" s="35" t="s">
        <v>9</v>
      </c>
      <c r="C16" s="84">
        <f>D16</f>
        <v>5.9039999999999999</v>
      </c>
      <c r="D16" s="54">
        <f>'[2]2016 (1 полугодие)  '!$C$557</f>
        <v>5.9039999999999999</v>
      </c>
      <c r="E16" s="85">
        <f>D16/C16</f>
        <v>1</v>
      </c>
      <c r="F16" s="56">
        <f>'[2]2016 (2 полугодие)'!$C$593</f>
        <v>6.0819999999999999</v>
      </c>
      <c r="G16" s="85">
        <f>F16/D16</f>
        <v>1.0301490514905149</v>
      </c>
    </row>
    <row r="17" spans="1:9" ht="13.5" thickBot="1" x14ac:dyDescent="0.25">
      <c r="A17" s="22"/>
      <c r="B17" s="36" t="s">
        <v>10</v>
      </c>
      <c r="C17" s="53">
        <f>D17</f>
        <v>6.6369999999999996</v>
      </c>
      <c r="D17" s="54">
        <f>'[2]2016 (1 полугодие)  '!$C$558</f>
        <v>6.6369999999999996</v>
      </c>
      <c r="E17" s="4">
        <f>D17/C17</f>
        <v>1</v>
      </c>
      <c r="F17" s="72">
        <f>'[2]2016 (2 полугодие)'!$C$595</f>
        <v>6.9989999999999997</v>
      </c>
      <c r="G17" s="4">
        <f>F17/D17</f>
        <v>1.0545427150821154</v>
      </c>
    </row>
    <row r="18" spans="1:9" ht="13.5" hidden="1" thickBot="1" x14ac:dyDescent="0.25">
      <c r="A18" s="77"/>
      <c r="B18" s="78"/>
      <c r="C18" s="79"/>
      <c r="D18" s="80"/>
      <c r="E18" s="81"/>
      <c r="F18" s="82"/>
      <c r="G18" s="81"/>
    </row>
    <row r="19" spans="1:9" ht="24" x14ac:dyDescent="0.2">
      <c r="A19" s="18" t="s">
        <v>4</v>
      </c>
      <c r="B19" s="19" t="s">
        <v>16</v>
      </c>
      <c r="C19" s="37"/>
      <c r="D19" s="28"/>
      <c r="E19" s="5"/>
      <c r="F19" s="2"/>
      <c r="G19" s="5"/>
    </row>
    <row r="20" spans="1:9" hidden="1" x14ac:dyDescent="0.2">
      <c r="A20" s="20"/>
      <c r="B20" s="35" t="s">
        <v>6</v>
      </c>
      <c r="C20" s="33"/>
      <c r="D20" s="29"/>
      <c r="E20" s="3"/>
      <c r="F20" s="1"/>
      <c r="G20" s="3"/>
    </row>
    <row r="21" spans="1:9" hidden="1" x14ac:dyDescent="0.2">
      <c r="A21" s="20"/>
      <c r="B21" s="35" t="s">
        <v>7</v>
      </c>
      <c r="C21" s="33"/>
      <c r="D21" s="29"/>
      <c r="E21" s="3"/>
      <c r="F21" s="1"/>
      <c r="G21" s="3"/>
    </row>
    <row r="22" spans="1:9" hidden="1" x14ac:dyDescent="0.2">
      <c r="A22" s="20"/>
      <c r="B22" s="35" t="s">
        <v>8</v>
      </c>
      <c r="C22" s="33"/>
      <c r="D22" s="29"/>
      <c r="E22" s="3"/>
      <c r="F22" s="1"/>
      <c r="G22" s="3"/>
    </row>
    <row r="23" spans="1:9" x14ac:dyDescent="0.2">
      <c r="A23" s="20"/>
      <c r="B23" s="35" t="s">
        <v>9</v>
      </c>
      <c r="C23" s="52">
        <f>'[1]август 2015 '!$E$936</f>
        <v>4.8710000000000004</v>
      </c>
      <c r="D23" s="54">
        <f>'[2]2016 (1 полугодие)  '!H557</f>
        <v>4.8710000000000004</v>
      </c>
      <c r="E23" s="3">
        <f>D23/C23</f>
        <v>1</v>
      </c>
      <c r="F23" s="72">
        <f>'[3]2016 (2 полугодие)'!$H$593</f>
        <v>5.407</v>
      </c>
      <c r="G23" s="3">
        <f>F23/D23</f>
        <v>1.1100390063641963</v>
      </c>
    </row>
    <row r="24" spans="1:9" ht="13.5" thickBot="1" x14ac:dyDescent="0.25">
      <c r="A24" s="22"/>
      <c r="B24" s="36" t="s">
        <v>10</v>
      </c>
      <c r="C24" s="53">
        <f>'[1]август 2015 '!$E$939</f>
        <v>5.6870000000000003</v>
      </c>
      <c r="D24" s="54">
        <f>'[2]2016 (1 полугодие)  '!H558</f>
        <v>5.6870000000000003</v>
      </c>
      <c r="E24" s="4">
        <f>D24/C24</f>
        <v>1</v>
      </c>
      <c r="F24" s="72">
        <f>'[3]2016 (2 полугодие)'!$H$595</f>
        <v>6.3129999999999997</v>
      </c>
      <c r="G24" s="4">
        <f>F24/D24</f>
        <v>1.110075611042729</v>
      </c>
    </row>
    <row r="25" spans="1:9" x14ac:dyDescent="0.2">
      <c r="A25" s="18" t="s">
        <v>5</v>
      </c>
      <c r="B25" s="19" t="s">
        <v>12</v>
      </c>
      <c r="C25" s="34"/>
      <c r="D25" s="28"/>
      <c r="E25" s="5"/>
      <c r="F25" s="59"/>
      <c r="G25" s="5"/>
    </row>
    <row r="26" spans="1:9" ht="13.5" thickBot="1" x14ac:dyDescent="0.25">
      <c r="A26" s="22"/>
      <c r="B26" s="23" t="s">
        <v>10</v>
      </c>
      <c r="C26" s="53">
        <f>'[1]август 2015 '!$E$954*1.18</f>
        <v>3.1989999999999998</v>
      </c>
      <c r="D26" s="53">
        <f>'[2]2016 (1 полугодие)  '!$H$559*1.18</f>
        <v>3.1989799999999997</v>
      </c>
      <c r="E26" s="4">
        <f>D26/C26</f>
        <v>0.9999937480462644</v>
      </c>
      <c r="F26" s="73">
        <f>'[3]2016 (2 полугодие)'!$H$602*1.18</f>
        <v>3.48</v>
      </c>
      <c r="G26" s="4">
        <f>F26/D26</f>
        <v>1.0878467511519299</v>
      </c>
    </row>
    <row r="27" spans="1:9" x14ac:dyDescent="0.2">
      <c r="A27" s="18" t="s">
        <v>41</v>
      </c>
      <c r="B27" s="19" t="s">
        <v>13</v>
      </c>
      <c r="C27" s="34"/>
      <c r="D27" s="28"/>
      <c r="E27" s="5"/>
      <c r="F27" s="59"/>
      <c r="G27" s="5"/>
    </row>
    <row r="28" spans="1:9" ht="13.5" thickBot="1" x14ac:dyDescent="0.25">
      <c r="A28" s="22"/>
      <c r="B28" s="23" t="s">
        <v>10</v>
      </c>
      <c r="C28" s="53">
        <f>C26/0.7</f>
        <v>4.57</v>
      </c>
      <c r="D28" s="53">
        <f>D26/0.7</f>
        <v>4.5699714285714288</v>
      </c>
      <c r="E28" s="4">
        <f>D28/C28</f>
        <v>0.9999937480462644</v>
      </c>
      <c r="F28" s="74">
        <f>F26/0.7</f>
        <v>4.9714285714285715</v>
      </c>
      <c r="G28" s="4">
        <f>F28/D28</f>
        <v>1.0878467511519296</v>
      </c>
    </row>
    <row r="30" spans="1:9" ht="2.25" hidden="1" customHeight="1" x14ac:dyDescent="0.2">
      <c r="B30" s="98" t="s">
        <v>50</v>
      </c>
      <c r="C30" s="99"/>
      <c r="D30" s="99"/>
      <c r="E30" s="100" t="s">
        <v>18</v>
      </c>
      <c r="F30" s="100" t="s">
        <v>45</v>
      </c>
      <c r="G30" s="101" t="s">
        <v>46</v>
      </c>
    </row>
    <row r="31" spans="1:9" ht="18.75" hidden="1" x14ac:dyDescent="0.3">
      <c r="B31" s="102" t="s">
        <v>47</v>
      </c>
      <c r="C31" s="95"/>
      <c r="D31" s="95"/>
      <c r="E31" s="96">
        <f>F31+G31</f>
        <v>69.924269764979286</v>
      </c>
      <c r="F31" s="97">
        <f>F32+F33</f>
        <v>37.583026833861226</v>
      </c>
      <c r="G31" s="103">
        <f>G32+G33</f>
        <v>32.34124293111806</v>
      </c>
      <c r="I31" s="94"/>
    </row>
    <row r="32" spans="1:9" hidden="1" x14ac:dyDescent="0.2">
      <c r="B32" s="102" t="s">
        <v>48</v>
      </c>
      <c r="C32" s="95"/>
      <c r="D32" s="95"/>
      <c r="E32" s="97">
        <f>F32+G32</f>
        <v>18.7166661887081</v>
      </c>
      <c r="F32" s="97">
        <f>'[2]2016 (1 полугодие)  '!$K$556</f>
        <v>11.820614833861217</v>
      </c>
      <c r="G32" s="103">
        <f>'[2]2016 (2 полугодие)'!$K$589</f>
        <v>6.8960513548468825</v>
      </c>
      <c r="I32" s="94"/>
    </row>
    <row r="33" spans="2:7" ht="13.5" hidden="1" thickBot="1" x14ac:dyDescent="0.25">
      <c r="B33" s="104" t="s">
        <v>49</v>
      </c>
      <c r="C33" s="105"/>
      <c r="D33" s="105"/>
      <c r="E33" s="106">
        <f>F33+G33</f>
        <v>51.207603576271183</v>
      </c>
      <c r="F33" s="106">
        <f>'[2]2016 (1 полугодие)  '!$K$559</f>
        <v>25.762412000000005</v>
      </c>
      <c r="G33" s="107">
        <f>'[2]2016 (2 полугодие)'!$K$602</f>
        <v>25.445191576271181</v>
      </c>
    </row>
  </sheetData>
  <mergeCells count="9">
    <mergeCell ref="A7:A8"/>
    <mergeCell ref="B7:B8"/>
    <mergeCell ref="C7:C8"/>
    <mergeCell ref="D7:G7"/>
    <mergeCell ref="A1:B1"/>
    <mergeCell ref="A2:B2"/>
    <mergeCell ref="A3:G3"/>
    <mergeCell ref="A4:G4"/>
    <mergeCell ref="A6:G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29"/>
  <sheetViews>
    <sheetView view="pageBreakPreview" topLeftCell="A13" zoomScale="90" zoomScaleNormal="90" zoomScaleSheetLayoutView="90" workbookViewId="0">
      <selection activeCell="H19" sqref="H19"/>
    </sheetView>
  </sheetViews>
  <sheetFormatPr defaultRowHeight="12.75" x14ac:dyDescent="0.2"/>
  <cols>
    <col min="2" max="2" width="34.85546875" customWidth="1"/>
    <col min="3" max="3" width="12.7109375" hidden="1" customWidth="1"/>
    <col min="4" max="4" width="13.7109375" customWidth="1"/>
    <col min="5" max="5" width="12.7109375" hidden="1" customWidth="1"/>
    <col min="6" max="6" width="13.42578125" customWidth="1"/>
    <col min="7" max="7" width="12.7109375" customWidth="1"/>
    <col min="8" max="8" width="13.5703125" customWidth="1"/>
    <col min="9" max="9" width="1.28515625" hidden="1" customWidth="1"/>
    <col min="10" max="10" width="12.7109375" customWidth="1"/>
    <col min="11" max="11" width="12.7109375" hidden="1" customWidth="1"/>
    <col min="12" max="14" width="12.7109375" customWidth="1"/>
    <col min="15" max="15" width="12.7109375" hidden="1" customWidth="1"/>
    <col min="16" max="16" width="13.42578125" customWidth="1"/>
    <col min="17" max="17" width="12.7109375" hidden="1" customWidth="1"/>
    <col min="18" max="20" width="12.7109375" customWidth="1"/>
  </cols>
  <sheetData>
    <row r="2" spans="2:20" ht="22.5" customHeight="1" x14ac:dyDescent="0.2">
      <c r="B2" s="40"/>
      <c r="C2" s="40"/>
      <c r="D2" s="124" t="s">
        <v>33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2:20" ht="22.5" customHeight="1" x14ac:dyDescent="0.2">
      <c r="B3" s="40"/>
      <c r="C3" s="125" t="s">
        <v>36</v>
      </c>
      <c r="D3" s="125"/>
      <c r="E3" s="125"/>
      <c r="F3" s="125"/>
      <c r="G3" s="125"/>
      <c r="H3" s="125"/>
      <c r="I3" s="125" t="s">
        <v>34</v>
      </c>
      <c r="J3" s="125"/>
      <c r="K3" s="125"/>
      <c r="L3" s="125"/>
      <c r="M3" s="125"/>
      <c r="N3" s="125"/>
      <c r="O3" s="125" t="s">
        <v>35</v>
      </c>
      <c r="P3" s="125"/>
      <c r="Q3" s="125"/>
      <c r="R3" s="125"/>
      <c r="S3" s="125"/>
      <c r="T3" s="125"/>
    </row>
    <row r="4" spans="2:20" ht="45.75" customHeight="1" x14ac:dyDescent="0.2">
      <c r="B4" s="40"/>
      <c r="C4" s="41" t="s">
        <v>28</v>
      </c>
      <c r="D4" s="41" t="s">
        <v>29</v>
      </c>
      <c r="E4" s="41" t="s">
        <v>30</v>
      </c>
      <c r="F4" s="41" t="s">
        <v>31</v>
      </c>
      <c r="G4" s="41" t="s">
        <v>32</v>
      </c>
      <c r="H4" s="41" t="s">
        <v>18</v>
      </c>
      <c r="I4" s="41" t="s">
        <v>28</v>
      </c>
      <c r="J4" s="41" t="s">
        <v>29</v>
      </c>
      <c r="K4" s="41" t="s">
        <v>30</v>
      </c>
      <c r="L4" s="70" t="s">
        <v>31</v>
      </c>
      <c r="M4" s="70" t="s">
        <v>32</v>
      </c>
      <c r="N4" s="41" t="s">
        <v>18</v>
      </c>
      <c r="O4" s="41" t="s">
        <v>28</v>
      </c>
      <c r="P4" s="41" t="s">
        <v>29</v>
      </c>
      <c r="Q4" s="41" t="s">
        <v>30</v>
      </c>
      <c r="R4" s="70" t="s">
        <v>31</v>
      </c>
      <c r="S4" s="70" t="s">
        <v>32</v>
      </c>
      <c r="T4" s="41" t="s">
        <v>18</v>
      </c>
    </row>
    <row r="5" spans="2:20" x14ac:dyDescent="0.2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2:20" ht="26.25" customHeight="1" x14ac:dyDescent="0.25">
      <c r="B6" s="47" t="s">
        <v>37</v>
      </c>
      <c r="C6" s="40"/>
      <c r="D6" s="45">
        <f>'[2]2015(2 полугодие)'!$B$28</f>
        <v>614.06334161623204</v>
      </c>
      <c r="E6" s="45"/>
      <c r="F6" s="90">
        <f>'[2]2016 (1 полугодие)  '!$B$28</f>
        <v>656.28959289424552</v>
      </c>
      <c r="G6" s="90">
        <f>'[2]2016 (2 полугодие)'!$B$28</f>
        <v>618.30260978223328</v>
      </c>
      <c r="H6" s="45">
        <f>F6+G6</f>
        <v>1274.5922026764788</v>
      </c>
      <c r="I6" s="45"/>
      <c r="J6" s="45">
        <f>'[2]2015(2 полугодие)'!$B$56</f>
        <v>526.02981784610563</v>
      </c>
      <c r="K6" s="45"/>
      <c r="L6" s="90">
        <f>'[2]2016 (1 полугодие)  '!$B$56</f>
        <v>568.00041305843706</v>
      </c>
      <c r="M6" s="90">
        <f>'[2]2016 (2 полугодие)'!$B$56</f>
        <v>528.86252864858807</v>
      </c>
      <c r="N6" s="45">
        <f>L6+M6</f>
        <v>1096.8629417070251</v>
      </c>
      <c r="O6" s="45"/>
      <c r="P6" s="45">
        <f>D6-J6</f>
        <v>88.033523770126408</v>
      </c>
      <c r="Q6" s="45"/>
      <c r="R6" s="90">
        <f>'[2]2016 (1 полугодие)  '!$B$349</f>
        <v>88.289179835808483</v>
      </c>
      <c r="S6" s="90">
        <f>'[2]2016 (2 полугодие)'!$B$371</f>
        <v>89.440081133645208</v>
      </c>
      <c r="T6" s="45">
        <f>R6+S6</f>
        <v>177.72926096945369</v>
      </c>
    </row>
    <row r="7" spans="2:20" ht="26.25" customHeight="1" x14ac:dyDescent="0.25">
      <c r="B7" s="47"/>
      <c r="C7" s="40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2:20" ht="26.25" customHeight="1" x14ac:dyDescent="0.25">
      <c r="B8" s="47" t="s">
        <v>23</v>
      </c>
      <c r="C8" s="40"/>
      <c r="D8" s="42">
        <f>'[2]2015(2 полугодие)'!$C$28</f>
        <v>8.4156277421803249</v>
      </c>
      <c r="E8" s="42"/>
      <c r="F8" s="108">
        <f>'[2]2016 (1 полугодие)  '!$C$28</f>
        <v>8.126036511338917</v>
      </c>
      <c r="G8" s="108">
        <f>'[2]2016 (2 полугодие)'!$C$28</f>
        <v>8.9114069747918414</v>
      </c>
      <c r="H8" s="42">
        <f>H9/H6</f>
        <v>8.5070184490748737</v>
      </c>
      <c r="I8" s="42"/>
      <c r="J8" s="42">
        <f>'[2]2015(2 полугодие)'!$C$56</f>
        <v>6.033626572294077</v>
      </c>
      <c r="K8" s="42"/>
      <c r="L8" s="92">
        <f>'[2]2016 (1 полугодие)  '!$C$56</f>
        <v>6.0142526295359326</v>
      </c>
      <c r="M8" s="92">
        <f>'[2]2016 (2 полугодие)'!$C$56</f>
        <v>6.5384841401881362</v>
      </c>
      <c r="N8" s="42">
        <f>N9/N6</f>
        <v>6.2670156610677674</v>
      </c>
      <c r="O8" s="42"/>
      <c r="P8" s="42">
        <f>'[2]2015(2 полугодие)'!$C$370</f>
        <v>22.648883300327938</v>
      </c>
      <c r="Q8" s="42"/>
      <c r="R8" s="92">
        <f>'[2]2016 (1 полугодие)  '!$C$349</f>
        <v>21.712006155466824</v>
      </c>
      <c r="S8" s="92">
        <f>'[2]2016 (2 полугодие)'!$C$371</f>
        <v>22.942588014546168</v>
      </c>
      <c r="T8" s="42">
        <f>T9/T6</f>
        <v>22.331281454971755</v>
      </c>
    </row>
    <row r="9" spans="2:20" ht="26.25" customHeight="1" x14ac:dyDescent="0.25">
      <c r="B9" s="47" t="s">
        <v>24</v>
      </c>
      <c r="C9" s="40"/>
      <c r="D9" s="45">
        <f>'[2]2015(2 полугодие)'!$D$28</f>
        <v>5167.7284931615159</v>
      </c>
      <c r="E9" s="45"/>
      <c r="F9" s="90">
        <f>'[2]2016 (1 полугодие)  '!$D$28</f>
        <v>5333.033193870393</v>
      </c>
      <c r="G9" s="90">
        <f>'[2]2016 (2 полугодие)'!$D$28</f>
        <v>5509.9461893453918</v>
      </c>
      <c r="H9" s="45">
        <f>F9+G9</f>
        <v>10842.979383215785</v>
      </c>
      <c r="I9" s="45"/>
      <c r="J9" s="45">
        <f>'[2]2015(2 полугодие)'!$D$56</f>
        <v>3173.8674867752761</v>
      </c>
      <c r="K9" s="45"/>
      <c r="L9" s="90">
        <f>'[2]2016 (1 полугодие)  '!$D$56</f>
        <v>3416.0979778142009</v>
      </c>
      <c r="M9" s="90">
        <f>'[2]2016 (2 полугодие)'!$D$56</f>
        <v>3457.9592559085868</v>
      </c>
      <c r="N9" s="45">
        <f>L9+M9</f>
        <v>6874.0572337227877</v>
      </c>
      <c r="O9" s="45"/>
      <c r="P9" s="45">
        <f>'[2]2015(2 полугодие)'!$D$370</f>
        <v>1993.8610063862398</v>
      </c>
      <c r="Q9" s="45"/>
      <c r="R9" s="90">
        <f>'[2]2016 (1 полугодие)  '!$D$349</f>
        <v>1916.9352160561912</v>
      </c>
      <c r="S9" s="90">
        <f>'[2]2016 (2 полугодие)'!$D$371</f>
        <v>2051.9869334368054</v>
      </c>
      <c r="T9" s="45">
        <f>R9+S9</f>
        <v>3968.9221494929966</v>
      </c>
    </row>
    <row r="10" spans="2:20" ht="26.25" customHeight="1" x14ac:dyDescent="0.25">
      <c r="B10" s="47"/>
      <c r="C10" s="40"/>
      <c r="D10" s="42"/>
      <c r="E10" s="42"/>
      <c r="F10" s="42"/>
      <c r="G10" s="42"/>
      <c r="H10" s="42"/>
      <c r="I10" s="42"/>
      <c r="J10" s="42"/>
      <c r="K10" s="42"/>
      <c r="L10" s="42"/>
      <c r="M10" s="69"/>
      <c r="N10" s="42"/>
      <c r="O10" s="42"/>
      <c r="P10" s="42"/>
      <c r="Q10" s="42"/>
      <c r="R10" s="42"/>
      <c r="S10" s="42"/>
      <c r="T10" s="42"/>
    </row>
    <row r="11" spans="2:20" ht="26.25" customHeight="1" x14ac:dyDescent="0.25">
      <c r="B11" s="47" t="s">
        <v>25</v>
      </c>
      <c r="C11" s="40"/>
      <c r="D11" s="42">
        <f>'[2]2015(2 полугодие)'!$H$28</f>
        <v>4.9044737351612469</v>
      </c>
      <c r="E11" s="42"/>
      <c r="F11" s="108">
        <f>'[2]2016 (1 полугодие)  '!$H$28</f>
        <v>4.936860402402325</v>
      </c>
      <c r="G11" s="108">
        <f>'[2]2016 (2 полугодие)'!$H$28</f>
        <v>5.3154366525042196</v>
      </c>
      <c r="H11" s="42">
        <f>H12/H6</f>
        <v>5.1205071271728411</v>
      </c>
      <c r="I11" s="42"/>
      <c r="J11" s="42">
        <f>'[2]2015(2 полугодие)'!$H$56</f>
        <v>4.7346464394441359</v>
      </c>
      <c r="K11" s="42"/>
      <c r="L11" s="92">
        <f>'[2]2016 (1 полугодие)  '!$H$56</f>
        <v>4.8736056514661215</v>
      </c>
      <c r="M11" s="92">
        <f>'[2]2016 (2 полугодие)'!$H$56</f>
        <v>5.2214367877591634</v>
      </c>
      <c r="N11" s="42">
        <f>N12/N6</f>
        <v>5.041315624415307</v>
      </c>
      <c r="O11" s="42"/>
      <c r="P11" s="42">
        <f>'[2]2015(2 полугодие)'!$H$370</f>
        <v>5.9192487618276584</v>
      </c>
      <c r="Q11" s="42"/>
      <c r="R11" s="92">
        <f>'[2]2016 (1 полугодие)  '!$H$349</f>
        <v>5.3438040927445467</v>
      </c>
      <c r="S11" s="92">
        <f>'[2]2016 (2 полугодие)'!$H$371</f>
        <v>5.8712613513594487</v>
      </c>
      <c r="T11" s="42">
        <f>T12/T6</f>
        <v>5.6092405197443478</v>
      </c>
    </row>
    <row r="12" spans="2:20" ht="26.25" customHeight="1" x14ac:dyDescent="0.25">
      <c r="B12" s="47" t="s">
        <v>26</v>
      </c>
      <c r="C12" s="40"/>
      <c r="D12" s="45">
        <f>'[2]2015(2 полугодие)'!$I$28</f>
        <v>3011.6575306821583</v>
      </c>
      <c r="E12" s="44"/>
      <c r="F12" s="90">
        <f>'[2]2016 (1 полугодие)  '!$I$28</f>
        <v>3240.0101036683432</v>
      </c>
      <c r="G12" s="91">
        <f>'[2]2016 (2 полугодие)'!$I$28</f>
        <v>3286.5483543754967</v>
      </c>
      <c r="H12" s="45">
        <f>F12+G12</f>
        <v>6526.5584580438399</v>
      </c>
      <c r="I12" s="44"/>
      <c r="J12" s="45">
        <f>'[2]2015(2 полугодие)'!$I$56</f>
        <v>2490.5652041065114</v>
      </c>
      <c r="K12" s="45"/>
      <c r="L12" s="90">
        <f>'[2]2016 (1 полугодие)  '!$I$56</f>
        <v>2768.2100231166901</v>
      </c>
      <c r="M12" s="90">
        <f>'[2]2016 (2 полугодие)'!$I$56</f>
        <v>2761.4222627530721</v>
      </c>
      <c r="N12" s="45">
        <f>L12+M12</f>
        <v>5529.6322858697622</v>
      </c>
      <c r="O12" s="45"/>
      <c r="P12" s="45">
        <f>'[2]2015(2 полугодие)'!$I$370</f>
        <v>521.09232657564678</v>
      </c>
      <c r="Q12" s="45"/>
      <c r="R12" s="90">
        <f>'[2]2016 (1 полугодие)  '!$I$349</f>
        <v>471.80008055165268</v>
      </c>
      <c r="S12" s="90">
        <f>'[2]2016 (2 полугодие)'!$I$371</f>
        <v>525.1260916224245</v>
      </c>
      <c r="T12" s="45">
        <f>R12+S12</f>
        <v>996.92617217407724</v>
      </c>
    </row>
    <row r="13" spans="2:20" ht="26.25" customHeight="1" x14ac:dyDescent="0.25">
      <c r="B13" s="47"/>
      <c r="C13" s="40"/>
      <c r="D13" s="43"/>
      <c r="E13" s="43"/>
      <c r="F13" s="42"/>
      <c r="G13" s="43"/>
      <c r="H13" s="42"/>
      <c r="I13" s="43"/>
      <c r="J13" s="42"/>
      <c r="K13" s="42"/>
      <c r="L13" s="42"/>
      <c r="M13" s="69"/>
      <c r="N13" s="42"/>
      <c r="O13" s="42"/>
      <c r="P13" s="42"/>
      <c r="Q13" s="42"/>
      <c r="R13" s="42"/>
      <c r="S13" s="42"/>
      <c r="T13" s="42"/>
    </row>
    <row r="14" spans="2:20" ht="26.25" customHeight="1" x14ac:dyDescent="0.25">
      <c r="B14" s="47" t="s">
        <v>27</v>
      </c>
      <c r="C14" s="40"/>
      <c r="D14" s="46">
        <f>D9-D12</f>
        <v>2156.0709624793576</v>
      </c>
      <c r="E14" s="46">
        <f t="shared" ref="E14:Q14" si="0">E9-E12</f>
        <v>0</v>
      </c>
      <c r="F14" s="46">
        <f>F9-F12</f>
        <v>2093.0230902020498</v>
      </c>
      <c r="G14" s="46">
        <f>G9-G12</f>
        <v>2223.397834969895</v>
      </c>
      <c r="H14" s="93">
        <f>H9-H12</f>
        <v>4316.4209251719449</v>
      </c>
      <c r="I14" s="46">
        <f t="shared" si="0"/>
        <v>0</v>
      </c>
      <c r="J14" s="46">
        <f>J9-J12</f>
        <v>683.30228266876475</v>
      </c>
      <c r="K14" s="46">
        <f t="shared" si="0"/>
        <v>0</v>
      </c>
      <c r="L14" s="46">
        <f>L9-L12</f>
        <v>647.88795469751085</v>
      </c>
      <c r="M14" s="46">
        <f>M9-M12</f>
        <v>696.53699315551466</v>
      </c>
      <c r="N14" s="46">
        <f>N9-N12</f>
        <v>1344.4249478530255</v>
      </c>
      <c r="O14" s="46">
        <f t="shared" si="0"/>
        <v>0</v>
      </c>
      <c r="P14" s="46">
        <f>P9-P12</f>
        <v>1472.7686798105929</v>
      </c>
      <c r="Q14" s="46">
        <f t="shared" si="0"/>
        <v>0</v>
      </c>
      <c r="R14" s="46">
        <f>R9-R12</f>
        <v>1445.1351355045385</v>
      </c>
      <c r="S14" s="46">
        <f>S9-S12</f>
        <v>1526.8608418143808</v>
      </c>
      <c r="T14" s="46">
        <f>T9-T12</f>
        <v>2971.9959773189194</v>
      </c>
    </row>
    <row r="15" spans="2:20" ht="18" x14ac:dyDescent="0.25">
      <c r="D15" s="39"/>
      <c r="E15" s="39"/>
      <c r="H15" s="64">
        <f>G8/F8</f>
        <v>1.0966486505883937</v>
      </c>
      <c r="I15" s="65"/>
      <c r="J15" s="66"/>
      <c r="K15" s="66"/>
      <c r="L15" s="66"/>
      <c r="M15" s="64">
        <f>M8/L8</f>
        <v>1.087164863690246</v>
      </c>
      <c r="N15" s="66"/>
      <c r="O15" s="66"/>
      <c r="P15" s="66"/>
      <c r="Q15" s="66"/>
      <c r="R15" s="66"/>
      <c r="S15" s="64">
        <f>S8/R8</f>
        <v>1.0566774829680812</v>
      </c>
    </row>
    <row r="16" spans="2:20" ht="18" x14ac:dyDescent="0.25">
      <c r="D16" s="39"/>
      <c r="E16" s="39"/>
      <c r="F16" s="76">
        <f>'[2]2016 (1 полугодие)  '!$K$28</f>
        <v>2093.0230902020494</v>
      </c>
      <c r="G16" s="76">
        <f>'[2]2016 (2 полугодие)'!$K$28</f>
        <v>2223.3978349698955</v>
      </c>
      <c r="H16" s="67"/>
      <c r="I16" s="65"/>
      <c r="J16" s="66"/>
      <c r="K16" s="66"/>
      <c r="L16" s="71">
        <f>'[2]2016 (1 полугодие)  '!$J$56</f>
        <v>647.88795469751108</v>
      </c>
      <c r="M16" s="67">
        <f>'[2]2016 (2 полугодие)'!$K$56</f>
        <v>696.53699315551466</v>
      </c>
      <c r="N16" s="67"/>
      <c r="O16" s="67"/>
      <c r="Q16" s="67"/>
      <c r="R16" s="67">
        <f>'[2]2016 (1 полугодие)  '!$K$349</f>
        <v>1445.1351355045385</v>
      </c>
      <c r="S16" s="67">
        <f>'[2]2016 (2 полугодие)'!$K$371</f>
        <v>1526.8608418143808</v>
      </c>
      <c r="T16" s="67"/>
    </row>
    <row r="17" spans="2:19" ht="47.25" x14ac:dyDescent="0.25">
      <c r="B17" s="49" t="s">
        <v>38</v>
      </c>
      <c r="D17" s="39"/>
      <c r="E17" s="39"/>
      <c r="F17" s="68"/>
      <c r="G17" s="68">
        <f>G16-G14</f>
        <v>0</v>
      </c>
      <c r="H17" s="68"/>
      <c r="I17" s="68">
        <f t="shared" ref="I17:R17" si="1">I14-I16</f>
        <v>0</v>
      </c>
      <c r="J17" s="68"/>
      <c r="K17" s="68">
        <f t="shared" si="1"/>
        <v>0</v>
      </c>
      <c r="L17" s="68">
        <f>L14-L16</f>
        <v>0</v>
      </c>
      <c r="M17" s="68">
        <f>M14-M16</f>
        <v>0</v>
      </c>
      <c r="N17" s="68"/>
      <c r="O17" s="68">
        <f t="shared" si="1"/>
        <v>0</v>
      </c>
      <c r="P17" s="68"/>
      <c r="Q17" s="68">
        <f t="shared" si="1"/>
        <v>0</v>
      </c>
      <c r="R17" s="68">
        <f t="shared" si="1"/>
        <v>0</v>
      </c>
      <c r="S17" s="68">
        <f>S14-S16</f>
        <v>0</v>
      </c>
    </row>
    <row r="18" spans="2:19" ht="18" x14ac:dyDescent="0.25">
      <c r="B18" s="48" t="s">
        <v>39</v>
      </c>
      <c r="D18" s="39"/>
      <c r="E18" s="39"/>
      <c r="F18" s="50">
        <v>738</v>
      </c>
      <c r="G18" s="50">
        <v>826.43</v>
      </c>
      <c r="I18" s="39"/>
    </row>
    <row r="19" spans="2:19" ht="18" x14ac:dyDescent="0.25">
      <c r="B19" s="48"/>
      <c r="D19" s="39"/>
      <c r="E19" s="39"/>
      <c r="F19" s="51">
        <f>F18/841.9</f>
        <v>0.87658866848794392</v>
      </c>
      <c r="G19" s="51">
        <f>G18/841.9</f>
        <v>0.98162489606841663</v>
      </c>
      <c r="I19" s="39"/>
    </row>
    <row r="20" spans="2:19" ht="18" x14ac:dyDescent="0.25">
      <c r="B20" s="48" t="s">
        <v>40</v>
      </c>
      <c r="D20" s="39"/>
      <c r="E20" s="39"/>
      <c r="F20" s="50">
        <v>841.9</v>
      </c>
      <c r="G20" s="50">
        <v>969.02</v>
      </c>
      <c r="I20" s="39"/>
    </row>
    <row r="21" spans="2:19" ht="18" x14ac:dyDescent="0.25">
      <c r="D21" s="39"/>
      <c r="E21" s="39"/>
      <c r="F21" s="51">
        <f>F20/841.9</f>
        <v>1</v>
      </c>
      <c r="G21" s="51">
        <f>G20/841.9</f>
        <v>1.1509918042522864</v>
      </c>
      <c r="I21" s="39"/>
    </row>
    <row r="22" spans="2:19" ht="18" x14ac:dyDescent="0.25">
      <c r="D22" s="39"/>
      <c r="E22" s="39"/>
      <c r="G22" s="39"/>
      <c r="I22" s="39"/>
    </row>
    <row r="23" spans="2:19" ht="18" x14ac:dyDescent="0.25">
      <c r="D23" s="39"/>
      <c r="E23" s="39"/>
      <c r="G23" s="39"/>
      <c r="I23" s="39"/>
    </row>
    <row r="24" spans="2:19" ht="18" x14ac:dyDescent="0.25">
      <c r="D24" s="39"/>
      <c r="E24" s="39"/>
      <c r="G24" s="39"/>
      <c r="I24" s="39"/>
    </row>
    <row r="25" spans="2:19" ht="18" x14ac:dyDescent="0.25">
      <c r="D25" s="39"/>
      <c r="E25" s="39"/>
      <c r="G25" s="39"/>
      <c r="I25" s="39"/>
    </row>
    <row r="26" spans="2:19" ht="18" x14ac:dyDescent="0.25">
      <c r="D26" s="39"/>
      <c r="E26" s="39"/>
      <c r="G26" s="39"/>
      <c r="I26" s="39"/>
    </row>
    <row r="27" spans="2:19" ht="18" x14ac:dyDescent="0.25">
      <c r="D27" s="39"/>
      <c r="E27" s="39"/>
      <c r="G27" s="39"/>
      <c r="I27" s="39"/>
    </row>
    <row r="28" spans="2:19" ht="18" x14ac:dyDescent="0.25">
      <c r="D28" s="39"/>
      <c r="E28" s="39"/>
      <c r="G28" s="39"/>
      <c r="I28" s="39"/>
    </row>
    <row r="29" spans="2:19" ht="18" x14ac:dyDescent="0.25">
      <c r="D29" s="39"/>
      <c r="E29" s="39"/>
      <c r="G29" s="39"/>
      <c r="I29" s="39"/>
    </row>
  </sheetData>
  <mergeCells count="4">
    <mergeCell ref="D2:T2"/>
    <mergeCell ref="C3:H3"/>
    <mergeCell ref="I3:N3"/>
    <mergeCell ref="O3:T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ЦЭУ</vt:lpstr>
      <vt:lpstr>КЭС</vt:lpstr>
      <vt:lpstr>ИЭУ</vt:lpstr>
      <vt:lpstr>Паужетка</vt:lpstr>
      <vt:lpstr>Анализ</vt:lpstr>
      <vt:lpstr>ИЭУ!Область_печати</vt:lpstr>
      <vt:lpstr>КЭС!Область_печати</vt:lpstr>
      <vt:lpstr>Паужетка!Область_печати</vt:lpstr>
      <vt:lpstr>ЦЭУ!Область_печати</vt:lpstr>
    </vt:vector>
  </TitlesOfParts>
  <Company>Федеральное Собрание ФС РФ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Государственная Дума</dc:creator>
  <cp:lastModifiedBy>Приемная SlTarif</cp:lastModifiedBy>
  <cp:lastPrinted>2015-11-12T01:33:06Z</cp:lastPrinted>
  <dcterms:created xsi:type="dcterms:W3CDTF">2011-02-24T09:02:29Z</dcterms:created>
  <dcterms:modified xsi:type="dcterms:W3CDTF">2016-02-07T22:58:10Z</dcterms:modified>
</cp:coreProperties>
</file>