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-SLTARIF\Public\ОТДЕЛ ЭЛЕКТРИЧЕСКОЙ ЭНЕРГИИ\ЭКСПЕРНЫЕ ЗАКЛЮЧЕНИЯ\ТАРИФЫ 2022\"/>
    </mc:Choice>
  </mc:AlternateContent>
  <bookViews>
    <workbookView xWindow="0" yWindow="0" windowWidth="9600" windowHeight="3675"/>
  </bookViews>
  <sheets>
    <sheet name="20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'2021'!$A$1:$AU$27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3" i="1" l="1"/>
  <c r="AP23" i="1" s="1"/>
  <c r="Z23" i="1"/>
  <c r="U23" i="1"/>
  <c r="K23" i="1"/>
  <c r="J23" i="1"/>
  <c r="I23" i="1"/>
  <c r="AH22" i="1"/>
  <c r="AG22" i="1" s="1"/>
  <c r="AP22" i="1" s="1"/>
  <c r="Z22" i="1"/>
  <c r="U22" i="1"/>
  <c r="K22" i="1"/>
  <c r="J22" i="1"/>
  <c r="I22" i="1"/>
  <c r="AN21" i="1"/>
  <c r="AH21" i="1"/>
  <c r="AG21" i="1" s="1"/>
  <c r="AP21" i="1" s="1"/>
  <c r="Z21" i="1"/>
  <c r="U21" i="1"/>
  <c r="K21" i="1"/>
  <c r="J21" i="1"/>
  <c r="I21" i="1"/>
  <c r="AO20" i="1"/>
  <c r="AG20" i="1"/>
  <c r="AD20" i="1"/>
  <c r="AC20" i="1"/>
  <c r="AB20" i="1"/>
  <c r="Y20" i="1"/>
  <c r="X20" i="1"/>
  <c r="W20" i="1"/>
  <c r="K20" i="1"/>
  <c r="J20" i="1"/>
  <c r="I20" i="1"/>
  <c r="AH19" i="1"/>
  <c r="AG19" i="1" s="1"/>
  <c r="AP19" i="1" s="1"/>
  <c r="Z19" i="1"/>
  <c r="U19" i="1"/>
  <c r="K19" i="1"/>
  <c r="J19" i="1"/>
  <c r="I19" i="1"/>
  <c r="AH18" i="1"/>
  <c r="AG18" i="1" s="1"/>
  <c r="AP18" i="1" s="1"/>
  <c r="Z18" i="1"/>
  <c r="U18" i="1"/>
  <c r="K18" i="1"/>
  <c r="J18" i="1"/>
  <c r="I18" i="1"/>
  <c r="AN17" i="1"/>
  <c r="AK17" i="1"/>
  <c r="AJ17" i="1"/>
  <c r="AI17" i="1"/>
  <c r="AH17" i="1"/>
  <c r="AE17" i="1"/>
  <c r="AD17" i="1"/>
  <c r="AB17" i="1"/>
  <c r="AA17" i="1"/>
  <c r="Y17" i="1"/>
  <c r="X17" i="1"/>
  <c r="W17" i="1"/>
  <c r="V17" i="1"/>
  <c r="K17" i="1"/>
  <c r="J17" i="1"/>
  <c r="I17" i="1"/>
  <c r="AH16" i="1"/>
  <c r="AG16" i="1" s="1"/>
  <c r="AP16" i="1" s="1"/>
  <c r="Z16" i="1"/>
  <c r="U16" i="1"/>
  <c r="K16" i="1"/>
  <c r="J16" i="1"/>
  <c r="I16" i="1"/>
  <c r="AH15" i="1"/>
  <c r="AG15" i="1" s="1"/>
  <c r="AP15" i="1" s="1"/>
  <c r="Z15" i="1"/>
  <c r="U15" i="1"/>
  <c r="K15" i="1"/>
  <c r="J15" i="1"/>
  <c r="I15" i="1"/>
  <c r="AG14" i="1"/>
  <c r="AP14" i="1" s="1"/>
  <c r="Z14" i="1"/>
  <c r="U14" i="1"/>
  <c r="K14" i="1"/>
  <c r="J14" i="1"/>
  <c r="I14" i="1"/>
  <c r="AG13" i="1"/>
  <c r="AP13" i="1" s="1"/>
  <c r="Z13" i="1"/>
  <c r="U13" i="1"/>
  <c r="K13" i="1"/>
  <c r="J13" i="1"/>
  <c r="I13" i="1"/>
  <c r="AH12" i="1"/>
  <c r="AG12" i="1" s="1"/>
  <c r="AP12" i="1" s="1"/>
  <c r="Z12" i="1"/>
  <c r="U12" i="1"/>
  <c r="K12" i="1"/>
  <c r="J12" i="1"/>
  <c r="I12" i="1"/>
  <c r="AG11" i="1"/>
  <c r="AP11" i="1" s="1"/>
  <c r="Z11" i="1"/>
  <c r="U11" i="1"/>
  <c r="K11" i="1"/>
  <c r="J11" i="1"/>
  <c r="I11" i="1"/>
  <c r="AN10" i="1"/>
  <c r="AH10" i="1"/>
  <c r="Z10" i="1"/>
  <c r="U10" i="1"/>
  <c r="K10" i="1"/>
  <c r="J10" i="1"/>
  <c r="I10" i="1"/>
  <c r="AG9" i="1"/>
  <c r="AP9" i="1" s="1"/>
  <c r="Z9" i="1"/>
  <c r="U9" i="1"/>
  <c r="K9" i="1"/>
  <c r="J9" i="1"/>
  <c r="I9" i="1"/>
  <c r="AN7" i="1"/>
  <c r="AH7" i="1"/>
  <c r="AG7" i="1" s="1"/>
  <c r="AP7" i="1" s="1"/>
  <c r="Z7" i="1"/>
  <c r="U7" i="1"/>
  <c r="K7" i="1"/>
  <c r="J7" i="1"/>
  <c r="I7" i="1"/>
  <c r="AG10" i="1" l="1"/>
  <c r="AP10" i="1" s="1"/>
  <c r="AP20" i="1"/>
  <c r="Z17" i="1"/>
  <c r="AG17" i="1"/>
  <c r="AP17" i="1" s="1"/>
  <c r="Z20" i="1"/>
  <c r="U17" i="1"/>
  <c r="U20" i="1"/>
</calcChain>
</file>

<file path=xl/sharedStrings.xml><?xml version="1.0" encoding="utf-8"?>
<sst xmlns="http://schemas.openxmlformats.org/spreadsheetml/2006/main" count="263" uniqueCount="173">
  <si>
    <t>№ п.п.</t>
  </si>
  <si>
    <t>Субъект Российской Федерации</t>
  </si>
  <si>
    <t>Полное и сокращенное (при наличии) наименование и организационно-правовая форма организации</t>
  </si>
  <si>
    <t>Идентификационный номер налогоплательщика (ИНН)</t>
  </si>
  <si>
    <t>Код причины постановки на учет (КПП)</t>
  </si>
  <si>
    <t>Адрес официального сайта организации в сети Интернет</t>
  </si>
  <si>
    <t>Выделенный абонентский номер для обращений потребителей услуг по передаче электрической энергии и (или) технологическому присоединению</t>
  </si>
  <si>
    <t>Пункт или пункты критериев ТСО, которым такое юридическое лицо не соответствует (цифрами: 1, 2, 3, 4 или 5), в случае если соответствует критериям ТСО указать слово "соответствует"</t>
  </si>
  <si>
    <t>Сумма номинальных мощностей силовых трансформаторов</t>
  </si>
  <si>
    <t>Протяженность линий электропередачи</t>
  </si>
  <si>
    <t>Количество активов</t>
  </si>
  <si>
    <t>Показатели баланса электроэнергии</t>
  </si>
  <si>
    <t>Необходимая валовая выручка</t>
  </si>
  <si>
    <t>суммарная максимальная мощность всех энергопринимающих устройств (объектов электросетевого хозяйства), технологически присоединенных в установленном порядке к электрическим сетям  ТСО</t>
  </si>
  <si>
    <t xml:space="preserve"> суммарный объем электрической энергии, отпущенной из электрических сетей ТСО
</t>
  </si>
  <si>
    <t>Данные о потребителе (потребителях, входящих в одну группу лиц и (или) владеющих на праве собственности или ином законном основании энергопринимающими устройствами, которые используются ими в рамках единого технологического процесса), получающего наибольший объем услуг ТСО исходя из суммарного объема электрической энергии, отпущенной из электрических сетей ТСО, и величины максимальной мощности энергопринимающих устройств</t>
  </si>
  <si>
    <t>Всего</t>
  </si>
  <si>
    <t>ВН</t>
  </si>
  <si>
    <t>СН1</t>
  </si>
  <si>
    <t>СН2</t>
  </si>
  <si>
    <t>НН</t>
  </si>
  <si>
    <t>Поступление электроэнергии в сеть</t>
  </si>
  <si>
    <t>Потери электроэнергии</t>
  </si>
  <si>
    <t>НВВ на содержание всего</t>
  </si>
  <si>
    <t>Подконтрольные расходы</t>
  </si>
  <si>
    <t>Амортизация</t>
  </si>
  <si>
    <t>Налог на имущество</t>
  </si>
  <si>
    <t>Плата за землю</t>
  </si>
  <si>
    <t>Аренда электросетевого оборудования</t>
  </si>
  <si>
    <t xml:space="preserve">Плата ПАО «ФСК ЕЭС» </t>
  </si>
  <si>
    <t>Прочие расходы</t>
  </si>
  <si>
    <t>НВВ на оплату потерь</t>
  </si>
  <si>
    <t>НВВ всего</t>
  </si>
  <si>
    <t>на праве собственности</t>
  </si>
  <si>
    <t>на основании договоров аренды</t>
  </si>
  <si>
    <t xml:space="preserve">на ином основании </t>
  </si>
  <si>
    <t>Наименование такого потребителя (потребителей)</t>
  </si>
  <si>
    <t>суммарная максимальная мощность энергопринимающих устройств такого потребителя (потребителей)</t>
  </si>
  <si>
    <t xml:space="preserve">суммарный объем электрической энергии, отпущенной из электрических сетей ТСО такому потребителю (потребителям) без учета перетока иным потребителям
</t>
  </si>
  <si>
    <t>МВ·А</t>
  </si>
  <si>
    <t>км</t>
  </si>
  <si>
    <t>у.е.</t>
  </si>
  <si>
    <t>млн.кВт·ч</t>
  </si>
  <si>
    <t xml:space="preserve"> тыс.руб.</t>
  </si>
  <si>
    <t>кВт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</si>
  <si>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</si>
  <si>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</si>
  <si>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</si>
  <si>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</si>
  <si>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</si>
  <si>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</si>
  <si>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</si>
  <si>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</si>
  <si>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</si>
  <si>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</si>
  <si>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</si>
  <si>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</si>
  <si>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</si>
  <si>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</si>
  <si>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</si>
  <si>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</si>
  <si>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</si>
  <si>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</si>
  <si>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</si>
  <si>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</si>
  <si>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</si>
  <si>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</si>
  <si>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</si>
  <si>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</si>
  <si>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</si>
  <si>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</si>
  <si>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</si>
  <si>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</si>
  <si>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</si>
  <si>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</si>
  <si>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</si>
  <si>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</si>
  <si>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</si>
  <si>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</si>
  <si>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</si>
  <si>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</si>
  <si>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</si>
  <si>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</si>
  <si>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</si>
  <si>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</si>
  <si>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</si>
  <si>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</si>
  <si>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</si>
  <si>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</si>
  <si>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</si>
  <si>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</si>
  <si>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</si>
  <si>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Камчатский край</t>
  </si>
  <si>
    <t>СООТВЕТСТВУЕТ</t>
  </si>
  <si>
    <t>ПАО "Океанрыбфлот"</t>
  </si>
  <si>
    <t>ООО  "Маркет",ООО "Рз "СОКРА",ЗАО "Агротек Холдинг"</t>
  </si>
  <si>
    <t>640; 640; 640</t>
  </si>
  <si>
    <t>1,37; 1,58; 1,50</t>
  </si>
  <si>
    <t>ОАО "Оборонэнергосбыт", ПАО "Камчатскэнерго"</t>
  </si>
  <si>
    <t>726; 87</t>
  </si>
  <si>
    <t>4,168; 0,524</t>
  </si>
  <si>
    <t>410143001</t>
  </si>
  <si>
    <t>ОАО "Оборонэнергосбыт"</t>
  </si>
  <si>
    <t>ООО "Феско Интегрированный Транспорт"</t>
  </si>
  <si>
    <t>ПАО "Камчатскэнерго"</t>
  </si>
  <si>
    <t>Общество с ограниченной ответственность  "Колхоз Ударник"</t>
  </si>
  <si>
    <t>ООО Колхоз Ударник</t>
  </si>
  <si>
    <t>Акционерное общество "Корякэнерго" (АО "Корякэнерго")</t>
  </si>
  <si>
    <t>8-800-234-29-39</t>
  </si>
  <si>
    <t xml:space="preserve">ОАО «Оборонэнергосбыт» </t>
  </si>
  <si>
    <t>в/ч 25030-4</t>
  </si>
  <si>
    <t>Общество с ограниченной ответстственностью "Электрические сети Ивашки" - ООО "ЭСИ"</t>
  </si>
  <si>
    <t>Камчатский  край</t>
  </si>
  <si>
    <t>Общество с ограниченной ответственностью "РСО "Силуэт"</t>
  </si>
  <si>
    <t>Общество с ограниченной ответственностью "Алеир"</t>
  </si>
  <si>
    <t>8-800-222-3220</t>
  </si>
  <si>
    <t>www.seroglazka.com</t>
  </si>
  <si>
    <t>Общество с ограниченной ответственностью "Энергоресурс" - ООО "Энергоресурс"</t>
  </si>
  <si>
    <t>Акционерное общество "Оссора" - АО "Оссора"</t>
  </si>
  <si>
    <t>Общество с ограниченной ответственностью "Терминал Сероглазка" - ООО "Терминал "Сероглазка""</t>
  </si>
  <si>
    <t>Диспетчерский пункт дизельной электростанции ООО "Колхоз Ударник" с. Кострома 8(415)45-016 (круглосуточно)</t>
  </si>
  <si>
    <t xml:space="preserve">Акционерное общество "Южные электрические сети Камчатки" - АО "ЮЭСК" </t>
  </si>
  <si>
    <t>8-800-700-48-41</t>
  </si>
  <si>
    <t xml:space="preserve">8 (41531) 6-16-78 </t>
  </si>
  <si>
    <t>www.oboronenergo.su</t>
  </si>
  <si>
    <t>АО "Оборонэнерго" 
филиал "Камчатский"</t>
  </si>
  <si>
    <t>http://port.kamchatka.ru</t>
  </si>
  <si>
    <t>https://kamenergo.ru/</t>
  </si>
  <si>
    <t>http://oaosvrc.ru/</t>
  </si>
  <si>
    <t>http://ossorateplo.ru/</t>
  </si>
  <si>
    <t>https://energoresurs41.ru/</t>
  </si>
  <si>
    <t>http://aleir-kam.ru/</t>
  </si>
  <si>
    <r>
      <t xml:space="preserve">Информация о территориальных сетевых организациях в отношении которых </t>
    </r>
    <r>
      <rPr>
        <b/>
        <sz val="18"/>
        <rFont val="Times New Roman"/>
        <family val="1"/>
        <charset val="204"/>
      </rPr>
      <t>установлены</t>
    </r>
    <r>
      <rPr>
        <b/>
        <sz val="18"/>
        <color theme="1"/>
        <rFont val="Times New Roman"/>
        <family val="1"/>
        <charset val="204"/>
      </rPr>
      <t xml:space="preserve"> (пересмотрены)/ НЕ установлены (НЕ пересмотрены) цены (тарифы) на услуги по передаче электрической энергии</t>
    </r>
  </si>
  <si>
    <t xml:space="preserve">www.41es.ru </t>
  </si>
  <si>
    <t xml:space="preserve">www.28elset.ru </t>
  </si>
  <si>
    <t xml:space="preserve">http://korenergo.ru/ </t>
  </si>
  <si>
    <t xml:space="preserve">www.esiv.ru </t>
  </si>
  <si>
    <t xml:space="preserve">www.rso-siluaet.ru </t>
  </si>
  <si>
    <t xml:space="preserve">www.oaokes.ru </t>
  </si>
  <si>
    <t>8 (4152) 33-55-64</t>
  </si>
  <si>
    <t>8 (415-2) 46-28-98</t>
  </si>
  <si>
    <t>8 (41535) 3-11-85;                                                               8-914-998-71-68</t>
  </si>
  <si>
    <t>8 (41545) 422-69</t>
  </si>
  <si>
    <t>8 (4152) 464-434;                                                          8 (4152) 463-472</t>
  </si>
  <si>
    <t>8 (4152) 46-66-76</t>
  </si>
  <si>
    <t>8 (4152) 307-689</t>
  </si>
  <si>
    <t>Общество с ограниченной ответственностью                    "28-Электросеть"</t>
  </si>
  <si>
    <t xml:space="preserve">http://teskpk.ru </t>
  </si>
  <si>
    <t>Общество с ограниченной ответственностью "41 Электрическая сеть"</t>
  </si>
  <si>
    <t>Акционерное общество "Петропавловск-Камчатский морской торговый порт" (АО "ПКМТП")</t>
  </si>
  <si>
    <t>Муниципальное унитарное предприятие Петропавловск-Камчатского городского округа "ТеплоЭлектроСетевая Компания" (МУП "ТЭСК")</t>
  </si>
  <si>
    <t>Публичное акционерное общество «Камчатскэнерго»</t>
  </si>
  <si>
    <t>Акционерное общество "Северо-Восточный ремонтный центр" (АО "СВРЦ")</t>
  </si>
  <si>
    <t xml:space="preserve">www.ueskam.ru </t>
  </si>
  <si>
    <t>8 (41545) 43-026,                                                                8 (41545) 43-124</t>
  </si>
  <si>
    <t>Акционерное общество "Камчатские электрические сети им. И.А. Пискунова" (АО "КЭС")</t>
  </si>
  <si>
    <t xml:space="preserve"> 8 (415-32) 22-461 - с 9-00 ч. до 18-00 ч.;                       8 (4152) 228-000 - с 8-30 ч. до 17-30 ч.;                          8 (41532) 22-471 - круглосуточно;                                  8 (800) 302-2880 - круглосуточно</t>
  </si>
  <si>
    <t>8 (4152) 27-52-84;                                                                   8 (4152) 22-19-66;                                                                        8-800-550-9886</t>
  </si>
  <si>
    <t>8-914-029-9339</t>
  </si>
  <si>
    <t>31 61 41/ +7 (963) 831-61-41</t>
  </si>
  <si>
    <t>Общество с ограниченной ответственностью "Марлин"</t>
  </si>
  <si>
    <t xml:space="preserve">https://intarsia.nethouse.ru </t>
  </si>
  <si>
    <t>8 (4152) 27-61-41</t>
  </si>
  <si>
    <t xml:space="preserve">www.kolhoz-udarnik.appspot.com </t>
  </si>
  <si>
    <t>Общество с ограниченной ответственностью "МК Транс"</t>
  </si>
  <si>
    <t>Общество с ограниченной ответственностью "Энергопрогноз-Камчатка"</t>
  </si>
  <si>
    <t>https://mktranskam.ru/</t>
  </si>
  <si>
    <t>8 (4152) 215-678</t>
  </si>
  <si>
    <t>8 (4152) 25-20-55</t>
  </si>
  <si>
    <t>https://epk41.ru/</t>
  </si>
  <si>
    <t>Общество с ограниченной ответственностью "Камчатская Энергетическая Компания" (ООО "КЭК")</t>
  </si>
  <si>
    <t>www.kek41.ru</t>
  </si>
  <si>
    <t>8 800 234 79-17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</si>
</sst>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0.000"/>
    <numFmt numFmtId="166" formatCode="0.0"/>
    <numFmt numFmtId="167" formatCode="#,##0.0"/>
  </numFmts>
  <fonts count="1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  <font>
      <u/>
      <sz val="14"/>
      <color rgb="FF0070C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21">
    <xf numFmtId="0" fontId="0" fillId="0" borderId="0" xfId="0"/>
    <xf numFmtId="49" fontId="3" fillId="2" borderId="27" xfId="0" applyNumberFormat="1" applyFont="1" applyFill="1" applyBorder="1" applyAlignment="1">
      <alignment horizontal="center" vertical="center" wrapText="1"/>
    </xf>
    <xf numFmtId="49" fontId="3" fillId="2" borderId="28" xfId="0" applyNumberFormat="1" applyFont="1" applyFill="1" applyBorder="1" applyAlignment="1">
      <alignment horizontal="center" vertical="center" wrapText="1"/>
    </xf>
    <xf numFmtId="49" fontId="3" fillId="2" borderId="29" xfId="0" applyNumberFormat="1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4" fontId="3" fillId="2" borderId="34" xfId="0" applyNumberFormat="1" applyFont="1" applyFill="1" applyBorder="1" applyAlignment="1">
      <alignment horizontal="center" vertical="center"/>
    </xf>
    <xf numFmtId="4" fontId="3" fillId="2" borderId="35" xfId="0" applyNumberFormat="1" applyFont="1" applyFill="1" applyBorder="1" applyAlignment="1">
      <alignment horizontal="center" vertical="center"/>
    </xf>
    <xf numFmtId="4" fontId="3" fillId="2" borderId="36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37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  <protection locked="0"/>
    </xf>
    <xf numFmtId="0" fontId="6" fillId="3" borderId="18" xfId="0" applyFont="1" applyFill="1" applyBorder="1" applyAlignment="1" applyProtection="1">
      <alignment horizontal="center" vertical="center" wrapText="1"/>
      <protection locked="0"/>
    </xf>
    <xf numFmtId="3" fontId="3" fillId="2" borderId="18" xfId="0" applyNumberFormat="1" applyFont="1" applyFill="1" applyBorder="1" applyAlignment="1">
      <alignment horizontal="center" vertical="center"/>
    </xf>
    <xf numFmtId="4" fontId="5" fillId="3" borderId="18" xfId="0" applyNumberFormat="1" applyFont="1" applyFill="1" applyBorder="1" applyAlignment="1" applyProtection="1">
      <alignment horizontal="center" vertical="center"/>
      <protection locked="0"/>
    </xf>
    <xf numFmtId="164" fontId="5" fillId="3" borderId="18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>
      <alignment horizontal="center" vertical="center"/>
    </xf>
    <xf numFmtId="2" fontId="6" fillId="3" borderId="18" xfId="0" applyNumberFormat="1" applyFont="1" applyFill="1" applyBorder="1" applyAlignment="1" applyProtection="1">
      <alignment horizontal="center" vertical="center"/>
      <protection locked="0"/>
    </xf>
    <xf numFmtId="2" fontId="7" fillId="4" borderId="18" xfId="0" applyNumberFormat="1" applyFont="1" applyFill="1" applyBorder="1" applyAlignment="1" applyProtection="1">
      <alignment horizontal="center" vertical="center"/>
      <protection locked="0"/>
    </xf>
    <xf numFmtId="2" fontId="7" fillId="3" borderId="18" xfId="0" applyNumberFormat="1" applyFont="1" applyFill="1" applyBorder="1" applyAlignment="1" applyProtection="1">
      <alignment horizontal="center" vertical="center"/>
      <protection locked="0"/>
    </xf>
    <xf numFmtId="2" fontId="8" fillId="3" borderId="18" xfId="0" applyNumberFormat="1" applyFont="1" applyFill="1" applyBorder="1" applyAlignment="1" applyProtection="1">
      <alignment horizontal="center" vertical="center"/>
      <protection locked="0"/>
    </xf>
    <xf numFmtId="2" fontId="8" fillId="4" borderId="18" xfId="0" applyNumberFormat="1" applyFont="1" applyFill="1" applyBorder="1" applyAlignment="1" applyProtection="1">
      <alignment horizontal="center" vertical="center"/>
      <protection locked="0"/>
    </xf>
    <xf numFmtId="2" fontId="3" fillId="2" borderId="18" xfId="0" applyNumberFormat="1" applyFont="1" applyFill="1" applyBorder="1" applyAlignment="1">
      <alignment horizontal="center" vertical="center"/>
    </xf>
    <xf numFmtId="165" fontId="8" fillId="4" borderId="18" xfId="0" applyNumberFormat="1" applyFont="1" applyFill="1" applyBorder="1" applyAlignment="1" applyProtection="1">
      <alignment horizontal="center" vertical="center"/>
      <protection locked="0"/>
    </xf>
    <xf numFmtId="3" fontId="3" fillId="2" borderId="28" xfId="0" applyNumberFormat="1" applyFont="1" applyFill="1" applyBorder="1" applyAlignment="1">
      <alignment horizontal="center" vertical="center"/>
    </xf>
    <xf numFmtId="4" fontId="9" fillId="4" borderId="18" xfId="0" applyNumberFormat="1" applyFont="1" applyFill="1" applyBorder="1" applyAlignment="1" applyProtection="1">
      <alignment horizontal="center" vertical="center"/>
      <protection locked="0"/>
    </xf>
    <xf numFmtId="1" fontId="3" fillId="2" borderId="28" xfId="0" applyNumberFormat="1" applyFont="1" applyFill="1" applyBorder="1" applyAlignment="1">
      <alignment horizontal="center" vertical="center"/>
    </xf>
    <xf numFmtId="2" fontId="3" fillId="2" borderId="28" xfId="0" applyNumberFormat="1" applyFont="1" applyFill="1" applyBorder="1" applyAlignment="1">
      <alignment horizontal="center" vertical="center"/>
    </xf>
    <xf numFmtId="2" fontId="3" fillId="3" borderId="18" xfId="0" applyNumberFormat="1" applyFont="1" applyFill="1" applyBorder="1" applyAlignment="1" applyProtection="1">
      <alignment horizontal="center" vertical="center"/>
      <protection locked="0"/>
    </xf>
    <xf numFmtId="2" fontId="6" fillId="3" borderId="18" xfId="0" applyNumberFormat="1" applyFont="1" applyFill="1" applyBorder="1" applyAlignment="1" applyProtection="1">
      <alignment horizontal="center" vertical="center" wrapText="1"/>
      <protection locked="0"/>
    </xf>
    <xf numFmtId="166" fontId="6" fillId="3" borderId="18" xfId="0" applyNumberFormat="1" applyFont="1" applyFill="1" applyBorder="1" applyAlignment="1" applyProtection="1">
      <alignment horizontal="center" vertical="center"/>
      <protection locked="0"/>
    </xf>
    <xf numFmtId="2" fontId="10" fillId="3" borderId="18" xfId="0" applyNumberFormat="1" applyFont="1" applyFill="1" applyBorder="1" applyAlignment="1" applyProtection="1">
      <alignment horizontal="center" vertical="center"/>
      <protection locked="0"/>
    </xf>
    <xf numFmtId="2" fontId="8" fillId="4" borderId="18" xfId="0" applyNumberFormat="1" applyFont="1" applyFill="1" applyBorder="1" applyAlignment="1" applyProtection="1">
      <alignment horizontal="center" vertical="center" wrapText="1"/>
      <protection locked="0"/>
    </xf>
    <xf numFmtId="165" fontId="8" fillId="4" borderId="28" xfId="0" applyNumberFormat="1" applyFont="1" applyFill="1" applyBorder="1" applyAlignment="1" applyProtection="1">
      <alignment horizontal="center" vertical="center"/>
      <protection locked="0"/>
    </xf>
    <xf numFmtId="165" fontId="6" fillId="3" borderId="18" xfId="0" applyNumberFormat="1" applyFont="1" applyFill="1" applyBorder="1" applyAlignment="1" applyProtection="1">
      <alignment horizontal="center" vertical="center"/>
      <protection locked="0"/>
    </xf>
    <xf numFmtId="3" fontId="3" fillId="2" borderId="35" xfId="0" applyNumberFormat="1" applyFont="1" applyFill="1" applyBorder="1" applyAlignment="1">
      <alignment horizontal="center" vertical="center"/>
    </xf>
    <xf numFmtId="1" fontId="3" fillId="2" borderId="35" xfId="0" applyNumberFormat="1" applyFont="1" applyFill="1" applyBorder="1" applyAlignment="1">
      <alignment horizontal="center" vertical="center"/>
    </xf>
    <xf numFmtId="2" fontId="3" fillId="2" borderId="35" xfId="0" applyNumberFormat="1" applyFont="1" applyFill="1" applyBorder="1" applyAlignment="1">
      <alignment horizontal="center" vertical="center"/>
    </xf>
    <xf numFmtId="4" fontId="5" fillId="3" borderId="28" xfId="0" applyNumberFormat="1" applyFont="1" applyFill="1" applyBorder="1" applyAlignment="1" applyProtection="1">
      <alignment horizontal="center" vertical="center"/>
      <protection locked="0"/>
    </xf>
    <xf numFmtId="2" fontId="6" fillId="3" borderId="28" xfId="0" applyNumberFormat="1" applyFont="1" applyFill="1" applyBorder="1" applyAlignment="1" applyProtection="1">
      <alignment horizontal="center" vertical="center"/>
      <protection locked="0"/>
    </xf>
    <xf numFmtId="1" fontId="6" fillId="3" borderId="18" xfId="0" applyNumberFormat="1" applyFont="1" applyFill="1" applyBorder="1" applyAlignment="1" applyProtection="1">
      <alignment horizontal="center" vertical="center"/>
      <protection locked="0"/>
    </xf>
    <xf numFmtId="1" fontId="6" fillId="3" borderId="28" xfId="0" applyNumberFormat="1" applyFont="1" applyFill="1" applyBorder="1" applyAlignment="1" applyProtection="1">
      <alignment horizontal="center" vertical="center"/>
      <protection locked="0"/>
    </xf>
    <xf numFmtId="2" fontId="10" fillId="3" borderId="28" xfId="0" applyNumberFormat="1" applyFont="1" applyFill="1" applyBorder="1" applyAlignment="1" applyProtection="1">
      <alignment horizontal="center" vertical="center"/>
      <protection locked="0"/>
    </xf>
    <xf numFmtId="2" fontId="3" fillId="2" borderId="28" xfId="0" applyNumberFormat="1" applyFont="1" applyFill="1" applyBorder="1" applyAlignment="1" applyProtection="1">
      <alignment horizontal="center" vertical="center"/>
    </xf>
    <xf numFmtId="3" fontId="6" fillId="3" borderId="18" xfId="0" applyNumberFormat="1" applyFont="1" applyFill="1" applyBorder="1" applyAlignment="1" applyProtection="1">
      <alignment horizontal="center" vertical="center"/>
      <protection locked="0"/>
    </xf>
    <xf numFmtId="167" fontId="6" fillId="3" borderId="18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  <protection locked="0"/>
    </xf>
    <xf numFmtId="0" fontId="8" fillId="4" borderId="18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0" fontId="5" fillId="3" borderId="28" xfId="0" applyFont="1" applyFill="1" applyBorder="1" applyAlignment="1" applyProtection="1">
      <alignment horizontal="center" vertical="center" wrapText="1"/>
      <protection locked="0"/>
    </xf>
    <xf numFmtId="0" fontId="6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12" fillId="3" borderId="18" xfId="1" applyFont="1" applyFill="1" applyBorder="1" applyAlignment="1" applyProtection="1">
      <alignment horizontal="center" vertical="center" wrapText="1"/>
      <protection locked="0"/>
    </xf>
    <xf numFmtId="0" fontId="12" fillId="3" borderId="28" xfId="1" applyFont="1" applyFill="1" applyBorder="1" applyAlignment="1" applyProtection="1">
      <alignment horizontal="center" vertical="center" wrapText="1"/>
      <protection locked="0"/>
    </xf>
    <xf numFmtId="0" fontId="12" fillId="0" borderId="18" xfId="1" applyFont="1" applyFill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>
      <alignment horizontal="center" vertical="center" wrapText="1"/>
    </xf>
    <xf numFmtId="0" fontId="13" fillId="3" borderId="18" xfId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2" fontId="3" fillId="2" borderId="16" xfId="0" applyNumberFormat="1" applyFont="1" applyFill="1" applyBorder="1" applyAlignment="1">
      <alignment horizontal="center" vertical="center" wrapText="1"/>
    </xf>
    <xf numFmtId="2" fontId="3" fillId="2" borderId="28" xfId="0" applyNumberFormat="1" applyFont="1" applyFill="1" applyBorder="1" applyAlignment="1">
      <alignment horizontal="center" vertical="center" wrapText="1"/>
    </xf>
    <xf numFmtId="2" fontId="3" fillId="2" borderId="29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0" fillId="0" borderId="28" xfId="0" applyBorder="1"/>
    <xf numFmtId="0" fontId="11" fillId="3" borderId="18" xfId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3" fillId="2" borderId="35" xfId="0" applyFont="1" applyFill="1" applyBorder="1" applyAlignment="1">
      <alignment horizontal="center" vertical="center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12" fillId="3" borderId="12" xfId="1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7" fillId="3" borderId="18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7" fillId="3" borderId="28" xfId="0" applyFont="1" applyFill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1EEE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84;&#1086;&#1080;%20&#1076;&#1086;&#1082;&#1091;&#1084;&#1077;&#1085;&#1090;&#1099;\&#1069;&#1050;&#1057;&#1055;&#1045;&#1056;&#1053;&#1067;&#1045;%20&#1047;&#1040;&#1050;&#1051;&#1070;&#1063;&#1045;&#1053;&#1048;&#1071;\&#1058;&#1040;&#1056;&#1048;&#1060;&#1067;%202019&#1075;\&#1057;&#1042;&#1054;&#1044;%20&#1058;&#1057;&#1054;%20&#1085;&#1072;%20&#1089;&#1072;&#1081;&#1090;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94;&#1099;&#1084;&#1073;&#1072;&#1083;\&#1058;&#1057;&#1054;\41%20&#1069;&#1083;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9;&#1050;&#1057;&#1055;&#1045;&#1056;&#1058;&#1053;&#1067;&#1045;%20&#1047;&#1040;&#1050;&#1051;&#1070;&#1063;&#1045;&#1053;&#1048;&#1071;\&#1058;&#1040;&#1056;&#1048;&#1060;&#1067;%202016&#1075;\&#1050;&#1086;&#1083;&#1093;&#1086;&#1079;%20&#1059;&#1076;&#1072;&#1088;&#1085;&#1080;&#1082;\!!!%20&#1050;&#1086;&#1083;&#1093;&#1086;&#1079;%20&#1059;&#1076;&#1072;&#1088;&#1085;&#1080;&#1082;%20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9;&#1050;&#1057;&#1055;&#1045;&#1056;&#1058;&#1053;&#1067;&#1045;%20&#1047;&#1040;&#1050;&#1051;&#1070;&#1063;&#1045;&#1053;&#1048;&#1071;\&#1058;&#1040;&#1056;&#1048;&#1060;&#1067;%202016&#1075;\&#1050;&#1072;&#1084;&#1095;&#1072;&#1090;&#1089;&#1082;&#1101;&#1085;&#1077;&#1088;&#1075;&#1086;\&#1069;&#1082;&#1089;&#1087;&#1077;&#1088;&#1090;&#1080;&#1079;&#1072;%20&#1050;&#1072;&#1084;&#1095;&#1072;&#1090;&#1089;&#1082;&#1101;&#1085;&#1077;&#1088;&#1075;&#1086;%20(&#1101;&#1083;+&#1090;&#1077;&#1087;&#1083;&#1086;)\++&#1056;&#1040;&#1057;&#1063;&#1045;&#1058;%202016_&#1069;&#1051;&#1045;&#1050;&#1058;&#1056;&#105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9;&#1050;&#1057;&#1055;&#1045;&#1056;&#1058;&#1053;&#1067;&#1045;%20&#1047;&#1040;&#1050;&#1051;&#1070;&#1063;&#1045;&#1053;&#1048;&#1071;\&#1058;&#1040;&#1056;&#1048;&#1060;&#1067;%202016&#1075;\&#1055;&#1057;&#1056;&#1047;\!!!%20&#1056;&#1072;&#1089;&#1095;&#1077;&#1090;%20&#1055;&#1057;&#1056;&#1047;%20(&#1101;&#1085;&#1077;&#1088;&#1075;&#1080;&#1103;)-2016%20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9;&#1050;&#1057;&#1055;&#1045;&#1056;&#1058;&#1053;&#1067;&#1045;%20&#1047;&#1040;&#1050;&#1051;&#1070;&#1063;&#1045;&#1053;&#1048;&#1071;\&#1058;&#1040;&#1056;&#1048;&#1060;&#1067;%202016&#1075;\&#1054;&#1089;&#1089;&#1086;&#1088;&#1089;&#1082;&#1086;&#1077;%20&#1046;&#1050;&#1061;\!!!%20&#1054;&#1089;&#1089;&#1086;&#1088;&#1089;&#1082;&#1086;&#1077;%20&#1046;&#1050;&#1061;%202016%200811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ТСО"/>
      <sheetName val="СВОД ТСО на сайт_2019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ТСО"/>
    </sheetNames>
    <sheetDataSet>
      <sheetData sheetId="0" refreshError="1">
        <row r="8">
          <cell r="AN8">
            <v>942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"/>
      <sheetName val="2"/>
      <sheetName val="3"/>
      <sheetName val="4"/>
      <sheetName val="5"/>
      <sheetName val="6"/>
      <sheetName val="9"/>
      <sheetName val="10 (оля)"/>
      <sheetName val="11"/>
      <sheetName val="расчет УПХ и всп мат"/>
      <sheetName val="15 для отправки"/>
      <sheetName val="15"/>
      <sheetName val="15 произв."/>
      <sheetName val="15 транз+сбыт"/>
      <sheetName val="15 транз"/>
      <sheetName val="15 сбыт"/>
      <sheetName val="а"/>
      <sheetName val="б"/>
      <sheetName val="Лист4"/>
      <sheetName val="16 Свод"/>
      <sheetName val="16(АУП)"/>
      <sheetName val="16 (ОП)"/>
      <sheetName val="16 произв."/>
      <sheetName val="16 перед."/>
      <sheetName val="16 сбыт"/>
      <sheetName val="17"/>
      <sheetName val="21"/>
      <sheetName val="21 произв."/>
      <sheetName val="21 перед+сбыт"/>
      <sheetName val="22  2016г."/>
      <sheetName val="22 2015 г."/>
      <sheetName val="22 2014 г."/>
      <sheetName val="24"/>
      <sheetName val="25"/>
      <sheetName val="23"/>
      <sheetName val="27 1п"/>
      <sheetName val="27 2п"/>
      <sheetName val="Тарифное меню 1пг"/>
      <sheetName val="Тарифное меню 2 пг"/>
      <sheetName val="Тарифное меню 2пг"/>
      <sheetName val="20"/>
      <sheetName val="2.1"/>
      <sheetName val="2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6">
          <cell r="O56">
            <v>2274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ая табл.20_ПП"/>
      <sheetName val="1"/>
      <sheetName val="2"/>
      <sheetName val="2 _ПП"/>
      <sheetName val="3"/>
      <sheetName val="3_ПП"/>
      <sheetName val="4 "/>
      <sheetName val="4_ПП"/>
      <sheetName val="5 "/>
      <sheetName val="5_ПП"/>
      <sheetName val="6"/>
      <sheetName val="6_ПП"/>
      <sheetName val="9"/>
      <sheetName val="10"/>
      <sheetName val="11"/>
      <sheetName val="12"/>
      <sheetName val="27 2016 1П "/>
      <sheetName val="27 2016 2П"/>
      <sheetName val="15 эл-всего_ПП"/>
      <sheetName val="15 эл-произв_ПП"/>
      <sheetName val="15 эл-транзит+сбыт ПП"/>
      <sheetName val="15 эл-транзит_ПП"/>
      <sheetName val="15 эл-сбыт_ПП"/>
      <sheetName val="15 (эл-всего, с косв.внутри)"/>
      <sheetName val="15 -0 (эл-произв,с косв)"/>
      <sheetName val="15-1 (эл-транз+сб,с косв)"/>
      <sheetName val="16 св эл"/>
      <sheetName val="16 пр эл"/>
      <sheetName val="16 тр сб эл"/>
      <sheetName val="17 эл всего"/>
      <sheetName val="17 эл пр"/>
      <sheetName val="17 эл пер+сб"/>
      <sheetName val="21 Э"/>
      <sheetName val="21 Эпр"/>
      <sheetName val="21 Эпер+сб"/>
      <sheetName val="21 Э_ПП"/>
      <sheetName val="21 Э_пр-во_ПП"/>
      <sheetName val="21 Э_транзит_ПП"/>
      <sheetName val="21 Эсбыт_ПП"/>
      <sheetName val="15 (эл-всего)"/>
      <sheetName val="15-2 (эл-транз,с косв)"/>
      <sheetName val="15-3 (эл-сбыт,с косв)"/>
      <sheetName val="15-4 (эл-косв)"/>
      <sheetName val="18"/>
      <sheetName val="18.1"/>
      <sheetName val="18.2"/>
      <sheetName val="15 -0 (эл-произв)"/>
      <sheetName val="18-тр-моя"/>
      <sheetName val="18-сб-моя"/>
      <sheetName val="15-3 (эл-сбыт)"/>
      <sheetName val="15-2 (эл-транз)"/>
      <sheetName val="15-1 (эл-тран+сб)"/>
      <sheetName val="16 тр эл"/>
      <sheetName val="16сб эл"/>
      <sheetName val="17 эл пер"/>
      <sheetName val="17 эл сб"/>
      <sheetName val="17 косв"/>
      <sheetName val="17.1-2011"/>
      <sheetName val="17.1-2012"/>
      <sheetName val="17.1-2013"/>
      <sheetName val="17.1-2014"/>
      <sheetName val="17.1-2015"/>
      <sheetName val="17.1-2016"/>
      <sheetName val="20-эл"/>
      <sheetName val="20-эл-1"/>
      <sheetName val="20-эл-2"/>
      <sheetName val="20-эл-3"/>
      <sheetName val="20-эл-4"/>
      <sheetName val="20.1-2011"/>
      <sheetName val="20.1-2012"/>
      <sheetName val="20.1-2014"/>
      <sheetName val="20.1-2015,2016"/>
      <sheetName val="22"/>
      <sheetName val="23 "/>
      <sheetName val="24"/>
      <sheetName val="25-моя"/>
      <sheetName val="26"/>
      <sheetName val="27"/>
      <sheetName val="29"/>
      <sheetName val="2.1"/>
      <sheetName val="2.2"/>
      <sheetName val="усл.ед.электро"/>
      <sheetName val="27 2015 1П "/>
      <sheetName val="27 2015 2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24">
          <cell r="F24">
            <v>46290.200655966895</v>
          </cell>
        </row>
        <row r="25">
          <cell r="F25">
            <v>118990.04001146925</v>
          </cell>
        </row>
        <row r="33">
          <cell r="F33">
            <v>6819.4361786087411</v>
          </cell>
        </row>
        <row r="44">
          <cell r="F44">
            <v>36557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>
        <row r="31">
          <cell r="F31">
            <v>771.4</v>
          </cell>
        </row>
        <row r="43">
          <cell r="F43">
            <v>362.65999999999997</v>
          </cell>
        </row>
        <row r="44">
          <cell r="F44">
            <v>1016</v>
          </cell>
        </row>
        <row r="58">
          <cell r="F58">
            <v>1007</v>
          </cell>
        </row>
      </sheetData>
      <sheetData sheetId="80" refreshError="1"/>
      <sheetData sheetId="81" refreshError="1">
        <row r="7">
          <cell r="B7">
            <v>7089.58</v>
          </cell>
          <cell r="C7">
            <v>13530.144</v>
          </cell>
          <cell r="F7">
            <v>2671.2</v>
          </cell>
        </row>
      </sheetData>
      <sheetData sheetId="82" refreshError="1"/>
      <sheetData sheetId="8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1.1.2"/>
      <sheetName val="П1.2.2"/>
      <sheetName val="П1.3"/>
      <sheetName val="П1.4"/>
      <sheetName val="П1.5"/>
      <sheetName val="П1.6"/>
      <sheetName val="П1.15"/>
      <sheetName val="П1.16"/>
      <sheetName val="П1.17"/>
      <sheetName val="П1.20"/>
      <sheetName val="П21.21.30"/>
      <sheetName val="П24"/>
      <sheetName val="П1.25"/>
      <sheetName val="расчет общехоз"/>
      <sheetName val="П2.1"/>
      <sheetName val="П2.2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."/>
      <sheetName val="1.1.2."/>
      <sheetName val="1.2.1."/>
      <sheetName val="1.2.2."/>
      <sheetName val=" 1.4."/>
      <sheetName val=" 1.5."/>
      <sheetName val="1.6."/>
      <sheetName val="  1.6."/>
      <sheetName val="1.9."/>
      <sheetName val="1.10"/>
      <sheetName val="1. 11 "/>
      <sheetName val="1.15"/>
      <sheetName val="20.01.  прочие "/>
      <sheetName val="1.15.1"/>
      <sheetName val="1.15.2 "/>
      <sheetName val="1.15.4"/>
      <sheetName val="1.15.3"/>
      <sheetName val="1.16"/>
      <sheetName val="1.16. 1"/>
      <sheetName val="1.16.2"/>
      <sheetName val="1.16. 3"/>
      <sheetName val="1.16.4"/>
      <sheetName val="1.16.ремонт"/>
      <sheetName val="1.17"/>
      <sheetName val="1.17.1"/>
      <sheetName val="1.20"/>
      <sheetName val="1.20.1"/>
      <sheetName val="1.20.3"/>
      <sheetName val="1.17."/>
      <sheetName val="1.21"/>
      <sheetName val="1.21.1"/>
      <sheetName val="1.21.3"/>
      <sheetName val="1.22"/>
      <sheetName val="1.23"/>
      <sheetName val="1.24"/>
      <sheetName val="1.26 не печатать"/>
      <sheetName val="1.25"/>
      <sheetName val="1.27."/>
      <sheetName val="1.27.1"/>
      <sheetName val="1.27.2"/>
      <sheetName val="1.27.1 2 пол"/>
      <sheetName val="2.1"/>
      <sheetName val="2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2">
          <cell r="M72">
            <v>5917.0669002053528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roglazka.com/" TargetMode="External"/><Relationship Id="rId13" Type="http://schemas.openxmlformats.org/officeDocument/2006/relationships/hyperlink" Target="http://oaosvrc.ru/" TargetMode="External"/><Relationship Id="rId18" Type="http://schemas.openxmlformats.org/officeDocument/2006/relationships/hyperlink" Target="https://intarsia.nethouse.ru/" TargetMode="External"/><Relationship Id="rId3" Type="http://schemas.openxmlformats.org/officeDocument/2006/relationships/hyperlink" Target="http://korenergo.ru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kolhoz-udarnik.appspot.com/" TargetMode="External"/><Relationship Id="rId12" Type="http://schemas.openxmlformats.org/officeDocument/2006/relationships/hyperlink" Target="https://kamenergo.ru/" TargetMode="External"/><Relationship Id="rId17" Type="http://schemas.openxmlformats.org/officeDocument/2006/relationships/hyperlink" Target="http://www.ueskam.ru/" TargetMode="External"/><Relationship Id="rId2" Type="http://schemas.openxmlformats.org/officeDocument/2006/relationships/hyperlink" Target="http://teskpk.ru/" TargetMode="External"/><Relationship Id="rId16" Type="http://schemas.openxmlformats.org/officeDocument/2006/relationships/hyperlink" Target="http://aleir-kam.ru/" TargetMode="External"/><Relationship Id="rId20" Type="http://schemas.openxmlformats.org/officeDocument/2006/relationships/hyperlink" Target="http://www.kek41.ru/" TargetMode="External"/><Relationship Id="rId1" Type="http://schemas.openxmlformats.org/officeDocument/2006/relationships/hyperlink" Target="http://www.41es.ru/" TargetMode="External"/><Relationship Id="rId6" Type="http://schemas.openxmlformats.org/officeDocument/2006/relationships/hyperlink" Target="http://www.oaokes.ru/" TargetMode="External"/><Relationship Id="rId11" Type="http://schemas.openxmlformats.org/officeDocument/2006/relationships/hyperlink" Target="http://port.kamchatka.ru/" TargetMode="External"/><Relationship Id="rId5" Type="http://schemas.openxmlformats.org/officeDocument/2006/relationships/hyperlink" Target="http://www.rso-siluaet.ru/" TargetMode="External"/><Relationship Id="rId15" Type="http://schemas.openxmlformats.org/officeDocument/2006/relationships/hyperlink" Target="https://energoresurs41.ru/" TargetMode="External"/><Relationship Id="rId10" Type="http://schemas.openxmlformats.org/officeDocument/2006/relationships/hyperlink" Target="http://www.oboronenergo.su/" TargetMode="External"/><Relationship Id="rId19" Type="http://schemas.openxmlformats.org/officeDocument/2006/relationships/hyperlink" Target="https://epk41.ru/" TargetMode="External"/><Relationship Id="rId4" Type="http://schemas.openxmlformats.org/officeDocument/2006/relationships/hyperlink" Target="http://www.esiv.ru/" TargetMode="External"/><Relationship Id="rId9" Type="http://schemas.openxmlformats.org/officeDocument/2006/relationships/hyperlink" Target="http://www.28elset.ru/" TargetMode="External"/><Relationship Id="rId14" Type="http://schemas.openxmlformats.org/officeDocument/2006/relationships/hyperlink" Target="http://ossoratepl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7"/>
  <sheetViews>
    <sheetView tabSelected="1" view="pageBreakPreview" zoomScale="70" zoomScaleNormal="70" zoomScaleSheetLayoutView="70" workbookViewId="0">
      <pane ySplit="6" topLeftCell="A20" activePane="bottomLeft" state="frozen"/>
      <selection pane="bottomLeft" activeCell="C7" sqref="C7:C27"/>
    </sheetView>
  </sheetViews>
  <sheetFormatPr defaultRowHeight="15" x14ac:dyDescent="0.25"/>
  <cols>
    <col min="1" max="1" width="15.5703125" customWidth="1"/>
    <col min="2" max="2" width="36.28515625" customWidth="1"/>
    <col min="3" max="3" width="51.140625" customWidth="1"/>
    <col min="4" max="4" width="30.5703125" customWidth="1"/>
    <col min="5" max="5" width="27.28515625" customWidth="1"/>
    <col min="6" max="6" width="34.5703125" customWidth="1"/>
    <col min="7" max="7" width="52.7109375" customWidth="1"/>
    <col min="8" max="8" width="36.28515625" customWidth="1"/>
    <col min="9" max="47" width="0" hidden="1" customWidth="1"/>
  </cols>
  <sheetData>
    <row r="1" spans="1:47" ht="90.75" customHeight="1" thickBot="1" x14ac:dyDescent="0.3">
      <c r="A1" s="72" t="s">
        <v>132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4"/>
    </row>
    <row r="2" spans="1:47" ht="16.5" thickBot="1" x14ac:dyDescent="0.3">
      <c r="A2" s="75" t="s">
        <v>0</v>
      </c>
      <c r="B2" s="75" t="s">
        <v>1</v>
      </c>
      <c r="C2" s="75" t="s">
        <v>2</v>
      </c>
      <c r="D2" s="75" t="s">
        <v>3</v>
      </c>
      <c r="E2" s="75" t="s">
        <v>4</v>
      </c>
      <c r="F2" s="75" t="s">
        <v>5</v>
      </c>
      <c r="G2" s="75" t="s">
        <v>6</v>
      </c>
      <c r="H2" s="76" t="s">
        <v>7</v>
      </c>
      <c r="I2" s="77" t="s">
        <v>8</v>
      </c>
      <c r="J2" s="78"/>
      <c r="K2" s="78"/>
      <c r="L2" s="78"/>
      <c r="M2" s="78"/>
      <c r="N2" s="78"/>
      <c r="O2" s="78"/>
      <c r="P2" s="78"/>
      <c r="Q2" s="78"/>
      <c r="R2" s="78"/>
      <c r="S2" s="78"/>
      <c r="T2" s="79"/>
      <c r="U2" s="99" t="s">
        <v>9</v>
      </c>
      <c r="V2" s="99"/>
      <c r="W2" s="99"/>
      <c r="X2" s="99"/>
      <c r="Y2" s="100"/>
      <c r="Z2" s="101" t="s">
        <v>10</v>
      </c>
      <c r="AA2" s="99"/>
      <c r="AB2" s="99"/>
      <c r="AC2" s="99"/>
      <c r="AD2" s="100"/>
      <c r="AE2" s="101" t="s">
        <v>11</v>
      </c>
      <c r="AF2" s="100"/>
      <c r="AG2" s="102" t="s">
        <v>12</v>
      </c>
      <c r="AH2" s="103"/>
      <c r="AI2" s="104"/>
      <c r="AJ2" s="104"/>
      <c r="AK2" s="104"/>
      <c r="AL2" s="104"/>
      <c r="AM2" s="104"/>
      <c r="AN2" s="104"/>
      <c r="AO2" s="104"/>
      <c r="AP2" s="105"/>
      <c r="AQ2" s="106" t="s">
        <v>13</v>
      </c>
      <c r="AR2" s="80" t="s">
        <v>14</v>
      </c>
      <c r="AS2" s="87" t="s">
        <v>15</v>
      </c>
      <c r="AT2" s="87"/>
      <c r="AU2" s="88"/>
    </row>
    <row r="3" spans="1:47" ht="15.75" x14ac:dyDescent="0.25">
      <c r="A3" s="75"/>
      <c r="B3" s="75"/>
      <c r="C3" s="75"/>
      <c r="D3" s="75"/>
      <c r="E3" s="75"/>
      <c r="F3" s="75"/>
      <c r="G3" s="75"/>
      <c r="H3" s="76"/>
      <c r="I3" s="91" t="s">
        <v>16</v>
      </c>
      <c r="J3" s="92"/>
      <c r="K3" s="92"/>
      <c r="L3" s="93" t="s">
        <v>17</v>
      </c>
      <c r="M3" s="94"/>
      <c r="N3" s="95"/>
      <c r="O3" s="93" t="s">
        <v>18</v>
      </c>
      <c r="P3" s="94"/>
      <c r="Q3" s="95"/>
      <c r="R3" s="93" t="s">
        <v>19</v>
      </c>
      <c r="S3" s="94"/>
      <c r="T3" s="96"/>
      <c r="U3" s="83" t="s">
        <v>16</v>
      </c>
      <c r="V3" s="85" t="s">
        <v>17</v>
      </c>
      <c r="W3" s="85" t="s">
        <v>18</v>
      </c>
      <c r="X3" s="85" t="s">
        <v>19</v>
      </c>
      <c r="Y3" s="97" t="s">
        <v>20</v>
      </c>
      <c r="Z3" s="83" t="s">
        <v>16</v>
      </c>
      <c r="AA3" s="85" t="s">
        <v>17</v>
      </c>
      <c r="AB3" s="85" t="s">
        <v>18</v>
      </c>
      <c r="AC3" s="85" t="s">
        <v>19</v>
      </c>
      <c r="AD3" s="97" t="s">
        <v>20</v>
      </c>
      <c r="AE3" s="83" t="s">
        <v>21</v>
      </c>
      <c r="AF3" s="97" t="s">
        <v>22</v>
      </c>
      <c r="AG3" s="83" t="s">
        <v>23</v>
      </c>
      <c r="AH3" s="85" t="s">
        <v>24</v>
      </c>
      <c r="AI3" s="85" t="s">
        <v>25</v>
      </c>
      <c r="AJ3" s="85" t="s">
        <v>26</v>
      </c>
      <c r="AK3" s="85" t="s">
        <v>27</v>
      </c>
      <c r="AL3" s="85" t="s">
        <v>28</v>
      </c>
      <c r="AM3" s="85" t="s">
        <v>29</v>
      </c>
      <c r="AN3" s="85" t="s">
        <v>30</v>
      </c>
      <c r="AO3" s="85" t="s">
        <v>31</v>
      </c>
      <c r="AP3" s="109" t="s">
        <v>32</v>
      </c>
      <c r="AQ3" s="107"/>
      <c r="AR3" s="81"/>
      <c r="AS3" s="89"/>
      <c r="AT3" s="89"/>
      <c r="AU3" s="90"/>
    </row>
    <row r="4" spans="1:47" ht="69" customHeight="1" thickBot="1" x14ac:dyDescent="0.3">
      <c r="A4" s="75"/>
      <c r="B4" s="75"/>
      <c r="C4" s="75"/>
      <c r="D4" s="75"/>
      <c r="E4" s="75"/>
      <c r="F4" s="75"/>
      <c r="G4" s="75"/>
      <c r="H4" s="76"/>
      <c r="I4" s="1" t="s">
        <v>33</v>
      </c>
      <c r="J4" s="2" t="s">
        <v>34</v>
      </c>
      <c r="K4" s="2" t="s">
        <v>35</v>
      </c>
      <c r="L4" s="2" t="s">
        <v>33</v>
      </c>
      <c r="M4" s="2" t="s">
        <v>34</v>
      </c>
      <c r="N4" s="2" t="s">
        <v>35</v>
      </c>
      <c r="O4" s="2" t="s">
        <v>33</v>
      </c>
      <c r="P4" s="2" t="s">
        <v>34</v>
      </c>
      <c r="Q4" s="2" t="s">
        <v>35</v>
      </c>
      <c r="R4" s="2" t="s">
        <v>33</v>
      </c>
      <c r="S4" s="2" t="s">
        <v>34</v>
      </c>
      <c r="T4" s="3" t="s">
        <v>35</v>
      </c>
      <c r="U4" s="84"/>
      <c r="V4" s="86"/>
      <c r="W4" s="86"/>
      <c r="X4" s="86"/>
      <c r="Y4" s="98"/>
      <c r="Z4" s="84"/>
      <c r="AA4" s="86"/>
      <c r="AB4" s="86"/>
      <c r="AC4" s="86"/>
      <c r="AD4" s="98"/>
      <c r="AE4" s="84"/>
      <c r="AF4" s="98"/>
      <c r="AG4" s="84"/>
      <c r="AH4" s="86"/>
      <c r="AI4" s="86"/>
      <c r="AJ4" s="86"/>
      <c r="AK4" s="86"/>
      <c r="AL4" s="86"/>
      <c r="AM4" s="86"/>
      <c r="AN4" s="86"/>
      <c r="AO4" s="86"/>
      <c r="AP4" s="110"/>
      <c r="AQ4" s="108"/>
      <c r="AR4" s="82"/>
      <c r="AS4" s="4" t="s">
        <v>36</v>
      </c>
      <c r="AT4" s="4" t="s">
        <v>37</v>
      </c>
      <c r="AU4" s="5" t="s">
        <v>38</v>
      </c>
    </row>
    <row r="5" spans="1:47" ht="16.5" thickBot="1" x14ac:dyDescent="0.3">
      <c r="A5" s="75"/>
      <c r="B5" s="75"/>
      <c r="C5" s="75"/>
      <c r="D5" s="75"/>
      <c r="E5" s="75"/>
      <c r="F5" s="75"/>
      <c r="G5" s="75"/>
      <c r="H5" s="76"/>
      <c r="I5" s="6" t="s">
        <v>39</v>
      </c>
      <c r="J5" s="7" t="s">
        <v>39</v>
      </c>
      <c r="K5" s="7" t="s">
        <v>39</v>
      </c>
      <c r="L5" s="7" t="s">
        <v>39</v>
      </c>
      <c r="M5" s="7" t="s">
        <v>39</v>
      </c>
      <c r="N5" s="7" t="s">
        <v>39</v>
      </c>
      <c r="O5" s="7" t="s">
        <v>39</v>
      </c>
      <c r="P5" s="7" t="s">
        <v>39</v>
      </c>
      <c r="Q5" s="7" t="s">
        <v>39</v>
      </c>
      <c r="R5" s="7" t="s">
        <v>39</v>
      </c>
      <c r="S5" s="7" t="s">
        <v>39</v>
      </c>
      <c r="T5" s="8" t="s">
        <v>39</v>
      </c>
      <c r="U5" s="9" t="s">
        <v>40</v>
      </c>
      <c r="V5" s="10" t="s">
        <v>40</v>
      </c>
      <c r="W5" s="10" t="s">
        <v>40</v>
      </c>
      <c r="X5" s="10" t="s">
        <v>40</v>
      </c>
      <c r="Y5" s="11" t="s">
        <v>40</v>
      </c>
      <c r="Z5" s="12" t="s">
        <v>41</v>
      </c>
      <c r="AA5" s="10" t="s">
        <v>41</v>
      </c>
      <c r="AB5" s="10" t="s">
        <v>41</v>
      </c>
      <c r="AC5" s="10" t="s">
        <v>41</v>
      </c>
      <c r="AD5" s="11" t="s">
        <v>41</v>
      </c>
      <c r="AE5" s="13" t="s">
        <v>42</v>
      </c>
      <c r="AF5" s="11" t="s">
        <v>42</v>
      </c>
      <c r="AG5" s="13" t="s">
        <v>43</v>
      </c>
      <c r="AH5" s="14" t="s">
        <v>43</v>
      </c>
      <c r="AI5" s="14" t="s">
        <v>43</v>
      </c>
      <c r="AJ5" s="14" t="s">
        <v>43</v>
      </c>
      <c r="AK5" s="10" t="s">
        <v>43</v>
      </c>
      <c r="AL5" s="10" t="s">
        <v>43</v>
      </c>
      <c r="AM5" s="10" t="s">
        <v>43</v>
      </c>
      <c r="AN5" s="11" t="s">
        <v>43</v>
      </c>
      <c r="AO5" s="15" t="s">
        <v>43</v>
      </c>
      <c r="AP5" s="16" t="s">
        <v>43</v>
      </c>
      <c r="AQ5" s="16" t="s">
        <v>44</v>
      </c>
      <c r="AR5" s="16" t="s">
        <v>42</v>
      </c>
      <c r="AS5" s="16"/>
      <c r="AT5" s="16" t="s">
        <v>44</v>
      </c>
      <c r="AU5" s="16" t="s">
        <v>42</v>
      </c>
    </row>
    <row r="6" spans="1:47" ht="16.5" thickBot="1" x14ac:dyDescent="0.3">
      <c r="A6" s="17" t="s">
        <v>45</v>
      </c>
      <c r="B6" s="18" t="s">
        <v>46</v>
      </c>
      <c r="C6" s="19" t="s">
        <v>47</v>
      </c>
      <c r="D6" s="18" t="s">
        <v>48</v>
      </c>
      <c r="E6" s="19" t="s">
        <v>49</v>
      </c>
      <c r="F6" s="18" t="s">
        <v>50</v>
      </c>
      <c r="G6" s="19" t="s">
        <v>51</v>
      </c>
      <c r="H6" s="70" t="s">
        <v>52</v>
      </c>
      <c r="I6" s="19" t="s">
        <v>53</v>
      </c>
      <c r="J6" s="18" t="s">
        <v>54</v>
      </c>
      <c r="K6" s="19" t="s">
        <v>55</v>
      </c>
      <c r="L6" s="18" t="s">
        <v>56</v>
      </c>
      <c r="M6" s="19" t="s">
        <v>57</v>
      </c>
      <c r="N6" s="18" t="s">
        <v>58</v>
      </c>
      <c r="O6" s="19" t="s">
        <v>59</v>
      </c>
      <c r="P6" s="18" t="s">
        <v>60</v>
      </c>
      <c r="Q6" s="19" t="s">
        <v>61</v>
      </c>
      <c r="R6" s="18" t="s">
        <v>62</v>
      </c>
      <c r="S6" s="19" t="s">
        <v>63</v>
      </c>
      <c r="T6" s="18" t="s">
        <v>64</v>
      </c>
      <c r="U6" s="19" t="s">
        <v>65</v>
      </c>
      <c r="V6" s="18" t="s">
        <v>66</v>
      </c>
      <c r="W6" s="19" t="s">
        <v>67</v>
      </c>
      <c r="X6" s="18" t="s">
        <v>68</v>
      </c>
      <c r="Y6" s="19" t="s">
        <v>69</v>
      </c>
      <c r="Z6" s="18" t="s">
        <v>70</v>
      </c>
      <c r="AA6" s="19" t="s">
        <v>71</v>
      </c>
      <c r="AB6" s="18" t="s">
        <v>72</v>
      </c>
      <c r="AC6" s="19" t="s">
        <v>73</v>
      </c>
      <c r="AD6" s="18" t="s">
        <v>74</v>
      </c>
      <c r="AE6" s="19" t="s">
        <v>75</v>
      </c>
      <c r="AF6" s="18" t="s">
        <v>76</v>
      </c>
      <c r="AG6" s="19" t="s">
        <v>77</v>
      </c>
      <c r="AH6" s="18" t="s">
        <v>78</v>
      </c>
      <c r="AI6" s="19" t="s">
        <v>79</v>
      </c>
      <c r="AJ6" s="18" t="s">
        <v>80</v>
      </c>
      <c r="AK6" s="19" t="s">
        <v>81</v>
      </c>
      <c r="AL6" s="18" t="s">
        <v>82</v>
      </c>
      <c r="AM6" s="19" t="s">
        <v>83</v>
      </c>
      <c r="AN6" s="18" t="s">
        <v>84</v>
      </c>
      <c r="AO6" s="19" t="s">
        <v>85</v>
      </c>
      <c r="AP6" s="18" t="s">
        <v>86</v>
      </c>
      <c r="AQ6" s="20" t="s">
        <v>87</v>
      </c>
      <c r="AR6" s="20" t="s">
        <v>88</v>
      </c>
      <c r="AS6" s="20" t="s">
        <v>89</v>
      </c>
      <c r="AT6" s="20" t="s">
        <v>90</v>
      </c>
      <c r="AU6" s="21" t="s">
        <v>91</v>
      </c>
    </row>
    <row r="7" spans="1:47" ht="82.5" customHeight="1" x14ac:dyDescent="0.25">
      <c r="A7" s="65">
        <v>1</v>
      </c>
      <c r="B7" s="22" t="s">
        <v>92</v>
      </c>
      <c r="C7" s="23" t="s">
        <v>146</v>
      </c>
      <c r="D7" s="23">
        <v>4105031155</v>
      </c>
      <c r="E7" s="23">
        <v>410501001</v>
      </c>
      <c r="F7" s="67" t="s">
        <v>134</v>
      </c>
      <c r="G7" s="23" t="s">
        <v>123</v>
      </c>
      <c r="H7" s="63" t="s">
        <v>93</v>
      </c>
      <c r="I7" s="24">
        <f t="shared" ref="I7:K23" si="0">L7+O7+R7</f>
        <v>4.0000000000000001E-3</v>
      </c>
      <c r="J7" s="24">
        <f t="shared" si="0"/>
        <v>0</v>
      </c>
      <c r="K7" s="24">
        <f t="shared" si="0"/>
        <v>0</v>
      </c>
      <c r="L7" s="25"/>
      <c r="M7" s="25"/>
      <c r="N7" s="25"/>
      <c r="O7" s="25"/>
      <c r="P7" s="25"/>
      <c r="Q7" s="25"/>
      <c r="R7" s="26">
        <v>4.0000000000000001E-3</v>
      </c>
      <c r="S7" s="26"/>
      <c r="T7" s="26"/>
      <c r="U7" s="27">
        <f>SUM(V7:Y7)</f>
        <v>8.1999999999999993</v>
      </c>
      <c r="V7" s="28"/>
      <c r="W7" s="28"/>
      <c r="X7" s="28">
        <v>5.6</v>
      </c>
      <c r="Y7" s="28">
        <v>2.6</v>
      </c>
      <c r="Z7" s="27">
        <f>SUM(AA7:AD7)</f>
        <v>79.35199999999999</v>
      </c>
      <c r="AA7" s="29"/>
      <c r="AB7" s="30"/>
      <c r="AC7" s="31">
        <v>79.281999999999996</v>
      </c>
      <c r="AD7" s="31">
        <v>7.0000000000000007E-2</v>
      </c>
      <c r="AE7" s="32">
        <v>5.04</v>
      </c>
      <c r="AF7" s="32">
        <v>0.378</v>
      </c>
      <c r="AG7" s="33" t="e">
        <f>SUM(AH7:AN7)</f>
        <v>#REF!</v>
      </c>
      <c r="AH7" s="31" t="e">
        <f>14117.934248521-[1]!Таблица[[#This Row],[35]]-[1]!Таблица[[#This Row],[36]]-[1]!Таблица[[#This Row],[37]]-[1]!Таблица[[#This Row],[38]]-[1]!Таблица[[#This Row],[40]]-[1]!Таблица[[#This Row],[41]]</f>
        <v>#REF!</v>
      </c>
      <c r="AI7" s="31">
        <v>188</v>
      </c>
      <c r="AJ7" s="31">
        <v>1</v>
      </c>
      <c r="AK7" s="31">
        <v>13</v>
      </c>
      <c r="AL7" s="31">
        <v>549</v>
      </c>
      <c r="AM7" s="31"/>
      <c r="AN7" s="31">
        <f t="shared" ref="AN7" si="1">700+1178-263</f>
        <v>1615</v>
      </c>
      <c r="AO7" s="31">
        <v>1464.7025012115084</v>
      </c>
      <c r="AP7" s="33" t="e">
        <f>AO7+AG7</f>
        <v>#REF!</v>
      </c>
      <c r="AQ7" s="32">
        <v>1190</v>
      </c>
      <c r="AR7" s="34">
        <v>5.04</v>
      </c>
      <c r="AS7" s="32" t="s">
        <v>94</v>
      </c>
      <c r="AT7" s="32">
        <v>830</v>
      </c>
      <c r="AU7" s="34">
        <v>1.8839999999999999</v>
      </c>
    </row>
    <row r="8" spans="1:47" ht="82.5" customHeight="1" x14ac:dyDescent="0.25">
      <c r="A8" s="66">
        <v>2</v>
      </c>
      <c r="B8" s="22" t="s">
        <v>92</v>
      </c>
      <c r="C8" s="23" t="s">
        <v>148</v>
      </c>
      <c r="D8" s="23">
        <v>4105043288</v>
      </c>
      <c r="E8" s="23">
        <v>410501001</v>
      </c>
      <c r="F8" s="67" t="s">
        <v>133</v>
      </c>
      <c r="G8" s="23" t="s">
        <v>122</v>
      </c>
      <c r="H8" s="63" t="s">
        <v>93</v>
      </c>
      <c r="I8" s="24"/>
      <c r="J8" s="24"/>
      <c r="K8" s="24"/>
      <c r="L8" s="25"/>
      <c r="M8" s="25"/>
      <c r="N8" s="25"/>
      <c r="O8" s="25"/>
      <c r="P8" s="25"/>
      <c r="Q8" s="25"/>
      <c r="R8" s="26"/>
      <c r="S8" s="26"/>
      <c r="T8" s="26"/>
      <c r="U8" s="27"/>
      <c r="V8" s="28"/>
      <c r="W8" s="28"/>
      <c r="X8" s="28"/>
      <c r="Y8" s="28"/>
      <c r="Z8" s="27"/>
      <c r="AA8" s="29"/>
      <c r="AB8" s="30"/>
      <c r="AC8" s="31"/>
      <c r="AD8" s="31"/>
      <c r="AE8" s="32"/>
      <c r="AF8" s="32"/>
      <c r="AG8" s="33"/>
      <c r="AH8" s="31"/>
      <c r="AI8" s="31"/>
      <c r="AJ8" s="31"/>
      <c r="AK8" s="31"/>
      <c r="AL8" s="31"/>
      <c r="AM8" s="31"/>
      <c r="AN8" s="31"/>
      <c r="AO8" s="31"/>
      <c r="AP8" s="33"/>
      <c r="AQ8" s="32"/>
      <c r="AR8" s="34"/>
      <c r="AS8" s="32"/>
      <c r="AT8" s="32"/>
      <c r="AU8" s="34"/>
    </row>
    <row r="9" spans="1:47" ht="82.5" customHeight="1" x14ac:dyDescent="0.25">
      <c r="A9" s="65">
        <v>3</v>
      </c>
      <c r="B9" s="22" t="s">
        <v>92</v>
      </c>
      <c r="C9" s="23" t="s">
        <v>125</v>
      </c>
      <c r="D9" s="23">
        <v>7704726225</v>
      </c>
      <c r="E9" s="23" t="s">
        <v>101</v>
      </c>
      <c r="F9" s="67" t="s">
        <v>124</v>
      </c>
      <c r="G9" s="23" t="s">
        <v>115</v>
      </c>
      <c r="H9" s="63" t="s">
        <v>93</v>
      </c>
      <c r="I9" s="35">
        <f t="shared" si="0"/>
        <v>2.222</v>
      </c>
      <c r="J9" s="35">
        <f t="shared" si="0"/>
        <v>5.96</v>
      </c>
      <c r="K9" s="35">
        <f t="shared" si="0"/>
        <v>0</v>
      </c>
      <c r="L9" s="25"/>
      <c r="M9" s="25"/>
      <c r="N9" s="25"/>
      <c r="O9" s="25"/>
      <c r="P9" s="25"/>
      <c r="Q9" s="25"/>
      <c r="R9" s="25">
        <v>2.222</v>
      </c>
      <c r="S9" s="25">
        <v>5.96</v>
      </c>
      <c r="T9" s="25"/>
      <c r="U9" s="37">
        <f t="shared" ref="U9:U23" si="2">SUM(V9:Y9)</f>
        <v>10.039999999999999</v>
      </c>
      <c r="V9" s="28"/>
      <c r="W9" s="28"/>
      <c r="X9" s="28">
        <v>9.69</v>
      </c>
      <c r="Y9" s="28">
        <v>0.35</v>
      </c>
      <c r="Z9" s="37">
        <f t="shared" ref="Z9:Z23" si="3">SUM(AA9:AD9)</f>
        <v>169.39</v>
      </c>
      <c r="AA9" s="39"/>
      <c r="AB9" s="39"/>
      <c r="AC9" s="28">
        <v>168.44</v>
      </c>
      <c r="AD9" s="28">
        <v>0.95</v>
      </c>
      <c r="AE9" s="28">
        <v>7.56</v>
      </c>
      <c r="AF9" s="28">
        <v>0.23200000000000001</v>
      </c>
      <c r="AG9" s="38">
        <f t="shared" ref="AG9:AG23" si="4">SUM(AH9:AN9)</f>
        <v>9951</v>
      </c>
      <c r="AH9" s="28">
        <v>6912.9</v>
      </c>
      <c r="AI9" s="28">
        <v>61</v>
      </c>
      <c r="AJ9" s="28">
        <v>7.1</v>
      </c>
      <c r="AK9" s="28"/>
      <c r="AL9" s="28">
        <v>831</v>
      </c>
      <c r="AM9" s="28"/>
      <c r="AN9" s="28">
        <v>2139</v>
      </c>
      <c r="AO9" s="28">
        <v>1205</v>
      </c>
      <c r="AP9" s="38">
        <f t="shared" ref="AP9:AP23" si="5">AO9+AG9</f>
        <v>11156</v>
      </c>
      <c r="AQ9" s="28">
        <v>9176</v>
      </c>
      <c r="AR9" s="28">
        <v>7.33</v>
      </c>
      <c r="AS9" s="40" t="s">
        <v>95</v>
      </c>
      <c r="AT9" s="28" t="s">
        <v>96</v>
      </c>
      <c r="AU9" s="28" t="s">
        <v>97</v>
      </c>
    </row>
    <row r="10" spans="1:47" ht="82.5" customHeight="1" x14ac:dyDescent="0.25">
      <c r="A10" s="66">
        <v>4</v>
      </c>
      <c r="B10" s="22" t="s">
        <v>92</v>
      </c>
      <c r="C10" s="23" t="s">
        <v>149</v>
      </c>
      <c r="D10" s="23">
        <v>4101017801</v>
      </c>
      <c r="E10" s="23">
        <v>410101001</v>
      </c>
      <c r="F10" s="67" t="s">
        <v>126</v>
      </c>
      <c r="G10" s="23" t="s">
        <v>158</v>
      </c>
      <c r="H10" s="63" t="s">
        <v>93</v>
      </c>
      <c r="I10" s="35">
        <f t="shared" si="0"/>
        <v>3.68</v>
      </c>
      <c r="J10" s="35">
        <f t="shared" si="0"/>
        <v>0.4</v>
      </c>
      <c r="K10" s="35">
        <f t="shared" si="0"/>
        <v>0</v>
      </c>
      <c r="L10" s="25"/>
      <c r="M10" s="25"/>
      <c r="N10" s="25"/>
      <c r="O10" s="25"/>
      <c r="P10" s="25"/>
      <c r="Q10" s="25"/>
      <c r="R10" s="25">
        <v>3.68</v>
      </c>
      <c r="S10" s="25">
        <v>0.4</v>
      </c>
      <c r="T10" s="25"/>
      <c r="U10" s="37">
        <f t="shared" si="2"/>
        <v>18.021000000000001</v>
      </c>
      <c r="V10" s="28"/>
      <c r="W10" s="28"/>
      <c r="X10" s="28">
        <v>7.1310000000000002</v>
      </c>
      <c r="Y10" s="28">
        <v>10.89</v>
      </c>
      <c r="Z10" s="37">
        <f t="shared" si="3"/>
        <v>171.46</v>
      </c>
      <c r="AA10" s="39"/>
      <c r="AB10" s="39"/>
      <c r="AC10" s="28">
        <v>142.06</v>
      </c>
      <c r="AD10" s="28">
        <v>29.4</v>
      </c>
      <c r="AE10" s="28">
        <v>5.0620000000000003</v>
      </c>
      <c r="AF10" s="28">
        <v>0.371</v>
      </c>
      <c r="AG10" s="38">
        <f t="shared" si="4"/>
        <v>10363.870000000001</v>
      </c>
      <c r="AH10" s="28">
        <f>10136.76-'[2]Информация о ТСО'!$AN$8</f>
        <v>9194.76</v>
      </c>
      <c r="AI10" s="28">
        <v>220.62</v>
      </c>
      <c r="AJ10" s="28"/>
      <c r="AK10" s="28">
        <v>6.49</v>
      </c>
      <c r="AL10" s="28"/>
      <c r="AM10" s="28"/>
      <c r="AN10" s="28">
        <f t="shared" ref="AN10" si="6">811+131</f>
        <v>942</v>
      </c>
      <c r="AO10" s="28">
        <v>2374.38</v>
      </c>
      <c r="AP10" s="38">
        <f t="shared" si="5"/>
        <v>12738.25</v>
      </c>
      <c r="AQ10" s="28">
        <v>1200</v>
      </c>
      <c r="AR10" s="28"/>
      <c r="AS10" s="40" t="s">
        <v>98</v>
      </c>
      <c r="AT10" s="28" t="s">
        <v>99</v>
      </c>
      <c r="AU10" s="28" t="s">
        <v>100</v>
      </c>
    </row>
    <row r="11" spans="1:47" ht="82.5" customHeight="1" x14ac:dyDescent="0.25">
      <c r="A11" s="66">
        <v>5</v>
      </c>
      <c r="B11" s="61" t="s">
        <v>92</v>
      </c>
      <c r="C11" s="62" t="s">
        <v>150</v>
      </c>
      <c r="D11" s="62">
        <v>4101004827</v>
      </c>
      <c r="E11" s="62">
        <v>410101001</v>
      </c>
      <c r="F11" s="68" t="s">
        <v>147</v>
      </c>
      <c r="G11" s="62" t="s">
        <v>139</v>
      </c>
      <c r="H11" s="64" t="s">
        <v>93</v>
      </c>
      <c r="I11" s="35">
        <f t="shared" si="0"/>
        <v>248.23000000000002</v>
      </c>
      <c r="J11" s="35">
        <f t="shared" si="0"/>
        <v>0</v>
      </c>
      <c r="K11" s="35">
        <f t="shared" si="0"/>
        <v>27.95</v>
      </c>
      <c r="L11" s="25">
        <v>16.3</v>
      </c>
      <c r="M11" s="25"/>
      <c r="N11" s="25"/>
      <c r="O11" s="25">
        <v>8.32</v>
      </c>
      <c r="P11" s="25"/>
      <c r="Q11" s="25">
        <v>1</v>
      </c>
      <c r="R11" s="25">
        <v>223.61</v>
      </c>
      <c r="S11" s="25"/>
      <c r="T11" s="25">
        <v>26.95</v>
      </c>
      <c r="U11" s="37">
        <f t="shared" si="2"/>
        <v>1005</v>
      </c>
      <c r="V11" s="28">
        <v>7.5</v>
      </c>
      <c r="W11" s="28">
        <v>20.7</v>
      </c>
      <c r="X11" s="28">
        <v>544.79999999999995</v>
      </c>
      <c r="Y11" s="28">
        <v>432</v>
      </c>
      <c r="Z11" s="37">
        <f t="shared" si="3"/>
        <v>9341.630000000001</v>
      </c>
      <c r="AA11" s="28">
        <v>151.6</v>
      </c>
      <c r="AB11" s="28">
        <v>661.5</v>
      </c>
      <c r="AC11" s="28">
        <v>7082.7</v>
      </c>
      <c r="AD11" s="28">
        <v>1445.83</v>
      </c>
      <c r="AE11" s="28">
        <v>260.999503</v>
      </c>
      <c r="AF11" s="28">
        <v>24.455767000000002</v>
      </c>
      <c r="AG11" s="38">
        <f t="shared" si="4"/>
        <v>261214.00444762799</v>
      </c>
      <c r="AH11" s="41">
        <v>193754.48</v>
      </c>
      <c r="AI11" s="28">
        <v>49796.610169491527</v>
      </c>
      <c r="AJ11" s="28">
        <v>6695.4709999999995</v>
      </c>
      <c r="AK11" s="28">
        <v>664.06700000000001</v>
      </c>
      <c r="AL11" s="28">
        <v>0</v>
      </c>
      <c r="AM11" s="28">
        <v>0</v>
      </c>
      <c r="AN11" s="28">
        <v>10303.376278136444</v>
      </c>
      <c r="AO11" s="41">
        <v>160617.84033097341</v>
      </c>
      <c r="AP11" s="38">
        <f t="shared" si="5"/>
        <v>421831.84477860143</v>
      </c>
      <c r="AQ11" s="28">
        <v>125775.95000000003</v>
      </c>
      <c r="AR11" s="28">
        <v>234.72188299999999</v>
      </c>
      <c r="AS11" s="28" t="s">
        <v>102</v>
      </c>
      <c r="AT11" s="28">
        <v>125775.95000000003</v>
      </c>
      <c r="AU11" s="28">
        <v>233.31811300000001</v>
      </c>
    </row>
    <row r="12" spans="1:47" ht="67.5" customHeight="1" x14ac:dyDescent="0.25">
      <c r="A12" s="66">
        <v>6</v>
      </c>
      <c r="B12" s="22" t="s">
        <v>92</v>
      </c>
      <c r="C12" s="23" t="s">
        <v>105</v>
      </c>
      <c r="D12" s="23">
        <v>8203010961</v>
      </c>
      <c r="E12" s="23">
        <v>820301001</v>
      </c>
      <c r="F12" s="112" t="s">
        <v>163</v>
      </c>
      <c r="G12" s="23" t="s">
        <v>120</v>
      </c>
      <c r="H12" s="63" t="s">
        <v>93</v>
      </c>
      <c r="I12" s="35">
        <f t="shared" si="0"/>
        <v>11.54</v>
      </c>
      <c r="J12" s="35">
        <f t="shared" si="0"/>
        <v>1.26</v>
      </c>
      <c r="K12" s="35">
        <f t="shared" si="0"/>
        <v>1.92</v>
      </c>
      <c r="L12" s="36"/>
      <c r="M12" s="36"/>
      <c r="N12" s="36"/>
      <c r="O12" s="36"/>
      <c r="P12" s="36"/>
      <c r="Q12" s="36"/>
      <c r="R12" s="36">
        <v>11.54</v>
      </c>
      <c r="S12" s="36">
        <v>1.26</v>
      </c>
      <c r="T12" s="36">
        <v>1.92</v>
      </c>
      <c r="U12" s="37">
        <f t="shared" si="2"/>
        <v>11.164999999999999</v>
      </c>
      <c r="V12" s="32"/>
      <c r="W12" s="32"/>
      <c r="X12" s="32">
        <v>8.9649999999999999</v>
      </c>
      <c r="Y12" s="32">
        <v>2.2000000000000002</v>
      </c>
      <c r="Z12" s="37">
        <f t="shared" si="3"/>
        <v>37.317999999999998</v>
      </c>
      <c r="AA12" s="32"/>
      <c r="AB12" s="32"/>
      <c r="AC12" s="32">
        <v>31.378</v>
      </c>
      <c r="AD12" s="32">
        <v>5.94</v>
      </c>
      <c r="AE12" s="34">
        <v>12.057</v>
      </c>
      <c r="AF12" s="34">
        <v>0.372</v>
      </c>
      <c r="AG12" s="38">
        <f t="shared" si="4"/>
        <v>4251</v>
      </c>
      <c r="AH12" s="32">
        <f>3576-155</f>
        <v>3421</v>
      </c>
      <c r="AI12" s="32">
        <v>775</v>
      </c>
      <c r="AJ12" s="32"/>
      <c r="AK12" s="32"/>
      <c r="AL12" s="32">
        <v>55</v>
      </c>
      <c r="AM12" s="32"/>
      <c r="AN12" s="32"/>
      <c r="AO12" s="32">
        <v>2276</v>
      </c>
      <c r="AP12" s="38">
        <f t="shared" si="5"/>
        <v>6527</v>
      </c>
      <c r="AQ12" s="32">
        <v>5000</v>
      </c>
      <c r="AR12" s="32">
        <v>11.685</v>
      </c>
      <c r="AS12" s="43" t="s">
        <v>103</v>
      </c>
      <c r="AT12" s="32">
        <v>400</v>
      </c>
      <c r="AU12" s="44">
        <v>0.3</v>
      </c>
    </row>
    <row r="13" spans="1:47" ht="103.5" customHeight="1" x14ac:dyDescent="0.25">
      <c r="A13" s="66">
        <v>7</v>
      </c>
      <c r="B13" s="22" t="s">
        <v>92</v>
      </c>
      <c r="C13" s="23" t="s">
        <v>107</v>
      </c>
      <c r="D13" s="23">
        <v>8202910020</v>
      </c>
      <c r="E13" s="23">
        <v>410101001</v>
      </c>
      <c r="F13" s="67" t="s">
        <v>135</v>
      </c>
      <c r="G13" s="23" t="s">
        <v>140</v>
      </c>
      <c r="H13" s="63" t="s">
        <v>93</v>
      </c>
      <c r="I13" s="35">
        <f t="shared" si="0"/>
        <v>9.66</v>
      </c>
      <c r="J13" s="35">
        <f t="shared" si="0"/>
        <v>0</v>
      </c>
      <c r="K13" s="35">
        <f t="shared" si="0"/>
        <v>0</v>
      </c>
      <c r="L13" s="25"/>
      <c r="M13" s="25"/>
      <c r="N13" s="25"/>
      <c r="O13" s="25"/>
      <c r="P13" s="25"/>
      <c r="Q13" s="25"/>
      <c r="R13" s="25">
        <v>9.66</v>
      </c>
      <c r="S13" s="25"/>
      <c r="T13" s="25"/>
      <c r="U13" s="37">
        <f t="shared" si="2"/>
        <v>3.7119999999999997</v>
      </c>
      <c r="V13" s="28"/>
      <c r="W13" s="28"/>
      <c r="X13" s="45">
        <v>3.242</v>
      </c>
      <c r="Y13" s="45">
        <v>0.47</v>
      </c>
      <c r="Z13" s="37">
        <f t="shared" si="3"/>
        <v>64.02</v>
      </c>
      <c r="AA13" s="28"/>
      <c r="AB13" s="28"/>
      <c r="AC13" s="28">
        <v>62.75</v>
      </c>
      <c r="AD13" s="28">
        <v>1.27</v>
      </c>
      <c r="AE13" s="45">
        <v>5.508</v>
      </c>
      <c r="AF13" s="45">
        <v>3.3000000000000002E-2</v>
      </c>
      <c r="AG13" s="38">
        <f t="shared" si="4"/>
        <v>1029</v>
      </c>
      <c r="AH13" s="28">
        <v>1014</v>
      </c>
      <c r="AI13" s="28">
        <v>15</v>
      </c>
      <c r="AJ13" s="28"/>
      <c r="AK13" s="28"/>
      <c r="AL13" s="28"/>
      <c r="AM13" s="28"/>
      <c r="AN13" s="28"/>
      <c r="AO13" s="45">
        <v>188</v>
      </c>
      <c r="AP13" s="38">
        <f t="shared" si="5"/>
        <v>1217</v>
      </c>
      <c r="AQ13" s="28">
        <v>5100</v>
      </c>
      <c r="AR13" s="45">
        <v>5.4749999999999996</v>
      </c>
      <c r="AS13" s="28" t="s">
        <v>104</v>
      </c>
      <c r="AT13" s="28">
        <v>5100</v>
      </c>
      <c r="AU13" s="45">
        <v>5.4749999999999996</v>
      </c>
    </row>
    <row r="14" spans="1:47" ht="83.25" customHeight="1" x14ac:dyDescent="0.25">
      <c r="A14" s="66">
        <v>8</v>
      </c>
      <c r="B14" s="22" t="s">
        <v>92</v>
      </c>
      <c r="C14" s="23" t="s">
        <v>151</v>
      </c>
      <c r="D14" s="23">
        <v>4100000668</v>
      </c>
      <c r="E14" s="23">
        <v>410101001</v>
      </c>
      <c r="F14" s="71" t="s">
        <v>127</v>
      </c>
      <c r="G14" s="23" t="s">
        <v>108</v>
      </c>
      <c r="H14" s="63" t="s">
        <v>93</v>
      </c>
      <c r="I14" s="46">
        <f t="shared" si="0"/>
        <v>0</v>
      </c>
      <c r="J14" s="35">
        <f t="shared" si="0"/>
        <v>0</v>
      </c>
      <c r="K14" s="35">
        <f t="shared" si="0"/>
        <v>1.4</v>
      </c>
      <c r="L14" s="25"/>
      <c r="M14" s="25"/>
      <c r="N14" s="25"/>
      <c r="O14" s="25"/>
      <c r="P14" s="25"/>
      <c r="Q14" s="25"/>
      <c r="R14" s="25"/>
      <c r="S14" s="25"/>
      <c r="T14" s="25">
        <v>1.4</v>
      </c>
      <c r="U14" s="47">
        <f t="shared" si="2"/>
        <v>17.271000000000001</v>
      </c>
      <c r="V14" s="28">
        <v>0</v>
      </c>
      <c r="W14" s="28">
        <v>0</v>
      </c>
      <c r="X14" s="28">
        <v>3.0459999999999998</v>
      </c>
      <c r="Y14" s="28">
        <v>14.225</v>
      </c>
      <c r="Z14" s="47">
        <f t="shared" si="3"/>
        <v>49.069999999999993</v>
      </c>
      <c r="AA14" s="28">
        <v>0</v>
      </c>
      <c r="AB14" s="28">
        <v>0</v>
      </c>
      <c r="AC14" s="28">
        <v>10.66</v>
      </c>
      <c r="AD14" s="28">
        <v>38.409999999999997</v>
      </c>
      <c r="AE14" s="28">
        <v>11.368</v>
      </c>
      <c r="AF14" s="28">
        <v>0.86799999999999999</v>
      </c>
      <c r="AG14" s="48">
        <f t="shared" si="4"/>
        <v>12239</v>
      </c>
      <c r="AH14" s="28">
        <v>9785</v>
      </c>
      <c r="AI14" s="28">
        <v>858</v>
      </c>
      <c r="AJ14" s="28">
        <v>227</v>
      </c>
      <c r="AK14" s="28">
        <v>0</v>
      </c>
      <c r="AL14" s="28">
        <v>0</v>
      </c>
      <c r="AM14" s="28">
        <v>0</v>
      </c>
      <c r="AN14" s="28">
        <v>1369</v>
      </c>
      <c r="AO14" s="28">
        <v>5405</v>
      </c>
      <c r="AP14" s="48">
        <f t="shared" si="5"/>
        <v>17644</v>
      </c>
      <c r="AQ14" s="28">
        <v>1826</v>
      </c>
      <c r="AR14" s="28">
        <v>10.5</v>
      </c>
      <c r="AS14" s="28"/>
      <c r="AT14" s="28">
        <v>0</v>
      </c>
      <c r="AU14" s="28">
        <v>0</v>
      </c>
    </row>
    <row r="15" spans="1:47" ht="82.5" customHeight="1" x14ac:dyDescent="0.25">
      <c r="A15" s="66">
        <v>9</v>
      </c>
      <c r="B15" s="22" t="s">
        <v>92</v>
      </c>
      <c r="C15" s="23" t="s">
        <v>152</v>
      </c>
      <c r="D15" s="23">
        <v>4102009338</v>
      </c>
      <c r="E15" s="23">
        <v>410250001</v>
      </c>
      <c r="F15" s="71" t="s">
        <v>128</v>
      </c>
      <c r="G15" s="23" t="s">
        <v>141</v>
      </c>
      <c r="H15" s="63" t="s">
        <v>93</v>
      </c>
      <c r="I15" s="35">
        <f t="shared" si="0"/>
        <v>0.99399999999999999</v>
      </c>
      <c r="J15" s="35">
        <f t="shared" si="0"/>
        <v>0</v>
      </c>
      <c r="K15" s="35">
        <f t="shared" si="0"/>
        <v>0</v>
      </c>
      <c r="L15" s="49"/>
      <c r="M15" s="49"/>
      <c r="N15" s="49"/>
      <c r="O15" s="49"/>
      <c r="P15" s="49"/>
      <c r="Q15" s="49"/>
      <c r="R15" s="49">
        <v>0.99399999999999999</v>
      </c>
      <c r="S15" s="49"/>
      <c r="T15" s="49"/>
      <c r="U15" s="37">
        <f t="shared" si="2"/>
        <v>4.9000000000000004</v>
      </c>
      <c r="V15" s="28"/>
      <c r="W15" s="28"/>
      <c r="X15" s="28"/>
      <c r="Y15" s="28">
        <v>4.9000000000000004</v>
      </c>
      <c r="Z15" s="37">
        <f t="shared" si="3"/>
        <v>1</v>
      </c>
      <c r="AA15" s="28"/>
      <c r="AB15" s="28"/>
      <c r="AC15" s="28"/>
      <c r="AD15" s="28">
        <v>1</v>
      </c>
      <c r="AE15" s="50">
        <v>3.0739999999999998</v>
      </c>
      <c r="AF15" s="50">
        <v>0.191</v>
      </c>
      <c r="AG15" s="38">
        <f t="shared" si="4"/>
        <v>2274</v>
      </c>
      <c r="AH15" s="50">
        <f>'[3]15 транз+сбыт'!$O$56</f>
        <v>2274</v>
      </c>
      <c r="AI15" s="50"/>
      <c r="AJ15" s="50"/>
      <c r="AK15" s="50"/>
      <c r="AL15" s="50"/>
      <c r="AM15" s="50"/>
      <c r="AN15" s="50"/>
      <c r="AO15" s="50">
        <v>2780.2</v>
      </c>
      <c r="AP15" s="38">
        <f t="shared" si="5"/>
        <v>5054.2</v>
      </c>
      <c r="AQ15" s="28">
        <v>1700</v>
      </c>
      <c r="AR15" s="50">
        <v>2.883</v>
      </c>
      <c r="AS15" s="50" t="s">
        <v>106</v>
      </c>
      <c r="AT15" s="28">
        <v>0.89400000000000002</v>
      </c>
      <c r="AU15" s="50">
        <v>2.5920000000000001</v>
      </c>
    </row>
    <row r="16" spans="1:47" ht="82.5" customHeight="1" x14ac:dyDescent="0.25">
      <c r="A16" s="66">
        <v>10</v>
      </c>
      <c r="B16" s="22" t="s">
        <v>92</v>
      </c>
      <c r="C16" s="23" t="s">
        <v>111</v>
      </c>
      <c r="D16" s="23">
        <v>8203010915</v>
      </c>
      <c r="E16" s="23">
        <v>820301001</v>
      </c>
      <c r="F16" s="67" t="s">
        <v>136</v>
      </c>
      <c r="G16" s="23" t="s">
        <v>142</v>
      </c>
      <c r="H16" s="63" t="s">
        <v>93</v>
      </c>
      <c r="I16" s="35">
        <f t="shared" si="0"/>
        <v>2.9</v>
      </c>
      <c r="J16" s="35">
        <f t="shared" si="0"/>
        <v>15.03</v>
      </c>
      <c r="K16" s="35">
        <f t="shared" si="0"/>
        <v>4.76</v>
      </c>
      <c r="L16" s="25"/>
      <c r="M16" s="25"/>
      <c r="N16" s="25"/>
      <c r="O16" s="25"/>
      <c r="P16" s="25"/>
      <c r="Q16" s="25"/>
      <c r="R16" s="25">
        <v>2.9</v>
      </c>
      <c r="S16" s="25">
        <v>15.03</v>
      </c>
      <c r="T16" s="25">
        <v>4.76</v>
      </c>
      <c r="U16" s="37">
        <f t="shared" si="2"/>
        <v>173.91</v>
      </c>
      <c r="V16" s="28"/>
      <c r="W16" s="28"/>
      <c r="X16" s="42">
        <v>53.65</v>
      </c>
      <c r="Y16" s="42">
        <v>120.26</v>
      </c>
      <c r="Z16" s="37">
        <f t="shared" si="3"/>
        <v>972.72299999999996</v>
      </c>
      <c r="AA16" s="28"/>
      <c r="AB16" s="28"/>
      <c r="AC16" s="28">
        <v>658.93</v>
      </c>
      <c r="AD16" s="28">
        <v>313.79300000000001</v>
      </c>
      <c r="AE16" s="28">
        <v>42.603293000000008</v>
      </c>
      <c r="AF16" s="28">
        <v>4.1660600000000008</v>
      </c>
      <c r="AG16" s="38" t="e">
        <f t="shared" si="4"/>
        <v>#REF!</v>
      </c>
      <c r="AH16" s="51" t="e">
        <f>118757.172361399-[1]!Таблица[[#This Row],[35]]-[1]!Таблица[[#This Row],[36]]-[1]!Таблица[[#This Row],[37]]-[1]!Таблица[[#This Row],[38]]-[1]!Таблица[[#This Row],[40]]</f>
        <v>#REF!</v>
      </c>
      <c r="AI16" s="51">
        <v>10372.678873886171</v>
      </c>
      <c r="AJ16" s="51">
        <v>225.13009398035558</v>
      </c>
      <c r="AK16" s="41">
        <v>0.43351540315893744</v>
      </c>
      <c r="AL16" s="51">
        <v>560.47019870737802</v>
      </c>
      <c r="AM16" s="51">
        <v>0</v>
      </c>
      <c r="AN16" s="51">
        <v>15359.473293922916</v>
      </c>
      <c r="AO16" s="51">
        <v>0</v>
      </c>
      <c r="AP16" s="38" t="e">
        <f t="shared" si="5"/>
        <v>#REF!</v>
      </c>
      <c r="AQ16" s="50"/>
      <c r="AR16" s="50"/>
      <c r="AS16" s="50"/>
      <c r="AT16" s="50"/>
      <c r="AU16" s="50"/>
    </row>
    <row r="17" spans="1:48" ht="82.5" customHeight="1" x14ac:dyDescent="0.25">
      <c r="A17" s="66">
        <v>11</v>
      </c>
      <c r="B17" s="22" t="s">
        <v>92</v>
      </c>
      <c r="C17" s="23" t="s">
        <v>121</v>
      </c>
      <c r="D17" s="23">
        <v>4101101796</v>
      </c>
      <c r="E17" s="23">
        <v>410101001</v>
      </c>
      <c r="F17" s="67" t="s">
        <v>153</v>
      </c>
      <c r="G17" s="23" t="s">
        <v>157</v>
      </c>
      <c r="H17" s="63" t="s">
        <v>93</v>
      </c>
      <c r="I17" s="35">
        <f t="shared" si="0"/>
        <v>1198.3599999999999</v>
      </c>
      <c r="J17" s="35">
        <f t="shared" si="0"/>
        <v>0</v>
      </c>
      <c r="K17" s="35">
        <f t="shared" si="0"/>
        <v>0</v>
      </c>
      <c r="L17" s="49">
        <v>588.9</v>
      </c>
      <c r="M17" s="49"/>
      <c r="N17" s="49"/>
      <c r="O17" s="49">
        <v>145</v>
      </c>
      <c r="P17" s="49"/>
      <c r="Q17" s="49"/>
      <c r="R17" s="49">
        <v>464.46</v>
      </c>
      <c r="S17" s="49"/>
      <c r="T17" s="49"/>
      <c r="U17" s="37">
        <f t="shared" si="2"/>
        <v>3157.06</v>
      </c>
      <c r="V17" s="50">
        <f>'[4]2.1'!$F$31</f>
        <v>771.4</v>
      </c>
      <c r="W17" s="50">
        <f>'[4]2.1'!$F$43</f>
        <v>362.65999999999997</v>
      </c>
      <c r="X17" s="50">
        <f>'[4]2.1'!$F$44</f>
        <v>1016</v>
      </c>
      <c r="Y17" s="50">
        <f>'[4]2.1'!$F$58</f>
        <v>1007</v>
      </c>
      <c r="Z17" s="37">
        <f t="shared" si="3"/>
        <v>23290.924000000003</v>
      </c>
      <c r="AA17" s="28">
        <f>[4]усл.ед.электро!$B$7</f>
        <v>7089.58</v>
      </c>
      <c r="AB17" s="28">
        <f>[4]усл.ед.электро!$C$7</f>
        <v>13530.144</v>
      </c>
      <c r="AC17" s="28"/>
      <c r="AD17" s="28">
        <f>[4]усл.ед.электро!$F$7</f>
        <v>2671.2</v>
      </c>
      <c r="AE17" s="28">
        <f t="shared" ref="AE17" si="7">814.789+444.638</f>
        <v>1259.4269999999999</v>
      </c>
      <c r="AF17" s="28">
        <v>125.479</v>
      </c>
      <c r="AG17" s="38">
        <f t="shared" si="4"/>
        <v>1310080.0029491524</v>
      </c>
      <c r="AH17" s="52">
        <f>775171.452281716+369628.31</f>
        <v>1144799.7622817161</v>
      </c>
      <c r="AI17" s="53">
        <f>'[4]15 эл-транзит+сбыт ПП'!$F$24</f>
        <v>46290.200655966895</v>
      </c>
      <c r="AJ17" s="53">
        <f>'[4]15 эл-транзит+сбыт ПП'!$F$44</f>
        <v>36557</v>
      </c>
      <c r="AK17" s="53">
        <f>'[4]15 эл-транзит+сбыт ПП'!$F$33</f>
        <v>6819.4361786087411</v>
      </c>
      <c r="AL17" s="50"/>
      <c r="AM17" s="50">
        <v>0</v>
      </c>
      <c r="AN17" s="50">
        <f>'[4]15 эл-транзит+сбыт ПП'!$F$25-'[4]15 эл-транзит+сбыт ПП'!$F$44-'[4]15 эл-транзит+сбыт ПП'!$F$33</f>
        <v>75613.603832860506</v>
      </c>
      <c r="AO17" s="50">
        <v>535228.56934109831</v>
      </c>
      <c r="AP17" s="54">
        <f t="shared" si="5"/>
        <v>1845308.5722902506</v>
      </c>
      <c r="AQ17" s="42">
        <v>174420</v>
      </c>
      <c r="AR17" s="45">
        <v>1127.4970000000001</v>
      </c>
      <c r="AS17" s="28" t="s">
        <v>109</v>
      </c>
      <c r="AT17" s="28"/>
      <c r="AU17" s="45">
        <v>262.07900000000001</v>
      </c>
    </row>
    <row r="18" spans="1:48" ht="82.5" customHeight="1" x14ac:dyDescent="0.25">
      <c r="A18" s="66">
        <v>12</v>
      </c>
      <c r="B18" s="60" t="s">
        <v>92</v>
      </c>
      <c r="C18" s="23" t="s">
        <v>117</v>
      </c>
      <c r="D18" s="59">
        <v>4101181738</v>
      </c>
      <c r="E18" s="59">
        <v>410101001</v>
      </c>
      <c r="F18" s="69" t="s">
        <v>130</v>
      </c>
      <c r="G18" s="59" t="s">
        <v>143</v>
      </c>
      <c r="H18" s="63" t="s">
        <v>93</v>
      </c>
      <c r="I18" s="35">
        <f t="shared" si="0"/>
        <v>0.38800000000000001</v>
      </c>
      <c r="J18" s="35">
        <f t="shared" si="0"/>
        <v>0</v>
      </c>
      <c r="K18" s="35">
        <f t="shared" si="0"/>
        <v>0</v>
      </c>
      <c r="L18" s="49"/>
      <c r="M18" s="49"/>
      <c r="N18" s="49"/>
      <c r="O18" s="49"/>
      <c r="P18" s="49"/>
      <c r="Q18" s="49"/>
      <c r="R18" s="49">
        <v>0.38800000000000001</v>
      </c>
      <c r="S18" s="49"/>
      <c r="T18" s="49"/>
      <c r="U18" s="37">
        <f t="shared" si="2"/>
        <v>8.7710000000000008</v>
      </c>
      <c r="V18" s="28"/>
      <c r="W18" s="28"/>
      <c r="X18" s="50">
        <v>8.7710000000000008</v>
      </c>
      <c r="Y18" s="28"/>
      <c r="Z18" s="37">
        <f t="shared" si="3"/>
        <v>0</v>
      </c>
      <c r="AA18" s="28"/>
      <c r="AB18" s="28"/>
      <c r="AC18" s="28"/>
      <c r="AD18" s="28"/>
      <c r="AE18" s="28">
        <v>2.2290000000000001</v>
      </c>
      <c r="AF18" s="50">
        <v>0</v>
      </c>
      <c r="AG18" s="38">
        <f t="shared" si="4"/>
        <v>2736.21</v>
      </c>
      <c r="AH18" s="28">
        <f>224+397+1290+616+347-176.79</f>
        <v>2697.21</v>
      </c>
      <c r="AI18" s="28">
        <v>21</v>
      </c>
      <c r="AJ18" s="28"/>
      <c r="AK18" s="28"/>
      <c r="AL18" s="28"/>
      <c r="AM18" s="28"/>
      <c r="AN18" s="28">
        <v>18</v>
      </c>
      <c r="AO18" s="28"/>
      <c r="AP18" s="38">
        <f t="shared" si="5"/>
        <v>2736.21</v>
      </c>
      <c r="AQ18" s="28"/>
      <c r="AR18" s="28">
        <v>2.2290000000000001</v>
      </c>
      <c r="AS18" s="28" t="s">
        <v>110</v>
      </c>
      <c r="AT18" s="28">
        <v>2000</v>
      </c>
      <c r="AU18" s="28">
        <v>2.2290000000000001</v>
      </c>
    </row>
    <row r="19" spans="1:48" ht="82.5" customHeight="1" x14ac:dyDescent="0.25">
      <c r="A19" s="66">
        <v>13</v>
      </c>
      <c r="B19" s="22" t="s">
        <v>112</v>
      </c>
      <c r="C19" s="23" t="s">
        <v>118</v>
      </c>
      <c r="D19" s="23">
        <v>8203011524</v>
      </c>
      <c r="E19" s="23">
        <v>820301001</v>
      </c>
      <c r="F19" s="67" t="s">
        <v>129</v>
      </c>
      <c r="G19" s="23" t="s">
        <v>154</v>
      </c>
      <c r="H19" s="63" t="s">
        <v>93</v>
      </c>
      <c r="I19" s="35">
        <f t="shared" si="0"/>
        <v>11</v>
      </c>
      <c r="J19" s="35">
        <f t="shared" si="0"/>
        <v>0</v>
      </c>
      <c r="K19" s="35">
        <f t="shared" si="0"/>
        <v>0</v>
      </c>
      <c r="L19" s="25"/>
      <c r="M19" s="25"/>
      <c r="N19" s="25"/>
      <c r="O19" s="25"/>
      <c r="P19" s="25"/>
      <c r="Q19" s="25"/>
      <c r="R19" s="25">
        <v>11</v>
      </c>
      <c r="S19" s="25"/>
      <c r="T19" s="25"/>
      <c r="U19" s="37">
        <f t="shared" si="2"/>
        <v>25.6</v>
      </c>
      <c r="V19" s="28"/>
      <c r="W19" s="28"/>
      <c r="X19" s="28">
        <v>4</v>
      </c>
      <c r="Y19" s="28">
        <v>21.6</v>
      </c>
      <c r="Z19" s="37">
        <f t="shared" si="3"/>
        <v>65.83</v>
      </c>
      <c r="AA19" s="28"/>
      <c r="AB19" s="28"/>
      <c r="AC19" s="28">
        <v>8.68</v>
      </c>
      <c r="AD19" s="28">
        <v>57.15</v>
      </c>
      <c r="AE19" s="28">
        <v>5.86</v>
      </c>
      <c r="AF19" s="28">
        <v>0.39900000000000002</v>
      </c>
      <c r="AG19" s="38" t="e">
        <f t="shared" si="4"/>
        <v>#REF!</v>
      </c>
      <c r="AH19" s="51" t="e">
        <f>3729.91948299998-[1]!Таблица[[#This Row],[35]]-[1]!Таблица[[#This Row],[40]]</f>
        <v>#REF!</v>
      </c>
      <c r="AI19" s="51">
        <v>921</v>
      </c>
      <c r="AJ19" s="51">
        <v>15.529120978823535</v>
      </c>
      <c r="AK19" s="41"/>
      <c r="AL19" s="51"/>
      <c r="AM19" s="51"/>
      <c r="AN19" s="51">
        <v>1218</v>
      </c>
      <c r="AO19" s="51">
        <v>7568.3072664989286</v>
      </c>
      <c r="AP19" s="38" t="e">
        <f t="shared" si="5"/>
        <v>#REF!</v>
      </c>
      <c r="AQ19" s="28">
        <v>5050</v>
      </c>
      <c r="AR19" s="28">
        <v>5.4610000000000003</v>
      </c>
      <c r="AS19" s="28"/>
      <c r="AT19" s="28"/>
      <c r="AU19" s="28"/>
    </row>
    <row r="20" spans="1:48" ht="82.5" customHeight="1" x14ac:dyDescent="0.25">
      <c r="A20" s="66">
        <v>14</v>
      </c>
      <c r="B20" s="22" t="s">
        <v>92</v>
      </c>
      <c r="C20" s="23" t="s">
        <v>119</v>
      </c>
      <c r="D20" s="23">
        <v>4101171514</v>
      </c>
      <c r="E20" s="23">
        <v>410101001</v>
      </c>
      <c r="F20" s="67" t="s">
        <v>116</v>
      </c>
      <c r="G20" s="23" t="s">
        <v>144</v>
      </c>
      <c r="H20" s="63" t="s">
        <v>93</v>
      </c>
      <c r="I20" s="35">
        <f t="shared" si="0"/>
        <v>62.475999999999999</v>
      </c>
      <c r="J20" s="35">
        <f t="shared" si="0"/>
        <v>102.119</v>
      </c>
      <c r="K20" s="35">
        <f t="shared" si="0"/>
        <v>6.86</v>
      </c>
      <c r="L20" s="49"/>
      <c r="M20" s="49"/>
      <c r="N20" s="49"/>
      <c r="O20" s="49">
        <v>30.79</v>
      </c>
      <c r="P20" s="49">
        <v>37.380000000000003</v>
      </c>
      <c r="Q20" s="49">
        <v>2</v>
      </c>
      <c r="R20" s="49">
        <v>31.686</v>
      </c>
      <c r="S20" s="49">
        <v>64.739000000000004</v>
      </c>
      <c r="T20" s="49">
        <v>4.8600000000000003</v>
      </c>
      <c r="U20" s="37">
        <f t="shared" si="2"/>
        <v>813.45</v>
      </c>
      <c r="V20" s="50"/>
      <c r="W20" s="50">
        <f>291.06+2.1</f>
        <v>293.16000000000003</v>
      </c>
      <c r="X20" s="50">
        <f>180.52+18.28</f>
        <v>198.8</v>
      </c>
      <c r="Y20" s="50">
        <f>306.42+15.07</f>
        <v>321.49</v>
      </c>
      <c r="Z20" s="37">
        <f t="shared" si="3"/>
        <v>1690.8139999999999</v>
      </c>
      <c r="AA20" s="50"/>
      <c r="AB20" s="50">
        <f>490.76+9.87</f>
        <v>500.63</v>
      </c>
      <c r="AC20" s="50">
        <f>288.832+63.98</f>
        <v>352.81200000000001</v>
      </c>
      <c r="AD20" s="50">
        <f>796.692+40.68</f>
        <v>837.37199999999996</v>
      </c>
      <c r="AE20" s="50">
        <v>117.96378864379997</v>
      </c>
      <c r="AF20" s="50">
        <v>10.091642999999999</v>
      </c>
      <c r="AG20" s="38">
        <f t="shared" si="4"/>
        <v>568199.10231070407</v>
      </c>
      <c r="AH20" s="50">
        <v>392869.12666535372</v>
      </c>
      <c r="AI20" s="52">
        <v>27420.262877854977</v>
      </c>
      <c r="AJ20" s="52">
        <v>2956.4653564082782</v>
      </c>
      <c r="AK20" s="50">
        <v>33</v>
      </c>
      <c r="AL20" s="50">
        <v>651.92741108701227</v>
      </c>
      <c r="AM20" s="50"/>
      <c r="AN20" s="50">
        <v>144268.32</v>
      </c>
      <c r="AO20" s="50">
        <f>5444.9+55617.8+11411.1+13690+4335.2+66668.6+15745.4</f>
        <v>172913</v>
      </c>
      <c r="AP20" s="38">
        <f t="shared" si="5"/>
        <v>741112.10231070407</v>
      </c>
      <c r="AQ20" s="50">
        <v>24909.8159540915</v>
      </c>
      <c r="AR20" s="50">
        <v>106.44127764379999</v>
      </c>
      <c r="AS20" s="50" t="s">
        <v>102</v>
      </c>
      <c r="AT20" s="50">
        <v>1209.1600000000001</v>
      </c>
      <c r="AU20" s="50">
        <v>7.9957919999999998</v>
      </c>
    </row>
    <row r="21" spans="1:48" ht="82.5" customHeight="1" x14ac:dyDescent="0.25">
      <c r="A21" s="66">
        <v>15</v>
      </c>
      <c r="B21" s="22" t="s">
        <v>92</v>
      </c>
      <c r="C21" s="23" t="s">
        <v>113</v>
      </c>
      <c r="D21" s="23">
        <v>4101154090</v>
      </c>
      <c r="E21" s="23">
        <v>410101001</v>
      </c>
      <c r="F21" s="67" t="s">
        <v>137</v>
      </c>
      <c r="G21" s="23" t="s">
        <v>159</v>
      </c>
      <c r="H21" s="63" t="s">
        <v>93</v>
      </c>
      <c r="I21" s="35">
        <f t="shared" si="0"/>
        <v>0</v>
      </c>
      <c r="J21" s="35">
        <f t="shared" si="0"/>
        <v>0.24299999999999999</v>
      </c>
      <c r="K21" s="35">
        <f t="shared" si="0"/>
        <v>0</v>
      </c>
      <c r="L21" s="25"/>
      <c r="M21" s="25"/>
      <c r="N21" s="25"/>
      <c r="O21" s="25"/>
      <c r="P21" s="25"/>
      <c r="Q21" s="25"/>
      <c r="R21" s="25"/>
      <c r="S21" s="25">
        <v>0.24299999999999999</v>
      </c>
      <c r="T21" s="25"/>
      <c r="U21" s="37">
        <f t="shared" si="2"/>
        <v>85.5</v>
      </c>
      <c r="V21" s="28"/>
      <c r="W21" s="28"/>
      <c r="X21" s="28">
        <v>85.5</v>
      </c>
      <c r="Y21" s="28"/>
      <c r="Z21" s="37">
        <f t="shared" si="3"/>
        <v>0</v>
      </c>
      <c r="AA21" s="28"/>
      <c r="AB21" s="28"/>
      <c r="AC21" s="28"/>
      <c r="AD21" s="28"/>
      <c r="AE21" s="28">
        <v>4.7</v>
      </c>
      <c r="AF21" s="28">
        <v>0.437</v>
      </c>
      <c r="AG21" s="38" t="e">
        <f t="shared" si="4"/>
        <v>#REF!</v>
      </c>
      <c r="AH21" s="28" t="e">
        <f>'[5]П1.15'!L36-[1]!Таблица[[#This Row],[35]]-[1]!Таблица[[#This Row],[36]]-[1]!Таблица[[#This Row],[37]]-[1]!Таблица[[#This Row],[40]]-[1]!Таблица[[#This Row],[41]]</f>
        <v>#REF!</v>
      </c>
      <c r="AI21" s="28">
        <v>1.65</v>
      </c>
      <c r="AJ21" s="28">
        <v>8.99</v>
      </c>
      <c r="AK21" s="28">
        <v>53.79</v>
      </c>
      <c r="AL21" s="28"/>
      <c r="AM21" s="28"/>
      <c r="AN21" s="28" t="e">
        <f>72.25-[1]!Таблица[[#This Row],[36]]-[1]!Таблица[[#This Row],[37]]</f>
        <v>#REF!</v>
      </c>
      <c r="AO21" s="28">
        <v>1953.5480280932547</v>
      </c>
      <c r="AP21" s="38" t="e">
        <f t="shared" si="5"/>
        <v>#REF!</v>
      </c>
      <c r="AQ21" s="50"/>
      <c r="AR21" s="50"/>
      <c r="AS21" s="50"/>
      <c r="AT21" s="50"/>
      <c r="AU21" s="50"/>
    </row>
    <row r="22" spans="1:48" ht="96" customHeight="1" x14ac:dyDescent="0.25">
      <c r="A22" s="66">
        <v>16</v>
      </c>
      <c r="B22" s="22" t="s">
        <v>92</v>
      </c>
      <c r="C22" s="23" t="s">
        <v>155</v>
      </c>
      <c r="D22" s="23">
        <v>4101090167</v>
      </c>
      <c r="E22" s="23">
        <v>410101001</v>
      </c>
      <c r="F22" s="67" t="s">
        <v>138</v>
      </c>
      <c r="G22" s="23" t="s">
        <v>156</v>
      </c>
      <c r="H22" s="63" t="s">
        <v>93</v>
      </c>
      <c r="I22" s="35">
        <f t="shared" si="0"/>
        <v>0.42499999999999999</v>
      </c>
      <c r="J22" s="35">
        <f t="shared" si="0"/>
        <v>0</v>
      </c>
      <c r="K22" s="35">
        <f t="shared" si="0"/>
        <v>0</v>
      </c>
      <c r="L22" s="49"/>
      <c r="M22" s="49"/>
      <c r="N22" s="49"/>
      <c r="O22" s="49"/>
      <c r="P22" s="49"/>
      <c r="Q22" s="49"/>
      <c r="R22" s="49">
        <v>0.42499999999999999</v>
      </c>
      <c r="S22" s="49"/>
      <c r="T22" s="49"/>
      <c r="U22" s="37">
        <f t="shared" si="2"/>
        <v>10.829000000000001</v>
      </c>
      <c r="V22" s="28"/>
      <c r="W22" s="28"/>
      <c r="X22" s="28"/>
      <c r="Y22" s="28">
        <v>10.829000000000001</v>
      </c>
      <c r="Z22" s="37">
        <f t="shared" si="3"/>
        <v>0</v>
      </c>
      <c r="AA22" s="28"/>
      <c r="AB22" s="28"/>
      <c r="AC22" s="28"/>
      <c r="AD22" s="28"/>
      <c r="AE22" s="28">
        <v>1.27</v>
      </c>
      <c r="AF22" s="28">
        <v>0.161</v>
      </c>
      <c r="AG22" s="38" t="e">
        <f t="shared" si="4"/>
        <v>#REF!</v>
      </c>
      <c r="AH22" s="55" t="e">
        <f>'[6]1.15.2 '!$M$72-[1]!Таблица[[#This Row],[35]]-[1]!Таблица[[#This Row],[40]]</f>
        <v>#REF!</v>
      </c>
      <c r="AI22" s="51">
        <v>16</v>
      </c>
      <c r="AJ22" s="28"/>
      <c r="AK22" s="28"/>
      <c r="AL22" s="28"/>
      <c r="AM22" s="28"/>
      <c r="AN22" s="41">
        <v>7</v>
      </c>
      <c r="AO22" s="56">
        <v>4076.0137551122989</v>
      </c>
      <c r="AP22" s="38" t="e">
        <f t="shared" si="5"/>
        <v>#REF!</v>
      </c>
      <c r="AQ22" s="57">
        <v>1384</v>
      </c>
      <c r="AR22" s="45">
        <v>1.109</v>
      </c>
      <c r="AS22" s="28"/>
      <c r="AT22" s="28"/>
      <c r="AU22" s="28"/>
    </row>
    <row r="23" spans="1:48" ht="82.5" customHeight="1" x14ac:dyDescent="0.25">
      <c r="A23" s="66">
        <v>17</v>
      </c>
      <c r="B23" s="22" t="s">
        <v>92</v>
      </c>
      <c r="C23" s="118" t="s">
        <v>114</v>
      </c>
      <c r="D23" s="58">
        <v>4101138563</v>
      </c>
      <c r="E23" s="58">
        <v>410101001</v>
      </c>
      <c r="F23" s="67" t="s">
        <v>131</v>
      </c>
      <c r="G23" s="23" t="s">
        <v>145</v>
      </c>
      <c r="H23" s="63" t="s">
        <v>93</v>
      </c>
      <c r="I23" s="35">
        <f t="shared" si="0"/>
        <v>2.06</v>
      </c>
      <c r="J23" s="35">
        <f t="shared" si="0"/>
        <v>0</v>
      </c>
      <c r="K23" s="35">
        <f t="shared" si="0"/>
        <v>0</v>
      </c>
      <c r="L23" s="25"/>
      <c r="M23" s="25"/>
      <c r="N23" s="25"/>
      <c r="O23" s="25"/>
      <c r="P23" s="25"/>
      <c r="Q23" s="25"/>
      <c r="R23" s="25">
        <v>2.06</v>
      </c>
      <c r="S23" s="25"/>
      <c r="T23" s="25"/>
      <c r="U23" s="37">
        <f t="shared" si="2"/>
        <v>8.17</v>
      </c>
      <c r="V23" s="28"/>
      <c r="W23" s="28"/>
      <c r="X23" s="28">
        <v>3.42</v>
      </c>
      <c r="Y23" s="28">
        <v>4.75</v>
      </c>
      <c r="Z23" s="37">
        <f t="shared" si="3"/>
        <v>36.4</v>
      </c>
      <c r="AA23" s="28"/>
      <c r="AB23" s="28"/>
      <c r="AC23" s="28">
        <v>23.57</v>
      </c>
      <c r="AD23" s="28">
        <v>12.83</v>
      </c>
      <c r="AE23" s="45">
        <v>5.0419999999999998</v>
      </c>
      <c r="AF23" s="45">
        <v>0.113</v>
      </c>
      <c r="AG23" s="38">
        <f t="shared" si="4"/>
        <v>1048.0999999999999</v>
      </c>
      <c r="AH23" s="28">
        <v>1038.0999999999999</v>
      </c>
      <c r="AI23" s="28"/>
      <c r="AJ23" s="28"/>
      <c r="AK23" s="28">
        <v>1</v>
      </c>
      <c r="AL23" s="28"/>
      <c r="AM23" s="28"/>
      <c r="AN23" s="28">
        <v>9</v>
      </c>
      <c r="AO23" s="28">
        <v>712.9</v>
      </c>
      <c r="AP23" s="38">
        <f t="shared" si="5"/>
        <v>1761</v>
      </c>
      <c r="AQ23" s="28">
        <v>985</v>
      </c>
      <c r="AR23" s="50"/>
      <c r="AS23" s="50"/>
      <c r="AT23" s="50"/>
      <c r="AU23" s="50"/>
    </row>
    <row r="24" spans="1:48" ht="63.75" customHeight="1" x14ac:dyDescent="0.25">
      <c r="A24" s="66">
        <v>18</v>
      </c>
      <c r="B24" s="22" t="s">
        <v>92</v>
      </c>
      <c r="C24" s="118" t="s">
        <v>160</v>
      </c>
      <c r="D24" s="58">
        <v>4101163792</v>
      </c>
      <c r="E24" s="58">
        <v>410101001</v>
      </c>
      <c r="F24" s="67" t="s">
        <v>161</v>
      </c>
      <c r="G24" s="23" t="s">
        <v>162</v>
      </c>
      <c r="H24" s="63" t="s">
        <v>93</v>
      </c>
      <c r="AO24" s="111"/>
      <c r="AP24" s="111"/>
      <c r="AQ24" s="111"/>
      <c r="AR24" s="111"/>
      <c r="AS24" s="111"/>
      <c r="AT24" s="111"/>
      <c r="AU24" s="111"/>
      <c r="AV24" s="111"/>
    </row>
    <row r="25" spans="1:48" ht="45" customHeight="1" x14ac:dyDescent="0.25">
      <c r="A25" s="114">
        <v>19</v>
      </c>
      <c r="B25" s="115" t="s">
        <v>92</v>
      </c>
      <c r="C25" s="119" t="s">
        <v>164</v>
      </c>
      <c r="D25" s="113">
        <v>4101113713</v>
      </c>
      <c r="E25" s="113">
        <v>410101001</v>
      </c>
      <c r="F25" s="116" t="s">
        <v>166</v>
      </c>
      <c r="G25" s="113" t="s">
        <v>168</v>
      </c>
      <c r="H25" s="117" t="s">
        <v>93</v>
      </c>
    </row>
    <row r="26" spans="1:48" ht="37.5" customHeight="1" x14ac:dyDescent="0.25">
      <c r="A26" s="66">
        <v>20</v>
      </c>
      <c r="B26" s="61" t="s">
        <v>92</v>
      </c>
      <c r="C26" s="120" t="s">
        <v>165</v>
      </c>
      <c r="D26" s="62">
        <v>4101191052</v>
      </c>
      <c r="E26" s="62">
        <v>410101001</v>
      </c>
      <c r="F26" s="116" t="s">
        <v>169</v>
      </c>
      <c r="G26" s="62" t="s">
        <v>167</v>
      </c>
      <c r="H26" s="64" t="s">
        <v>93</v>
      </c>
    </row>
    <row r="27" spans="1:48" ht="46.5" customHeight="1" x14ac:dyDescent="0.25">
      <c r="A27" s="66">
        <v>21</v>
      </c>
      <c r="B27" s="61" t="s">
        <v>92</v>
      </c>
      <c r="C27" s="120" t="s">
        <v>170</v>
      </c>
      <c r="D27" s="113">
        <v>4100038164</v>
      </c>
      <c r="E27" s="113">
        <v>410101001</v>
      </c>
      <c r="F27" s="116" t="s">
        <v>171</v>
      </c>
      <c r="G27" s="62" t="s">
        <v>172</v>
      </c>
      <c r="H27" s="64" t="s">
        <v>93</v>
      </c>
    </row>
  </sheetData>
  <mergeCells count="43">
    <mergeCell ref="AE3:AE4"/>
    <mergeCell ref="AF3:AF4"/>
    <mergeCell ref="AG3:AG4"/>
    <mergeCell ref="AH3:AH4"/>
    <mergeCell ref="AP3:AP4"/>
    <mergeCell ref="AJ3:AJ4"/>
    <mergeCell ref="AK3:AK4"/>
    <mergeCell ref="AL3:AL4"/>
    <mergeCell ref="AM3:AM4"/>
    <mergeCell ref="AN3:AN4"/>
    <mergeCell ref="AO3:AO4"/>
    <mergeCell ref="AS2:AU3"/>
    <mergeCell ref="I3:K3"/>
    <mergeCell ref="L3:N3"/>
    <mergeCell ref="O3:Q3"/>
    <mergeCell ref="R3:T3"/>
    <mergeCell ref="U3:U4"/>
    <mergeCell ref="V3:V4"/>
    <mergeCell ref="W3:W4"/>
    <mergeCell ref="X3:X4"/>
    <mergeCell ref="Y3:Y4"/>
    <mergeCell ref="U2:Y2"/>
    <mergeCell ref="Z2:AD2"/>
    <mergeCell ref="AE2:AF2"/>
    <mergeCell ref="AG2:AP2"/>
    <mergeCell ref="AQ2:AQ4"/>
    <mergeCell ref="AD3:AD4"/>
    <mergeCell ref="A1:AU1"/>
    <mergeCell ref="A2:A5"/>
    <mergeCell ref="B2:B5"/>
    <mergeCell ref="C2:C5"/>
    <mergeCell ref="D2:D5"/>
    <mergeCell ref="E2:E5"/>
    <mergeCell ref="F2:F5"/>
    <mergeCell ref="G2:G5"/>
    <mergeCell ref="H2:H5"/>
    <mergeCell ref="I2:T2"/>
    <mergeCell ref="AR2:AR4"/>
    <mergeCell ref="Z3:Z4"/>
    <mergeCell ref="AA3:AA4"/>
    <mergeCell ref="AB3:AB4"/>
    <mergeCell ref="AC3:AC4"/>
    <mergeCell ref="AI3:AI4"/>
  </mergeCells>
  <dataValidations count="1">
    <dataValidation type="decimal" operator="greaterThan" allowBlank="1" showInputMessage="1" showErrorMessage="1" sqref="M7:T23">
      <formula1>0</formula1>
    </dataValidation>
  </dataValidations>
  <hyperlinks>
    <hyperlink ref="F8" r:id="rId1"/>
    <hyperlink ref="F11" r:id="rId2"/>
    <hyperlink ref="F13" r:id="rId3"/>
    <hyperlink ref="F16" r:id="rId4"/>
    <hyperlink ref="F21" r:id="rId5"/>
    <hyperlink ref="F22" r:id="rId6"/>
    <hyperlink ref="F12" r:id="rId7"/>
    <hyperlink ref="F20" r:id="rId8"/>
    <hyperlink ref="F7" r:id="rId9"/>
    <hyperlink ref="F9" r:id="rId10"/>
    <hyperlink ref="F10" r:id="rId11"/>
    <hyperlink ref="F14" r:id="rId12"/>
    <hyperlink ref="F15" r:id="rId13"/>
    <hyperlink ref="F19" r:id="rId14"/>
    <hyperlink ref="F18" r:id="rId15"/>
    <hyperlink ref="F23" r:id="rId16"/>
    <hyperlink ref="F17" r:id="rId17"/>
    <hyperlink ref="F24" r:id="rId18"/>
    <hyperlink ref="F26" r:id="rId19"/>
    <hyperlink ref="F27" r:id="rId20"/>
  </hyperlinks>
  <pageMargins left="0.78740157480314965" right="0.39370078740157483" top="0.78740157480314965" bottom="0.78740157480314965" header="0.31496062992125984" footer="0.31496062992125984"/>
  <pageSetup paperSize="9" scale="31" orientation="portrait" r:id="rId21"/>
  <colBreaks count="1" manualBreakCount="1">
    <brk id="8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Лопатникова Марина Викторовна</dc:creator>
  <cp:lastModifiedBy>Кулик Альбина Федоровна</cp:lastModifiedBy>
  <cp:lastPrinted>2020-10-28T02:21:27Z</cp:lastPrinted>
  <dcterms:created xsi:type="dcterms:W3CDTF">2018-11-12T04:24:13Z</dcterms:created>
  <dcterms:modified xsi:type="dcterms:W3CDTF">2021-10-29T02:29:00Z</dcterms:modified>
</cp:coreProperties>
</file>