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Лимиты. плановые 2024-2026\Приказ 2023-2024\Расчеты 2024\"/>
    </mc:Choice>
  </mc:AlternateContent>
  <bookViews>
    <workbookView xWindow="0" yWindow="0" windowWidth="16380" windowHeight="8190" tabRatio="500" activeTab="6"/>
  </bookViews>
  <sheets>
    <sheet name="электро " sheetId="1" r:id="rId1"/>
    <sheet name="тепло" sheetId="2" r:id="rId2"/>
    <sheet name="ЦГВС" sheetId="3" r:id="rId3"/>
    <sheet name="водоразбор" sheetId="4" r:id="rId4"/>
    <sheet name="ХВС " sheetId="5" r:id="rId5"/>
    <sheet name="Водоотведение " sheetId="6" r:id="rId6"/>
    <sheet name="ТКО" sheetId="7" r:id="rId7"/>
  </sheets>
  <definedNames>
    <definedName name="_xlnm._FilterDatabase" localSheetId="5" hidden="1">'Водоотведение '!$A$11:$L$169</definedName>
    <definedName name="_xlnm._FilterDatabase" localSheetId="3" hidden="1">водоразбор!$A$10:$U$76</definedName>
    <definedName name="_xlnm._FilterDatabase" localSheetId="1" hidden="1">тепло!$A$11:$L$210</definedName>
    <definedName name="_xlnm._FilterDatabase" localSheetId="6" hidden="1">ТКО!$A$11:$L$117</definedName>
    <definedName name="_xlnm._FilterDatabase" localSheetId="4" hidden="1">'ХВС '!$A$12:$L$217</definedName>
    <definedName name="_xlnm._FilterDatabase" localSheetId="2" hidden="1">ЦГВС!$A$11:$S$81</definedName>
    <definedName name="_xlnm._FilterDatabase" localSheetId="0" hidden="1">'электро '!$A$10:$L$225</definedName>
    <definedName name="_xlnm.Print_Titles" localSheetId="5">'Водоотведение '!$7:$11</definedName>
    <definedName name="_xlnm.Print_Titles" localSheetId="6">ТКО!$8:$11</definedName>
    <definedName name="_xlnm.Print_Titles" localSheetId="4">'ХВС '!$8:$12</definedName>
    <definedName name="_xlnm.Print_Titles" localSheetId="0">'электро '!$7:$10</definedName>
    <definedName name="_xlnm.Print_Area" localSheetId="5">'Водоотведение '!$A$1:$L$177</definedName>
    <definedName name="_xlnm.Print_Area" localSheetId="3">водоразбор!$A$1:$U$78</definedName>
    <definedName name="_xlnm.Print_Area" localSheetId="1">тепло!$A$1:$L$223</definedName>
    <definedName name="_xlnm.Print_Area" localSheetId="6">ТКО!$A$1:$L$117</definedName>
    <definedName name="_xlnm.Print_Area" localSheetId="4">'ХВС '!$A$1:$L$222</definedName>
    <definedName name="_xlnm.Print_Area" localSheetId="2">ЦГВС!$A$1:$S$89</definedName>
    <definedName name="_xlnm.Print_Area" localSheetId="0">'электро '!$A$1:$L$239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R21" i="3" l="1"/>
  <c r="Q21" i="3"/>
  <c r="T69" i="4"/>
  <c r="S69" i="4"/>
  <c r="F214" i="1" l="1"/>
  <c r="G214" i="1" s="1"/>
  <c r="F213" i="1"/>
  <c r="G213" i="1" s="1"/>
  <c r="F212" i="1"/>
  <c r="G212" i="1" s="1"/>
  <c r="F211" i="1"/>
  <c r="G211" i="1" s="1"/>
  <c r="F210" i="1"/>
  <c r="G210" i="1" s="1"/>
  <c r="F207" i="1"/>
  <c r="G207" i="1" s="1"/>
  <c r="F206" i="1"/>
  <c r="G206" i="1" s="1"/>
  <c r="F205" i="1"/>
  <c r="G205" i="1" s="1"/>
  <c r="F204" i="1"/>
  <c r="G204" i="1" s="1"/>
  <c r="F203" i="1"/>
  <c r="G203" i="1" s="1"/>
  <c r="F202" i="1"/>
  <c r="G202" i="1" s="1"/>
  <c r="F201" i="1"/>
  <c r="G201" i="1" s="1"/>
  <c r="F200" i="1"/>
  <c r="G200" i="1" s="1"/>
  <c r="F199" i="1"/>
  <c r="G199" i="1" s="1"/>
  <c r="F198" i="1"/>
  <c r="G198" i="1" s="1"/>
  <c r="F197" i="1"/>
  <c r="G197" i="1" s="1"/>
  <c r="F196" i="1"/>
  <c r="G196" i="1" s="1"/>
  <c r="F195" i="1"/>
  <c r="G195" i="1" s="1"/>
  <c r="F194" i="1"/>
  <c r="G194" i="1" l="1"/>
  <c r="H114" i="7"/>
  <c r="F114" i="7"/>
  <c r="I114" i="7" s="1"/>
  <c r="H113" i="7"/>
  <c r="F113" i="7"/>
  <c r="K112" i="7"/>
  <c r="H111" i="7"/>
  <c r="F111" i="7"/>
  <c r="G111" i="7" s="1"/>
  <c r="I110" i="7"/>
  <c r="H110" i="7"/>
  <c r="G110" i="7"/>
  <c r="F110" i="7"/>
  <c r="K109" i="7"/>
  <c r="F109" i="7"/>
  <c r="I108" i="7"/>
  <c r="H108" i="7"/>
  <c r="G108" i="7"/>
  <c r="F108" i="7"/>
  <c r="H107" i="7"/>
  <c r="F107" i="7"/>
  <c r="I107" i="7" s="1"/>
  <c r="I106" i="7"/>
  <c r="H106" i="7"/>
  <c r="F106" i="7"/>
  <c r="G106" i="7" s="1"/>
  <c r="H105" i="7"/>
  <c r="F105" i="7"/>
  <c r="I104" i="7"/>
  <c r="H104" i="7"/>
  <c r="J104" i="7" s="1"/>
  <c r="F104" i="7"/>
  <c r="G104" i="7" s="1"/>
  <c r="K103" i="7"/>
  <c r="H102" i="7"/>
  <c r="F102" i="7"/>
  <c r="I102" i="7" s="1"/>
  <c r="H101" i="7"/>
  <c r="F101" i="7"/>
  <c r="I101" i="7" s="1"/>
  <c r="I100" i="7" s="1"/>
  <c r="K100" i="7"/>
  <c r="I99" i="7"/>
  <c r="H99" i="7"/>
  <c r="F99" i="7"/>
  <c r="G99" i="7" s="1"/>
  <c r="H98" i="7"/>
  <c r="F98" i="7"/>
  <c r="I98" i="7" s="1"/>
  <c r="I97" i="7"/>
  <c r="H97" i="7"/>
  <c r="G97" i="7"/>
  <c r="F97" i="7"/>
  <c r="H96" i="7"/>
  <c r="F96" i="7"/>
  <c r="G96" i="7" s="1"/>
  <c r="I95" i="7"/>
  <c r="H95" i="7"/>
  <c r="G95" i="7"/>
  <c r="F95" i="7"/>
  <c r="I94" i="7"/>
  <c r="H94" i="7"/>
  <c r="J94" i="7" s="1"/>
  <c r="G94" i="7"/>
  <c r="L94" i="7" s="1"/>
  <c r="F94" i="7"/>
  <c r="K93" i="7"/>
  <c r="H92" i="7"/>
  <c r="F92" i="7"/>
  <c r="I92" i="7" s="1"/>
  <c r="H91" i="7"/>
  <c r="F91" i="7"/>
  <c r="G91" i="7" s="1"/>
  <c r="H90" i="7"/>
  <c r="F90" i="7"/>
  <c r="I90" i="7" s="1"/>
  <c r="H89" i="7"/>
  <c r="J89" i="7" s="1"/>
  <c r="F89" i="7"/>
  <c r="I89" i="7" s="1"/>
  <c r="H88" i="7"/>
  <c r="F88" i="7"/>
  <c r="G88" i="7" s="1"/>
  <c r="H87" i="7"/>
  <c r="F87" i="7"/>
  <c r="H86" i="7"/>
  <c r="F86" i="7"/>
  <c r="I86" i="7" s="1"/>
  <c r="H85" i="7"/>
  <c r="F85" i="7"/>
  <c r="H84" i="7"/>
  <c r="F84" i="7"/>
  <c r="I84" i="7" s="1"/>
  <c r="H83" i="7"/>
  <c r="G83" i="7"/>
  <c r="F83" i="7"/>
  <c r="I83" i="7" s="1"/>
  <c r="H82" i="7"/>
  <c r="F82" i="7"/>
  <c r="G82" i="7" s="1"/>
  <c r="I81" i="7"/>
  <c r="H81" i="7"/>
  <c r="G81" i="7"/>
  <c r="F81" i="7"/>
  <c r="H80" i="7"/>
  <c r="F80" i="7"/>
  <c r="I80" i="7" s="1"/>
  <c r="I79" i="7"/>
  <c r="H79" i="7"/>
  <c r="F79" i="7"/>
  <c r="G79" i="7" s="1"/>
  <c r="H78" i="7"/>
  <c r="F78" i="7"/>
  <c r="H77" i="7"/>
  <c r="F77" i="7"/>
  <c r="I77" i="7" s="1"/>
  <c r="H76" i="7"/>
  <c r="F76" i="7"/>
  <c r="H75" i="7"/>
  <c r="F75" i="7"/>
  <c r="I75" i="7" s="1"/>
  <c r="H74" i="7"/>
  <c r="G74" i="7"/>
  <c r="F74" i="7"/>
  <c r="I74" i="7" s="1"/>
  <c r="H73" i="7"/>
  <c r="F73" i="7"/>
  <c r="G73" i="7" s="1"/>
  <c r="I72" i="7"/>
  <c r="H72" i="7"/>
  <c r="G72" i="7"/>
  <c r="F72" i="7"/>
  <c r="H71" i="7"/>
  <c r="F71" i="7"/>
  <c r="I71" i="7" s="1"/>
  <c r="H70" i="7"/>
  <c r="F70" i="7"/>
  <c r="G70" i="7" s="1"/>
  <c r="H69" i="7"/>
  <c r="F69" i="7"/>
  <c r="H68" i="7"/>
  <c r="F68" i="7"/>
  <c r="I68" i="7" s="1"/>
  <c r="H67" i="7"/>
  <c r="F67" i="7"/>
  <c r="I66" i="7"/>
  <c r="H66" i="7"/>
  <c r="F66" i="7"/>
  <c r="G66" i="7" s="1"/>
  <c r="H65" i="7"/>
  <c r="F65" i="7"/>
  <c r="I64" i="7"/>
  <c r="H64" i="7"/>
  <c r="F64" i="7"/>
  <c r="G64" i="7" s="1"/>
  <c r="H63" i="7"/>
  <c r="F63" i="7"/>
  <c r="H62" i="7"/>
  <c r="F62" i="7"/>
  <c r="I61" i="7"/>
  <c r="H61" i="7"/>
  <c r="F61" i="7"/>
  <c r="G61" i="7" s="1"/>
  <c r="H60" i="7"/>
  <c r="F60" i="7"/>
  <c r="H59" i="7"/>
  <c r="F59" i="7"/>
  <c r="H58" i="7"/>
  <c r="F58" i="7"/>
  <c r="G58" i="7" s="1"/>
  <c r="H57" i="7"/>
  <c r="F57" i="7"/>
  <c r="H56" i="7"/>
  <c r="F56" i="7"/>
  <c r="H55" i="7"/>
  <c r="F55" i="7"/>
  <c r="G55" i="7" s="1"/>
  <c r="H54" i="7"/>
  <c r="F54" i="7"/>
  <c r="H53" i="7"/>
  <c r="F53" i="7"/>
  <c r="H52" i="7"/>
  <c r="F52" i="7"/>
  <c r="G52" i="7" s="1"/>
  <c r="H51" i="7"/>
  <c r="F51" i="7"/>
  <c r="H50" i="7"/>
  <c r="F50" i="7"/>
  <c r="H49" i="7"/>
  <c r="F49" i="7"/>
  <c r="G49" i="7" s="1"/>
  <c r="H48" i="7"/>
  <c r="F48" i="7"/>
  <c r="H47" i="7"/>
  <c r="F47" i="7"/>
  <c r="I46" i="7"/>
  <c r="H46" i="7"/>
  <c r="F46" i="7"/>
  <c r="G46" i="7" s="1"/>
  <c r="H45" i="7"/>
  <c r="F45" i="7"/>
  <c r="H44" i="7"/>
  <c r="F44" i="7"/>
  <c r="I43" i="7"/>
  <c r="H43" i="7"/>
  <c r="F43" i="7"/>
  <c r="G43" i="7" s="1"/>
  <c r="K42" i="7"/>
  <c r="K117" i="7" s="1"/>
  <c r="K41" i="7"/>
  <c r="K40" i="7"/>
  <c r="H39" i="7"/>
  <c r="F39" i="7"/>
  <c r="H38" i="7"/>
  <c r="F38" i="7"/>
  <c r="G38" i="7" s="1"/>
  <c r="H37" i="7"/>
  <c r="F37" i="7"/>
  <c r="H36" i="7"/>
  <c r="F36" i="7"/>
  <c r="H35" i="7"/>
  <c r="F35" i="7"/>
  <c r="G35" i="7" s="1"/>
  <c r="I34" i="7"/>
  <c r="H34" i="7"/>
  <c r="F34" i="7"/>
  <c r="G34" i="7" s="1"/>
  <c r="H33" i="7"/>
  <c r="F33" i="7"/>
  <c r="I32" i="7"/>
  <c r="H32" i="7"/>
  <c r="F32" i="7"/>
  <c r="G32" i="7" s="1"/>
  <c r="H31" i="7"/>
  <c r="F31" i="7"/>
  <c r="G31" i="7" s="1"/>
  <c r="H30" i="7"/>
  <c r="F30" i="7"/>
  <c r="H29" i="7"/>
  <c r="F29" i="7"/>
  <c r="G29" i="7" s="1"/>
  <c r="H28" i="7"/>
  <c r="F28" i="7"/>
  <c r="H27" i="7"/>
  <c r="F27" i="7"/>
  <c r="H26" i="7"/>
  <c r="F26" i="7"/>
  <c r="G26" i="7" s="1"/>
  <c r="I25" i="7"/>
  <c r="H25" i="7"/>
  <c r="F25" i="7"/>
  <c r="G25" i="7" s="1"/>
  <c r="H24" i="7"/>
  <c r="F24" i="7"/>
  <c r="I23" i="7"/>
  <c r="H23" i="7"/>
  <c r="F23" i="7"/>
  <c r="G23" i="7" s="1"/>
  <c r="H22" i="7"/>
  <c r="F22" i="7"/>
  <c r="G22" i="7" s="1"/>
  <c r="I21" i="7"/>
  <c r="J21" i="7" s="1"/>
  <c r="H21" i="7"/>
  <c r="F21" i="7"/>
  <c r="G21" i="7" s="1"/>
  <c r="H20" i="7"/>
  <c r="F20" i="7"/>
  <c r="G20" i="7" s="1"/>
  <c r="I19" i="7"/>
  <c r="H19" i="7"/>
  <c r="F19" i="7"/>
  <c r="G19" i="7" s="1"/>
  <c r="K18" i="7"/>
  <c r="H17" i="7"/>
  <c r="F17" i="7"/>
  <c r="G17" i="7" s="1"/>
  <c r="G16" i="7" s="1"/>
  <c r="K16" i="7"/>
  <c r="H15" i="7"/>
  <c r="F15" i="7"/>
  <c r="G15" i="7" s="1"/>
  <c r="H14" i="7"/>
  <c r="F14" i="7"/>
  <c r="G14" i="7" s="1"/>
  <c r="H13" i="7"/>
  <c r="F13" i="7"/>
  <c r="G13" i="7" s="1"/>
  <c r="K12" i="7"/>
  <c r="F12" i="7"/>
  <c r="H166" i="6"/>
  <c r="F166" i="6"/>
  <c r="G166" i="6" s="1"/>
  <c r="G165" i="6" s="1"/>
  <c r="K165" i="6"/>
  <c r="H164" i="6"/>
  <c r="F164" i="6"/>
  <c r="G164" i="6" s="1"/>
  <c r="H163" i="6"/>
  <c r="F163" i="6"/>
  <c r="G163" i="6" s="1"/>
  <c r="H162" i="6"/>
  <c r="F162" i="6"/>
  <c r="K161" i="6"/>
  <c r="H160" i="6"/>
  <c r="F160" i="6"/>
  <c r="K159" i="6"/>
  <c r="H158" i="6"/>
  <c r="F158" i="6"/>
  <c r="K157" i="6"/>
  <c r="K150" i="6" s="1"/>
  <c r="I156" i="6"/>
  <c r="H156" i="6"/>
  <c r="J156" i="6" s="1"/>
  <c r="F156" i="6"/>
  <c r="G156" i="6" s="1"/>
  <c r="L156" i="6" s="1"/>
  <c r="I155" i="6"/>
  <c r="H155" i="6"/>
  <c r="J155" i="6" s="1"/>
  <c r="G155" i="6"/>
  <c r="F155" i="6"/>
  <c r="H154" i="6"/>
  <c r="F154" i="6"/>
  <c r="I154" i="6" s="1"/>
  <c r="H153" i="6"/>
  <c r="F153" i="6"/>
  <c r="I153" i="6" s="1"/>
  <c r="H152" i="6"/>
  <c r="F152" i="6"/>
  <c r="G152" i="6" s="1"/>
  <c r="I151" i="6"/>
  <c r="H151" i="6"/>
  <c r="F151" i="6"/>
  <c r="G151" i="6" s="1"/>
  <c r="H149" i="6"/>
  <c r="J149" i="6" s="1"/>
  <c r="F149" i="6"/>
  <c r="G149" i="6" s="1"/>
  <c r="L149" i="6" s="1"/>
  <c r="H148" i="6"/>
  <c r="F148" i="6"/>
  <c r="H147" i="6"/>
  <c r="F147" i="6"/>
  <c r="G147" i="6" s="1"/>
  <c r="K146" i="6"/>
  <c r="I145" i="6"/>
  <c r="H145" i="6"/>
  <c r="F145" i="6"/>
  <c r="G145" i="6" s="1"/>
  <c r="K144" i="6"/>
  <c r="F144" i="6"/>
  <c r="H143" i="6"/>
  <c r="F143" i="6"/>
  <c r="H142" i="6"/>
  <c r="F142" i="6"/>
  <c r="H141" i="6"/>
  <c r="F141" i="6"/>
  <c r="G141" i="6" s="1"/>
  <c r="H140" i="6"/>
  <c r="F140" i="6"/>
  <c r="G140" i="6" s="1"/>
  <c r="H139" i="6"/>
  <c r="F139" i="6"/>
  <c r="H138" i="6"/>
  <c r="F138" i="6"/>
  <c r="H137" i="6"/>
  <c r="F137" i="6"/>
  <c r="H136" i="6"/>
  <c r="F136" i="6"/>
  <c r="H135" i="6"/>
  <c r="F135" i="6"/>
  <c r="H134" i="6"/>
  <c r="F134" i="6"/>
  <c r="G134" i="6" s="1"/>
  <c r="I133" i="6"/>
  <c r="H133" i="6"/>
  <c r="F133" i="6"/>
  <c r="G133" i="6" s="1"/>
  <c r="H132" i="6"/>
  <c r="F132" i="6"/>
  <c r="K131" i="6"/>
  <c r="H130" i="6"/>
  <c r="F130" i="6"/>
  <c r="H129" i="6"/>
  <c r="F129" i="6"/>
  <c r="G129" i="6" s="1"/>
  <c r="H128" i="6"/>
  <c r="F128" i="6"/>
  <c r="G128" i="6" s="1"/>
  <c r="H127" i="6"/>
  <c r="F127" i="6"/>
  <c r="H126" i="6"/>
  <c r="F126" i="6"/>
  <c r="G126" i="6" s="1"/>
  <c r="I125" i="6"/>
  <c r="H125" i="6"/>
  <c r="F125" i="6"/>
  <c r="G125" i="6" s="1"/>
  <c r="K124" i="6"/>
  <c r="H123" i="6"/>
  <c r="F123" i="6"/>
  <c r="G123" i="6" s="1"/>
  <c r="H122" i="6"/>
  <c r="F122" i="6"/>
  <c r="K121" i="6"/>
  <c r="H120" i="6"/>
  <c r="F120" i="6"/>
  <c r="I119" i="6"/>
  <c r="J119" i="6" s="1"/>
  <c r="H119" i="6"/>
  <c r="F119" i="6"/>
  <c r="G119" i="6" s="1"/>
  <c r="H118" i="6"/>
  <c r="F118" i="6"/>
  <c r="G118" i="6" s="1"/>
  <c r="H117" i="6"/>
  <c r="F117" i="6"/>
  <c r="H116" i="6"/>
  <c r="F116" i="6"/>
  <c r="G116" i="6" s="1"/>
  <c r="I115" i="6"/>
  <c r="J115" i="6" s="1"/>
  <c r="L115" i="6" s="1"/>
  <c r="H115" i="6"/>
  <c r="F115" i="6"/>
  <c r="G115" i="6" s="1"/>
  <c r="H114" i="6"/>
  <c r="F114" i="6"/>
  <c r="I113" i="6"/>
  <c r="H113" i="6"/>
  <c r="F113" i="6"/>
  <c r="G113" i="6" s="1"/>
  <c r="H112" i="6"/>
  <c r="F112" i="6"/>
  <c r="G112" i="6" s="1"/>
  <c r="H111" i="6"/>
  <c r="F111" i="6"/>
  <c r="I110" i="6"/>
  <c r="H110" i="6"/>
  <c r="F110" i="6"/>
  <c r="G110" i="6" s="1"/>
  <c r="H109" i="6"/>
  <c r="F109" i="6"/>
  <c r="G109" i="6" s="1"/>
  <c r="H108" i="6"/>
  <c r="F108" i="6"/>
  <c r="H107" i="6"/>
  <c r="F107" i="6"/>
  <c r="G107" i="6" s="1"/>
  <c r="H106" i="6"/>
  <c r="F106" i="6"/>
  <c r="G106" i="6" s="1"/>
  <c r="H105" i="6"/>
  <c r="F105" i="6"/>
  <c r="I104" i="6"/>
  <c r="J104" i="6" s="1"/>
  <c r="H104" i="6"/>
  <c r="F104" i="6"/>
  <c r="G104" i="6" s="1"/>
  <c r="H103" i="6"/>
  <c r="F103" i="6"/>
  <c r="G103" i="6" s="1"/>
  <c r="H102" i="6"/>
  <c r="F102" i="6"/>
  <c r="K101" i="6"/>
  <c r="H100" i="6"/>
  <c r="F100" i="6"/>
  <c r="I99" i="6"/>
  <c r="H99" i="6"/>
  <c r="F99" i="6"/>
  <c r="G99" i="6" s="1"/>
  <c r="K98" i="6"/>
  <c r="H97" i="6"/>
  <c r="F97" i="6"/>
  <c r="G97" i="6" s="1"/>
  <c r="I96" i="6"/>
  <c r="J96" i="6" s="1"/>
  <c r="L96" i="6" s="1"/>
  <c r="H96" i="6"/>
  <c r="F96" i="6"/>
  <c r="G96" i="6" s="1"/>
  <c r="I95" i="6"/>
  <c r="H95" i="6"/>
  <c r="J95" i="6" s="1"/>
  <c r="G95" i="6"/>
  <c r="F95" i="6"/>
  <c r="F94" i="6" s="1"/>
  <c r="K94" i="6"/>
  <c r="K40" i="6" s="1"/>
  <c r="H93" i="6"/>
  <c r="F93" i="6"/>
  <c r="G93" i="6" s="1"/>
  <c r="I92" i="6"/>
  <c r="H92" i="6"/>
  <c r="F92" i="6"/>
  <c r="G92" i="6" s="1"/>
  <c r="H91" i="6"/>
  <c r="F91" i="6"/>
  <c r="I91" i="6" s="1"/>
  <c r="K90" i="6"/>
  <c r="H89" i="6"/>
  <c r="F89" i="6"/>
  <c r="G89" i="6" s="1"/>
  <c r="I88" i="6"/>
  <c r="H88" i="6"/>
  <c r="F88" i="6"/>
  <c r="G88" i="6" s="1"/>
  <c r="H87" i="6"/>
  <c r="F87" i="6"/>
  <c r="G87" i="6" s="1"/>
  <c r="I86" i="6"/>
  <c r="H86" i="6"/>
  <c r="F86" i="6"/>
  <c r="G86" i="6" s="1"/>
  <c r="H85" i="6"/>
  <c r="F85" i="6"/>
  <c r="G85" i="6" s="1"/>
  <c r="I84" i="6"/>
  <c r="J84" i="6" s="1"/>
  <c r="H84" i="6"/>
  <c r="F84" i="6"/>
  <c r="G84" i="6" s="1"/>
  <c r="H83" i="6"/>
  <c r="F83" i="6"/>
  <c r="G83" i="6" s="1"/>
  <c r="I82" i="6"/>
  <c r="H82" i="6"/>
  <c r="F82" i="6"/>
  <c r="G82" i="6" s="1"/>
  <c r="H81" i="6"/>
  <c r="F81" i="6"/>
  <c r="G81" i="6" s="1"/>
  <c r="I80" i="6"/>
  <c r="H80" i="6"/>
  <c r="F80" i="6"/>
  <c r="G80" i="6" s="1"/>
  <c r="H79" i="6"/>
  <c r="F79" i="6"/>
  <c r="G79" i="6" s="1"/>
  <c r="H78" i="6"/>
  <c r="F78" i="6"/>
  <c r="G78" i="6" s="1"/>
  <c r="H77" i="6"/>
  <c r="F77" i="6"/>
  <c r="G77" i="6" s="1"/>
  <c r="H76" i="6"/>
  <c r="F76" i="6"/>
  <c r="G76" i="6" s="1"/>
  <c r="I75" i="6"/>
  <c r="H75" i="6"/>
  <c r="J75" i="6" s="1"/>
  <c r="F75" i="6"/>
  <c r="G75" i="6" s="1"/>
  <c r="F74" i="6"/>
  <c r="I74" i="6" s="1"/>
  <c r="J74" i="6" s="1"/>
  <c r="H73" i="6"/>
  <c r="J73" i="6" s="1"/>
  <c r="F73" i="6"/>
  <c r="I73" i="6" s="1"/>
  <c r="H72" i="6"/>
  <c r="F72" i="6"/>
  <c r="I72" i="6" s="1"/>
  <c r="J72" i="6" s="1"/>
  <c r="H71" i="6"/>
  <c r="F71" i="6"/>
  <c r="I71" i="6" s="1"/>
  <c r="H70" i="6"/>
  <c r="F70" i="6"/>
  <c r="I70" i="6" s="1"/>
  <c r="J70" i="6" s="1"/>
  <c r="H69" i="6"/>
  <c r="F69" i="6"/>
  <c r="I69" i="6" s="1"/>
  <c r="H68" i="6"/>
  <c r="F68" i="6"/>
  <c r="I68" i="6" s="1"/>
  <c r="J68" i="6" s="1"/>
  <c r="H67" i="6"/>
  <c r="F67" i="6"/>
  <c r="I67" i="6" s="1"/>
  <c r="H66" i="6"/>
  <c r="F66" i="6"/>
  <c r="I66" i="6" s="1"/>
  <c r="J66" i="6" s="1"/>
  <c r="H65" i="6"/>
  <c r="F65" i="6"/>
  <c r="I65" i="6" s="1"/>
  <c r="H64" i="6"/>
  <c r="J64" i="6" s="1"/>
  <c r="F64" i="6"/>
  <c r="I64" i="6" s="1"/>
  <c r="H63" i="6"/>
  <c r="G63" i="6"/>
  <c r="F63" i="6"/>
  <c r="I63" i="6" s="1"/>
  <c r="J63" i="6" s="1"/>
  <c r="H62" i="6"/>
  <c r="F62" i="6"/>
  <c r="I62" i="6" s="1"/>
  <c r="J62" i="6" s="1"/>
  <c r="H61" i="6"/>
  <c r="G61" i="6"/>
  <c r="F61" i="6"/>
  <c r="I61" i="6" s="1"/>
  <c r="J61" i="6" s="1"/>
  <c r="H60" i="6"/>
  <c r="F60" i="6"/>
  <c r="I60" i="6" s="1"/>
  <c r="J60" i="6" s="1"/>
  <c r="H59" i="6"/>
  <c r="G59" i="6"/>
  <c r="F59" i="6"/>
  <c r="I59" i="6" s="1"/>
  <c r="J59" i="6" s="1"/>
  <c r="H58" i="6"/>
  <c r="F58" i="6"/>
  <c r="I58" i="6" s="1"/>
  <c r="J58" i="6" s="1"/>
  <c r="H57" i="6"/>
  <c r="G57" i="6"/>
  <c r="F57" i="6"/>
  <c r="I57" i="6" s="1"/>
  <c r="J57" i="6" s="1"/>
  <c r="H56" i="6"/>
  <c r="F56" i="6"/>
  <c r="I56" i="6" s="1"/>
  <c r="J56" i="6" s="1"/>
  <c r="H55" i="6"/>
  <c r="J55" i="6" s="1"/>
  <c r="F55" i="6"/>
  <c r="I55" i="6" s="1"/>
  <c r="H54" i="6"/>
  <c r="G54" i="6"/>
  <c r="F54" i="6"/>
  <c r="I54" i="6" s="1"/>
  <c r="H53" i="6"/>
  <c r="F53" i="6"/>
  <c r="I53" i="6" s="1"/>
  <c r="J53" i="6" s="1"/>
  <c r="H52" i="6"/>
  <c r="G52" i="6"/>
  <c r="F52" i="6"/>
  <c r="I52" i="6" s="1"/>
  <c r="H51" i="6"/>
  <c r="F51" i="6"/>
  <c r="I51" i="6" s="1"/>
  <c r="J51" i="6" s="1"/>
  <c r="H50" i="6"/>
  <c r="G50" i="6"/>
  <c r="F50" i="6"/>
  <c r="I50" i="6" s="1"/>
  <c r="H49" i="6"/>
  <c r="F49" i="6"/>
  <c r="I49" i="6" s="1"/>
  <c r="J49" i="6" s="1"/>
  <c r="H48" i="6"/>
  <c r="F48" i="6"/>
  <c r="I48" i="6" s="1"/>
  <c r="H47" i="6"/>
  <c r="F47" i="6"/>
  <c r="I47" i="6" s="1"/>
  <c r="J47" i="6" s="1"/>
  <c r="H46" i="6"/>
  <c r="F46" i="6"/>
  <c r="I46" i="6" s="1"/>
  <c r="H45" i="6"/>
  <c r="F45" i="6"/>
  <c r="I45" i="6" s="1"/>
  <c r="J45" i="6" s="1"/>
  <c r="H44" i="6"/>
  <c r="F44" i="6"/>
  <c r="I44" i="6" s="1"/>
  <c r="H43" i="6"/>
  <c r="F43" i="6"/>
  <c r="I43" i="6" s="1"/>
  <c r="J43" i="6" s="1"/>
  <c r="H42" i="6"/>
  <c r="F42" i="6"/>
  <c r="I42" i="6" s="1"/>
  <c r="K41" i="6"/>
  <c r="H41" i="6"/>
  <c r="K39" i="6"/>
  <c r="I37" i="6"/>
  <c r="H37" i="6"/>
  <c r="F37" i="6"/>
  <c r="G37" i="6" s="1"/>
  <c r="H36" i="6"/>
  <c r="F36" i="6"/>
  <c r="G36" i="6" s="1"/>
  <c r="H35" i="6"/>
  <c r="F35" i="6"/>
  <c r="G35" i="6" s="1"/>
  <c r="I34" i="6"/>
  <c r="H34" i="6"/>
  <c r="J34" i="6" s="1"/>
  <c r="L34" i="6" s="1"/>
  <c r="F34" i="6"/>
  <c r="G34" i="6" s="1"/>
  <c r="H33" i="6"/>
  <c r="F33" i="6"/>
  <c r="G33" i="6" s="1"/>
  <c r="H32" i="6"/>
  <c r="F32" i="6"/>
  <c r="G32" i="6" s="1"/>
  <c r="H31" i="6"/>
  <c r="F31" i="6"/>
  <c r="G31" i="6" s="1"/>
  <c r="H30" i="6"/>
  <c r="F30" i="6"/>
  <c r="G30" i="6" s="1"/>
  <c r="I29" i="6"/>
  <c r="J29" i="6" s="1"/>
  <c r="H29" i="6"/>
  <c r="F29" i="6"/>
  <c r="G29" i="6" s="1"/>
  <c r="H28" i="6"/>
  <c r="F28" i="6"/>
  <c r="G28" i="6" s="1"/>
  <c r="H27" i="6"/>
  <c r="F27" i="6"/>
  <c r="G27" i="6" s="1"/>
  <c r="I26" i="6"/>
  <c r="H26" i="6"/>
  <c r="J26" i="6" s="1"/>
  <c r="F26" i="6"/>
  <c r="G26" i="6" s="1"/>
  <c r="H25" i="6"/>
  <c r="F25" i="6"/>
  <c r="G25" i="6" s="1"/>
  <c r="I24" i="6"/>
  <c r="J24" i="6" s="1"/>
  <c r="H24" i="6"/>
  <c r="F24" i="6"/>
  <c r="G24" i="6" s="1"/>
  <c r="H23" i="6"/>
  <c r="F23" i="6"/>
  <c r="G23" i="6" s="1"/>
  <c r="H22" i="6"/>
  <c r="F22" i="6"/>
  <c r="G22" i="6" s="1"/>
  <c r="I21" i="6"/>
  <c r="H21" i="6"/>
  <c r="J21" i="6" s="1"/>
  <c r="F21" i="6"/>
  <c r="G21" i="6" s="1"/>
  <c r="H20" i="6"/>
  <c r="F20" i="6"/>
  <c r="G20" i="6" s="1"/>
  <c r="I19" i="6"/>
  <c r="H19" i="6"/>
  <c r="F19" i="6"/>
  <c r="G19" i="6" s="1"/>
  <c r="H18" i="6"/>
  <c r="F18" i="6"/>
  <c r="G18" i="6" s="1"/>
  <c r="H17" i="6"/>
  <c r="F17" i="6"/>
  <c r="G17" i="6" s="1"/>
  <c r="K16" i="6"/>
  <c r="H15" i="6"/>
  <c r="F15" i="6"/>
  <c r="G15" i="6" s="1"/>
  <c r="G14" i="6" s="1"/>
  <c r="K14" i="6"/>
  <c r="H13" i="6"/>
  <c r="F13" i="6"/>
  <c r="G13" i="6" s="1"/>
  <c r="G12" i="6" s="1"/>
  <c r="K12" i="6"/>
  <c r="H214" i="5"/>
  <c r="F214" i="5"/>
  <c r="G214" i="5" s="1"/>
  <c r="G213" i="5" s="1"/>
  <c r="K213" i="5"/>
  <c r="H212" i="5"/>
  <c r="F212" i="5"/>
  <c r="G212" i="5" s="1"/>
  <c r="H211" i="5"/>
  <c r="F211" i="5"/>
  <c r="G211" i="5" s="1"/>
  <c r="H210" i="5"/>
  <c r="F210" i="5"/>
  <c r="K209" i="5"/>
  <c r="H208" i="5"/>
  <c r="F208" i="5"/>
  <c r="G208" i="5" s="1"/>
  <c r="G207" i="5" s="1"/>
  <c r="K207" i="5"/>
  <c r="F207" i="5"/>
  <c r="H206" i="5"/>
  <c r="F206" i="5"/>
  <c r="G206" i="5" s="1"/>
  <c r="H205" i="5"/>
  <c r="F205" i="5"/>
  <c r="H204" i="5"/>
  <c r="F204" i="5"/>
  <c r="G204" i="5" s="1"/>
  <c r="I203" i="5"/>
  <c r="H203" i="5"/>
  <c r="F203" i="5"/>
  <c r="G203" i="5" s="1"/>
  <c r="K202" i="5"/>
  <c r="I201" i="5"/>
  <c r="H201" i="5"/>
  <c r="F201" i="5"/>
  <c r="G201" i="5" s="1"/>
  <c r="H200" i="5"/>
  <c r="F200" i="5"/>
  <c r="G200" i="5" s="1"/>
  <c r="H199" i="5"/>
  <c r="F199" i="5"/>
  <c r="H198" i="5"/>
  <c r="F198" i="5"/>
  <c r="G198" i="5" s="1"/>
  <c r="I197" i="5"/>
  <c r="H197" i="5"/>
  <c r="F197" i="5"/>
  <c r="G197" i="5" s="1"/>
  <c r="H196" i="5"/>
  <c r="F196" i="5"/>
  <c r="I195" i="5"/>
  <c r="H195" i="5"/>
  <c r="F195" i="5"/>
  <c r="G195" i="5" s="1"/>
  <c r="H194" i="5"/>
  <c r="F194" i="5"/>
  <c r="G194" i="5" s="1"/>
  <c r="H193" i="5"/>
  <c r="F193" i="5"/>
  <c r="H192" i="5"/>
  <c r="F192" i="5"/>
  <c r="G192" i="5" s="1"/>
  <c r="I191" i="5"/>
  <c r="J191" i="5" s="1"/>
  <c r="L191" i="5" s="1"/>
  <c r="H191" i="5"/>
  <c r="F191" i="5"/>
  <c r="G191" i="5" s="1"/>
  <c r="H190" i="5"/>
  <c r="F190" i="5"/>
  <c r="I189" i="5"/>
  <c r="J189" i="5" s="1"/>
  <c r="L189" i="5" s="1"/>
  <c r="H189" i="5"/>
  <c r="F189" i="5"/>
  <c r="G189" i="5" s="1"/>
  <c r="H188" i="5"/>
  <c r="F188" i="5"/>
  <c r="G188" i="5" s="1"/>
  <c r="H187" i="5"/>
  <c r="F187" i="5"/>
  <c r="H186" i="5"/>
  <c r="F186" i="5"/>
  <c r="G186" i="5" s="1"/>
  <c r="K185" i="5"/>
  <c r="H184" i="5"/>
  <c r="J184" i="5" s="1"/>
  <c r="F184" i="5"/>
  <c r="G184" i="5" s="1"/>
  <c r="H183" i="5"/>
  <c r="F183" i="5"/>
  <c r="G183" i="5" s="1"/>
  <c r="H182" i="5"/>
  <c r="F182" i="5"/>
  <c r="F181" i="5" s="1"/>
  <c r="K181" i="5"/>
  <c r="I180" i="5"/>
  <c r="I179" i="5" s="1"/>
  <c r="H180" i="5"/>
  <c r="G180" i="5"/>
  <c r="G179" i="5" s="1"/>
  <c r="F180" i="5"/>
  <c r="K179" i="5"/>
  <c r="F179" i="5"/>
  <c r="H178" i="5"/>
  <c r="F178" i="5"/>
  <c r="G178" i="5" s="1"/>
  <c r="I177" i="5"/>
  <c r="H177" i="5"/>
  <c r="J177" i="5" s="1"/>
  <c r="L177" i="5" s="1"/>
  <c r="F177" i="5"/>
  <c r="G177" i="5" s="1"/>
  <c r="H176" i="5"/>
  <c r="F176" i="5"/>
  <c r="I176" i="5" s="1"/>
  <c r="H175" i="5"/>
  <c r="J175" i="5" s="1"/>
  <c r="F175" i="5"/>
  <c r="I175" i="5" s="1"/>
  <c r="H174" i="5"/>
  <c r="J174" i="5" s="1"/>
  <c r="F174" i="5"/>
  <c r="I174" i="5" s="1"/>
  <c r="H173" i="5"/>
  <c r="J173" i="5" s="1"/>
  <c r="G173" i="5"/>
  <c r="F173" i="5"/>
  <c r="I173" i="5" s="1"/>
  <c r="H172" i="5"/>
  <c r="G172" i="5"/>
  <c r="F172" i="5"/>
  <c r="I172" i="5" s="1"/>
  <c r="J171" i="5"/>
  <c r="H171" i="5"/>
  <c r="F171" i="5"/>
  <c r="I171" i="5" s="1"/>
  <c r="H170" i="5"/>
  <c r="F170" i="5"/>
  <c r="I170" i="5" s="1"/>
  <c r="I169" i="5"/>
  <c r="J169" i="5" s="1"/>
  <c r="L169" i="5" s="1"/>
  <c r="H169" i="5"/>
  <c r="F169" i="5"/>
  <c r="G169" i="5" s="1"/>
  <c r="H168" i="5"/>
  <c r="F168" i="5"/>
  <c r="I168" i="5" s="1"/>
  <c r="J168" i="5" s="1"/>
  <c r="H167" i="5"/>
  <c r="F167" i="5"/>
  <c r="I167" i="5" s="1"/>
  <c r="K166" i="5"/>
  <c r="I165" i="5"/>
  <c r="H165" i="5"/>
  <c r="F165" i="5"/>
  <c r="G165" i="5" s="1"/>
  <c r="H164" i="5"/>
  <c r="F164" i="5"/>
  <c r="I164" i="5" s="1"/>
  <c r="J164" i="5" s="1"/>
  <c r="I163" i="5"/>
  <c r="H163" i="5"/>
  <c r="F163" i="5"/>
  <c r="G163" i="5" s="1"/>
  <c r="H162" i="5"/>
  <c r="F162" i="5"/>
  <c r="I162" i="5" s="1"/>
  <c r="J162" i="5" s="1"/>
  <c r="H161" i="5"/>
  <c r="F161" i="5"/>
  <c r="I161" i="5" s="1"/>
  <c r="H160" i="5"/>
  <c r="F160" i="5"/>
  <c r="I159" i="5"/>
  <c r="H159" i="5"/>
  <c r="F159" i="5"/>
  <c r="G159" i="5" s="1"/>
  <c r="K158" i="5"/>
  <c r="H157" i="5"/>
  <c r="F157" i="5"/>
  <c r="I157" i="5" s="1"/>
  <c r="J157" i="5" s="1"/>
  <c r="H156" i="5"/>
  <c r="F156" i="5"/>
  <c r="G156" i="5" s="1"/>
  <c r="K155" i="5"/>
  <c r="H154" i="5"/>
  <c r="F154" i="5"/>
  <c r="H153" i="5"/>
  <c r="F153" i="5"/>
  <c r="I153" i="5" s="1"/>
  <c r="J153" i="5" s="1"/>
  <c r="H152" i="5"/>
  <c r="F152" i="5"/>
  <c r="I152" i="5" s="1"/>
  <c r="H151" i="5"/>
  <c r="F151" i="5"/>
  <c r="G151" i="5" s="1"/>
  <c r="I150" i="5"/>
  <c r="J150" i="5" s="1"/>
  <c r="H150" i="5"/>
  <c r="G150" i="5"/>
  <c r="F150" i="5"/>
  <c r="H149" i="5"/>
  <c r="F149" i="5"/>
  <c r="I149" i="5" s="1"/>
  <c r="J149" i="5" s="1"/>
  <c r="H148" i="5"/>
  <c r="F148" i="5"/>
  <c r="I148" i="5" s="1"/>
  <c r="J148" i="5" s="1"/>
  <c r="I147" i="5"/>
  <c r="H147" i="5"/>
  <c r="G147" i="5"/>
  <c r="F147" i="5"/>
  <c r="K146" i="5"/>
  <c r="H145" i="5"/>
  <c r="F145" i="5"/>
  <c r="I144" i="5"/>
  <c r="H144" i="5"/>
  <c r="F144" i="5"/>
  <c r="G144" i="5" s="1"/>
  <c r="K143" i="5"/>
  <c r="H142" i="5"/>
  <c r="F142" i="5"/>
  <c r="G142" i="5" s="1"/>
  <c r="H141" i="5"/>
  <c r="F141" i="5"/>
  <c r="G141" i="5" s="1"/>
  <c r="H140" i="5"/>
  <c r="G140" i="5"/>
  <c r="F140" i="5"/>
  <c r="I140" i="5" s="1"/>
  <c r="H139" i="5"/>
  <c r="F139" i="5"/>
  <c r="I138" i="5"/>
  <c r="H138" i="5"/>
  <c r="G138" i="5"/>
  <c r="F138" i="5"/>
  <c r="H137" i="5"/>
  <c r="F137" i="5"/>
  <c r="I137" i="5" s="1"/>
  <c r="I136" i="5"/>
  <c r="H136" i="5"/>
  <c r="F136" i="5"/>
  <c r="G136" i="5" s="1"/>
  <c r="H135" i="5"/>
  <c r="F135" i="5"/>
  <c r="I135" i="5" s="1"/>
  <c r="H134" i="5"/>
  <c r="F134" i="5"/>
  <c r="I134" i="5" s="1"/>
  <c r="H133" i="5"/>
  <c r="F133" i="5"/>
  <c r="G133" i="5" s="1"/>
  <c r="I132" i="5"/>
  <c r="H132" i="5"/>
  <c r="G132" i="5"/>
  <c r="F132" i="5"/>
  <c r="H131" i="5"/>
  <c r="F131" i="5"/>
  <c r="I131" i="5" s="1"/>
  <c r="H130" i="5"/>
  <c r="F130" i="5"/>
  <c r="H129" i="5"/>
  <c r="F129" i="5"/>
  <c r="I129" i="5" s="1"/>
  <c r="H128" i="5"/>
  <c r="G128" i="5"/>
  <c r="F128" i="5"/>
  <c r="I128" i="5" s="1"/>
  <c r="H127" i="5"/>
  <c r="F127" i="5"/>
  <c r="I127" i="5" s="1"/>
  <c r="K126" i="5"/>
  <c r="H125" i="5"/>
  <c r="F125" i="5"/>
  <c r="I125" i="5" s="1"/>
  <c r="H124" i="5"/>
  <c r="F124" i="5"/>
  <c r="H123" i="5"/>
  <c r="F123" i="5"/>
  <c r="G123" i="5" s="1"/>
  <c r="H122" i="5"/>
  <c r="G122" i="5"/>
  <c r="F122" i="5"/>
  <c r="I122" i="5" s="1"/>
  <c r="K121" i="5"/>
  <c r="H120" i="5"/>
  <c r="F120" i="5"/>
  <c r="I120" i="5" s="1"/>
  <c r="H119" i="5"/>
  <c r="G119" i="5"/>
  <c r="F119" i="5"/>
  <c r="I119" i="5" s="1"/>
  <c r="H118" i="5"/>
  <c r="F118" i="5"/>
  <c r="I117" i="5"/>
  <c r="H117" i="5"/>
  <c r="G117" i="5"/>
  <c r="F117" i="5"/>
  <c r="K116" i="5"/>
  <c r="I115" i="5"/>
  <c r="H115" i="5"/>
  <c r="F115" i="5"/>
  <c r="H114" i="5"/>
  <c r="F114" i="5"/>
  <c r="I114" i="5" s="1"/>
  <c r="K113" i="5"/>
  <c r="K42" i="5" s="1"/>
  <c r="H112" i="5"/>
  <c r="F112" i="5"/>
  <c r="H111" i="5"/>
  <c r="F111" i="5"/>
  <c r="I111" i="5" s="1"/>
  <c r="H110" i="5"/>
  <c r="G110" i="5"/>
  <c r="F110" i="5"/>
  <c r="I110" i="5" s="1"/>
  <c r="K109" i="5"/>
  <c r="I108" i="5"/>
  <c r="H108" i="5"/>
  <c r="F108" i="5"/>
  <c r="G108" i="5" s="1"/>
  <c r="H107" i="5"/>
  <c r="F107" i="5"/>
  <c r="I107" i="5" s="1"/>
  <c r="I106" i="5"/>
  <c r="I105" i="5" s="1"/>
  <c r="H106" i="5"/>
  <c r="F106" i="5"/>
  <c r="K105" i="5"/>
  <c r="H104" i="5"/>
  <c r="F104" i="5"/>
  <c r="I104" i="5" s="1"/>
  <c r="H103" i="5"/>
  <c r="F103" i="5"/>
  <c r="G103" i="5" s="1"/>
  <c r="I102" i="5"/>
  <c r="H102" i="5"/>
  <c r="G102" i="5"/>
  <c r="F102" i="5"/>
  <c r="H101" i="5"/>
  <c r="F101" i="5"/>
  <c r="I101" i="5" s="1"/>
  <c r="I100" i="5"/>
  <c r="H100" i="5"/>
  <c r="F100" i="5"/>
  <c r="G100" i="5" s="1"/>
  <c r="H99" i="5"/>
  <c r="F99" i="5"/>
  <c r="I99" i="5" s="1"/>
  <c r="H98" i="5"/>
  <c r="J98" i="5" s="1"/>
  <c r="F98" i="5"/>
  <c r="I98" i="5" s="1"/>
  <c r="K97" i="5"/>
  <c r="I96" i="5"/>
  <c r="H96" i="5"/>
  <c r="F96" i="5"/>
  <c r="G96" i="5" s="1"/>
  <c r="H95" i="5"/>
  <c r="F95" i="5"/>
  <c r="I95" i="5" s="1"/>
  <c r="I94" i="5"/>
  <c r="I93" i="5" s="1"/>
  <c r="H94" i="5"/>
  <c r="F94" i="5"/>
  <c r="K93" i="5"/>
  <c r="H92" i="5"/>
  <c r="F92" i="5"/>
  <c r="I92" i="5" s="1"/>
  <c r="H91" i="5"/>
  <c r="F91" i="5"/>
  <c r="G91" i="5" s="1"/>
  <c r="H90" i="5"/>
  <c r="F90" i="5"/>
  <c r="I90" i="5" s="1"/>
  <c r="H89" i="5"/>
  <c r="G89" i="5"/>
  <c r="F89" i="5"/>
  <c r="I89" i="5" s="1"/>
  <c r="H88" i="5"/>
  <c r="F88" i="5"/>
  <c r="G88" i="5" s="1"/>
  <c r="H87" i="5"/>
  <c r="F87" i="5"/>
  <c r="G87" i="5" s="1"/>
  <c r="H86" i="5"/>
  <c r="J86" i="5" s="1"/>
  <c r="G86" i="5"/>
  <c r="F86" i="5"/>
  <c r="I86" i="5" s="1"/>
  <c r="H85" i="5"/>
  <c r="F85" i="5"/>
  <c r="I84" i="5"/>
  <c r="H84" i="5"/>
  <c r="G84" i="5"/>
  <c r="F84" i="5"/>
  <c r="H83" i="5"/>
  <c r="J83" i="5" s="1"/>
  <c r="F83" i="5"/>
  <c r="I83" i="5" s="1"/>
  <c r="H82" i="5"/>
  <c r="F82" i="5"/>
  <c r="G82" i="5" s="1"/>
  <c r="H81" i="5"/>
  <c r="F81" i="5"/>
  <c r="G81" i="5" s="1"/>
  <c r="H80" i="5"/>
  <c r="G80" i="5"/>
  <c r="F80" i="5"/>
  <c r="I80" i="5" s="1"/>
  <c r="I79" i="5"/>
  <c r="H79" i="5"/>
  <c r="F79" i="5"/>
  <c r="G79" i="5" s="1"/>
  <c r="I78" i="5"/>
  <c r="H78" i="5"/>
  <c r="F78" i="5"/>
  <c r="G78" i="5" s="1"/>
  <c r="H77" i="5"/>
  <c r="F77" i="5"/>
  <c r="I77" i="5" s="1"/>
  <c r="H76" i="5"/>
  <c r="F76" i="5"/>
  <c r="H75" i="5"/>
  <c r="F75" i="5"/>
  <c r="I75" i="5" s="1"/>
  <c r="H74" i="5"/>
  <c r="J74" i="5" s="1"/>
  <c r="F74" i="5"/>
  <c r="I74" i="5" s="1"/>
  <c r="H73" i="5"/>
  <c r="F73" i="5"/>
  <c r="G73" i="5" s="1"/>
  <c r="I72" i="5"/>
  <c r="H72" i="5"/>
  <c r="F72" i="5"/>
  <c r="G72" i="5" s="1"/>
  <c r="H71" i="5"/>
  <c r="F71" i="5"/>
  <c r="I71" i="5" s="1"/>
  <c r="I70" i="5"/>
  <c r="H70" i="5"/>
  <c r="F70" i="5"/>
  <c r="G70" i="5" s="1"/>
  <c r="H69" i="5"/>
  <c r="F69" i="5"/>
  <c r="I69" i="5" s="1"/>
  <c r="H68" i="5"/>
  <c r="G68" i="5"/>
  <c r="F68" i="5"/>
  <c r="I68" i="5" s="1"/>
  <c r="H67" i="5"/>
  <c r="F67" i="5"/>
  <c r="I66" i="5"/>
  <c r="H66" i="5"/>
  <c r="G66" i="5"/>
  <c r="F66" i="5"/>
  <c r="H65" i="5"/>
  <c r="F65" i="5"/>
  <c r="I65" i="5" s="1"/>
  <c r="H64" i="5"/>
  <c r="F64" i="5"/>
  <c r="G64" i="5" s="1"/>
  <c r="H63" i="5"/>
  <c r="F63" i="5"/>
  <c r="I63" i="5" s="1"/>
  <c r="H62" i="5"/>
  <c r="G62" i="5"/>
  <c r="F62" i="5"/>
  <c r="I62" i="5" s="1"/>
  <c r="H61" i="5"/>
  <c r="F61" i="5"/>
  <c r="G61" i="5" s="1"/>
  <c r="H60" i="5"/>
  <c r="F60" i="5"/>
  <c r="G60" i="5" s="1"/>
  <c r="H59" i="5"/>
  <c r="J59" i="5" s="1"/>
  <c r="G59" i="5"/>
  <c r="F59" i="5"/>
  <c r="I59" i="5" s="1"/>
  <c r="H58" i="5"/>
  <c r="F58" i="5"/>
  <c r="I57" i="5"/>
  <c r="H57" i="5"/>
  <c r="G57" i="5"/>
  <c r="F57" i="5"/>
  <c r="H56" i="5"/>
  <c r="J56" i="5" s="1"/>
  <c r="F56" i="5"/>
  <c r="I56" i="5" s="1"/>
  <c r="H55" i="5"/>
  <c r="F55" i="5"/>
  <c r="G55" i="5" s="1"/>
  <c r="H54" i="5"/>
  <c r="F54" i="5"/>
  <c r="G54" i="5" s="1"/>
  <c r="H53" i="5"/>
  <c r="G53" i="5"/>
  <c r="F53" i="5"/>
  <c r="I53" i="5" s="1"/>
  <c r="I52" i="5"/>
  <c r="H52" i="5"/>
  <c r="F52" i="5"/>
  <c r="G52" i="5" s="1"/>
  <c r="I51" i="5"/>
  <c r="H51" i="5"/>
  <c r="F51" i="5"/>
  <c r="G51" i="5" s="1"/>
  <c r="H50" i="5"/>
  <c r="F50" i="5"/>
  <c r="I50" i="5" s="1"/>
  <c r="H49" i="5"/>
  <c r="F49" i="5"/>
  <c r="H48" i="5"/>
  <c r="F48" i="5"/>
  <c r="I48" i="5" s="1"/>
  <c r="H47" i="5"/>
  <c r="J47" i="5" s="1"/>
  <c r="F47" i="5"/>
  <c r="I47" i="5" s="1"/>
  <c r="H46" i="5"/>
  <c r="F46" i="5"/>
  <c r="I45" i="5"/>
  <c r="H45" i="5"/>
  <c r="F45" i="5"/>
  <c r="G45" i="5" s="1"/>
  <c r="H44" i="5"/>
  <c r="F44" i="5"/>
  <c r="I44" i="5" s="1"/>
  <c r="K43" i="5"/>
  <c r="H40" i="5"/>
  <c r="F40" i="5"/>
  <c r="I40" i="5" s="1"/>
  <c r="H39" i="5"/>
  <c r="F39" i="5"/>
  <c r="I39" i="5" s="1"/>
  <c r="H38" i="5"/>
  <c r="F38" i="5"/>
  <c r="I38" i="5" s="1"/>
  <c r="H37" i="5"/>
  <c r="G37" i="5"/>
  <c r="F37" i="5"/>
  <c r="I37" i="5" s="1"/>
  <c r="H36" i="5"/>
  <c r="F36" i="5"/>
  <c r="I36" i="5" s="1"/>
  <c r="H35" i="5"/>
  <c r="G35" i="5"/>
  <c r="F35" i="5"/>
  <c r="I35" i="5" s="1"/>
  <c r="H34" i="5"/>
  <c r="F34" i="5"/>
  <c r="I34" i="5" s="1"/>
  <c r="H33" i="5"/>
  <c r="G33" i="5"/>
  <c r="F33" i="5"/>
  <c r="I33" i="5" s="1"/>
  <c r="H32" i="5"/>
  <c r="F32" i="5"/>
  <c r="I32" i="5" s="1"/>
  <c r="H31" i="5"/>
  <c r="G31" i="5"/>
  <c r="F31" i="5"/>
  <c r="I31" i="5" s="1"/>
  <c r="H30" i="5"/>
  <c r="F30" i="5"/>
  <c r="I30" i="5" s="1"/>
  <c r="H29" i="5"/>
  <c r="J29" i="5" s="1"/>
  <c r="F29" i="5"/>
  <c r="I29" i="5" s="1"/>
  <c r="H28" i="5"/>
  <c r="G28" i="5"/>
  <c r="F28" i="5"/>
  <c r="I28" i="5" s="1"/>
  <c r="H27" i="5"/>
  <c r="F27" i="5"/>
  <c r="I27" i="5" s="1"/>
  <c r="H26" i="5"/>
  <c r="J26" i="5" s="1"/>
  <c r="G26" i="5"/>
  <c r="F26" i="5"/>
  <c r="I26" i="5" s="1"/>
  <c r="H25" i="5"/>
  <c r="F25" i="5"/>
  <c r="I25" i="5" s="1"/>
  <c r="H24" i="5"/>
  <c r="G24" i="5"/>
  <c r="F24" i="5"/>
  <c r="I24" i="5" s="1"/>
  <c r="H23" i="5"/>
  <c r="J23" i="5" s="1"/>
  <c r="F23" i="5"/>
  <c r="I23" i="5" s="1"/>
  <c r="H22" i="5"/>
  <c r="G22" i="5"/>
  <c r="F22" i="5"/>
  <c r="I22" i="5" s="1"/>
  <c r="H21" i="5"/>
  <c r="F21" i="5"/>
  <c r="I21" i="5" s="1"/>
  <c r="H20" i="5"/>
  <c r="J20" i="5" s="1"/>
  <c r="F20" i="5"/>
  <c r="I20" i="5" s="1"/>
  <c r="H19" i="5"/>
  <c r="F19" i="5"/>
  <c r="I19" i="5" s="1"/>
  <c r="K18" i="5"/>
  <c r="H17" i="5"/>
  <c r="F17" i="5"/>
  <c r="I17" i="5" s="1"/>
  <c r="I15" i="5" s="1"/>
  <c r="H16" i="5"/>
  <c r="G16" i="5"/>
  <c r="F16" i="5"/>
  <c r="I16" i="5" s="1"/>
  <c r="K15" i="5"/>
  <c r="H14" i="5"/>
  <c r="F14" i="5"/>
  <c r="I14" i="5" s="1"/>
  <c r="I13" i="5" s="1"/>
  <c r="K13" i="5"/>
  <c r="O73" i="4"/>
  <c r="L73" i="4"/>
  <c r="I73" i="4"/>
  <c r="I72" i="4" s="1"/>
  <c r="F73" i="4"/>
  <c r="M73" i="4" s="1"/>
  <c r="N73" i="4" s="1"/>
  <c r="T72" i="4"/>
  <c r="S72" i="4"/>
  <c r="O71" i="4"/>
  <c r="L71" i="4"/>
  <c r="I71" i="4"/>
  <c r="P71" i="4" s="1"/>
  <c r="Q71" i="4" s="1"/>
  <c r="F71" i="4"/>
  <c r="M71" i="4" s="1"/>
  <c r="O70" i="4"/>
  <c r="L70" i="4"/>
  <c r="I70" i="4"/>
  <c r="I69" i="4" s="1"/>
  <c r="F70" i="4"/>
  <c r="O68" i="4"/>
  <c r="L68" i="4"/>
  <c r="I68" i="4"/>
  <c r="P68" i="4" s="1"/>
  <c r="F68" i="4"/>
  <c r="F67" i="4" s="1"/>
  <c r="T67" i="4"/>
  <c r="S67" i="4"/>
  <c r="I67" i="4"/>
  <c r="O66" i="4"/>
  <c r="L66" i="4"/>
  <c r="I66" i="4"/>
  <c r="I65" i="4" s="1"/>
  <c r="F66" i="4"/>
  <c r="M66" i="4" s="1"/>
  <c r="T65" i="4"/>
  <c r="S65" i="4"/>
  <c r="O64" i="4"/>
  <c r="L64" i="4"/>
  <c r="I64" i="4"/>
  <c r="P64" i="4" s="1"/>
  <c r="Q64" i="4" s="1"/>
  <c r="F64" i="4"/>
  <c r="M64" i="4" s="1"/>
  <c r="O63" i="4"/>
  <c r="L63" i="4"/>
  <c r="I63" i="4"/>
  <c r="P63" i="4" s="1"/>
  <c r="Q63" i="4" s="1"/>
  <c r="F63" i="4"/>
  <c r="G63" i="4" s="1"/>
  <c r="O62" i="4"/>
  <c r="L62" i="4"/>
  <c r="I62" i="4"/>
  <c r="J62" i="4" s="1"/>
  <c r="F62" i="4"/>
  <c r="G62" i="4" s="1"/>
  <c r="O61" i="4"/>
  <c r="L61" i="4"/>
  <c r="I61" i="4"/>
  <c r="F61" i="4"/>
  <c r="M61" i="4" s="1"/>
  <c r="O60" i="4"/>
  <c r="L60" i="4"/>
  <c r="I60" i="4"/>
  <c r="P60" i="4" s="1"/>
  <c r="G60" i="4"/>
  <c r="F60" i="4"/>
  <c r="M60" i="4" s="1"/>
  <c r="T59" i="4"/>
  <c r="S59" i="4"/>
  <c r="O58" i="4"/>
  <c r="L58" i="4"/>
  <c r="I58" i="4"/>
  <c r="J58" i="4" s="1"/>
  <c r="F58" i="4"/>
  <c r="M58" i="4" s="1"/>
  <c r="O57" i="4"/>
  <c r="L57" i="4"/>
  <c r="I57" i="4"/>
  <c r="J57" i="4" s="1"/>
  <c r="F57" i="4"/>
  <c r="G57" i="4" s="1"/>
  <c r="K57" i="4" s="1"/>
  <c r="O56" i="4"/>
  <c r="L56" i="4"/>
  <c r="I56" i="4"/>
  <c r="P56" i="4" s="1"/>
  <c r="Q56" i="4" s="1"/>
  <c r="F56" i="4"/>
  <c r="O55" i="4"/>
  <c r="L55" i="4"/>
  <c r="I55" i="4"/>
  <c r="F55" i="4"/>
  <c r="T54" i="4"/>
  <c r="S54" i="4"/>
  <c r="O53" i="4"/>
  <c r="M53" i="4"/>
  <c r="N53" i="4" s="1"/>
  <c r="L53" i="4"/>
  <c r="I53" i="4"/>
  <c r="P53" i="4" s="1"/>
  <c r="F53" i="4"/>
  <c r="G53" i="4" s="1"/>
  <c r="O52" i="4"/>
  <c r="L52" i="4"/>
  <c r="I52" i="4"/>
  <c r="P52" i="4" s="1"/>
  <c r="F52" i="4"/>
  <c r="G52" i="4" s="1"/>
  <c r="T51" i="4"/>
  <c r="S51" i="4"/>
  <c r="F51" i="4"/>
  <c r="O50" i="4"/>
  <c r="L50" i="4"/>
  <c r="I50" i="4"/>
  <c r="F50" i="4"/>
  <c r="M50" i="4" s="1"/>
  <c r="N50" i="4" s="1"/>
  <c r="O49" i="4"/>
  <c r="L49" i="4"/>
  <c r="I49" i="4"/>
  <c r="P49" i="4" s="1"/>
  <c r="F49" i="4"/>
  <c r="M49" i="4" s="1"/>
  <c r="O48" i="4"/>
  <c r="L48" i="4"/>
  <c r="I48" i="4"/>
  <c r="J48" i="4" s="1"/>
  <c r="F48" i="4"/>
  <c r="G48" i="4" s="1"/>
  <c r="T47" i="4"/>
  <c r="S47" i="4"/>
  <c r="O46" i="4"/>
  <c r="L46" i="4"/>
  <c r="I46" i="4"/>
  <c r="P46" i="4" s="1"/>
  <c r="Q46" i="4" s="1"/>
  <c r="F46" i="4"/>
  <c r="G46" i="4" s="1"/>
  <c r="O45" i="4"/>
  <c r="L45" i="4"/>
  <c r="I45" i="4"/>
  <c r="P45" i="4" s="1"/>
  <c r="F45" i="4"/>
  <c r="M45" i="4" s="1"/>
  <c r="O44" i="4"/>
  <c r="L44" i="4"/>
  <c r="I44" i="4"/>
  <c r="F44" i="4"/>
  <c r="M44" i="4" s="1"/>
  <c r="T43" i="4"/>
  <c r="S43" i="4"/>
  <c r="S25" i="4" s="1"/>
  <c r="O42" i="4"/>
  <c r="L42" i="4"/>
  <c r="I42" i="4"/>
  <c r="P42" i="4" s="1"/>
  <c r="F42" i="4"/>
  <c r="G42" i="4" s="1"/>
  <c r="O41" i="4"/>
  <c r="Q41" i="4" s="1"/>
  <c r="L41" i="4"/>
  <c r="J41" i="4"/>
  <c r="K41" i="4" s="1"/>
  <c r="I41" i="4"/>
  <c r="P41" i="4" s="1"/>
  <c r="F41" i="4"/>
  <c r="G41" i="4" s="1"/>
  <c r="O40" i="4"/>
  <c r="L40" i="4"/>
  <c r="I40" i="4"/>
  <c r="P40" i="4" s="1"/>
  <c r="F40" i="4"/>
  <c r="G40" i="4" s="1"/>
  <c r="O39" i="4"/>
  <c r="L39" i="4"/>
  <c r="I39" i="4"/>
  <c r="P39" i="4" s="1"/>
  <c r="F39" i="4"/>
  <c r="M39" i="4" s="1"/>
  <c r="N39" i="4" s="1"/>
  <c r="O38" i="4"/>
  <c r="L38" i="4"/>
  <c r="I38" i="4"/>
  <c r="F38" i="4"/>
  <c r="M38" i="4" s="1"/>
  <c r="O37" i="4"/>
  <c r="L37" i="4"/>
  <c r="I37" i="4"/>
  <c r="F37" i="4"/>
  <c r="M37" i="4" s="1"/>
  <c r="O36" i="4"/>
  <c r="L36" i="4"/>
  <c r="I36" i="4"/>
  <c r="I34" i="4" s="1"/>
  <c r="F36" i="4"/>
  <c r="G36" i="4" s="1"/>
  <c r="O35" i="4"/>
  <c r="L35" i="4"/>
  <c r="I35" i="4"/>
  <c r="P35" i="4" s="1"/>
  <c r="F35" i="4"/>
  <c r="G35" i="4" s="1"/>
  <c r="T34" i="4"/>
  <c r="T26" i="4" s="1"/>
  <c r="S34" i="4"/>
  <c r="O33" i="4"/>
  <c r="L33" i="4"/>
  <c r="I33" i="4"/>
  <c r="P33" i="4" s="1"/>
  <c r="F33" i="4"/>
  <c r="O32" i="4"/>
  <c r="L32" i="4"/>
  <c r="I32" i="4"/>
  <c r="F32" i="4"/>
  <c r="M32" i="4" s="1"/>
  <c r="N32" i="4" s="1"/>
  <c r="O31" i="4"/>
  <c r="L31" i="4"/>
  <c r="I31" i="4"/>
  <c r="J31" i="4" s="1"/>
  <c r="G31" i="4"/>
  <c r="F31" i="4"/>
  <c r="M31" i="4" s="1"/>
  <c r="O30" i="4"/>
  <c r="L30" i="4"/>
  <c r="J30" i="4"/>
  <c r="I30" i="4"/>
  <c r="P30" i="4" s="1"/>
  <c r="F30" i="4"/>
  <c r="G30" i="4" s="1"/>
  <c r="O29" i="4"/>
  <c r="L29" i="4"/>
  <c r="I29" i="4"/>
  <c r="J29" i="4" s="1"/>
  <c r="F29" i="4"/>
  <c r="G29" i="4" s="1"/>
  <c r="O28" i="4"/>
  <c r="L28" i="4"/>
  <c r="I28" i="4"/>
  <c r="P28" i="4" s="1"/>
  <c r="F28" i="4"/>
  <c r="G28" i="4" s="1"/>
  <c r="L27" i="4"/>
  <c r="I27" i="4"/>
  <c r="J27" i="4" s="1"/>
  <c r="F27" i="4"/>
  <c r="M27" i="4" s="1"/>
  <c r="T25" i="4"/>
  <c r="O23" i="4"/>
  <c r="L23" i="4"/>
  <c r="J23" i="4"/>
  <c r="I23" i="4"/>
  <c r="P23" i="4" s="1"/>
  <c r="F23" i="4"/>
  <c r="G23" i="4" s="1"/>
  <c r="P22" i="4"/>
  <c r="O22" i="4"/>
  <c r="Q22" i="4" s="1"/>
  <c r="L22" i="4"/>
  <c r="J22" i="4"/>
  <c r="I22" i="4"/>
  <c r="F22" i="4"/>
  <c r="G22" i="4" s="1"/>
  <c r="O21" i="4"/>
  <c r="L21" i="4"/>
  <c r="I21" i="4"/>
  <c r="P21" i="4" s="1"/>
  <c r="Q21" i="4" s="1"/>
  <c r="F21" i="4"/>
  <c r="O20" i="4"/>
  <c r="L20" i="4"/>
  <c r="I20" i="4"/>
  <c r="P20" i="4" s="1"/>
  <c r="F20" i="4"/>
  <c r="M20" i="4" s="1"/>
  <c r="N20" i="4" s="1"/>
  <c r="O19" i="4"/>
  <c r="L19" i="4"/>
  <c r="I19" i="4"/>
  <c r="F19" i="4"/>
  <c r="M19" i="4" s="1"/>
  <c r="N19" i="4" s="1"/>
  <c r="O18" i="4"/>
  <c r="L18" i="4"/>
  <c r="I18" i="4"/>
  <c r="P18" i="4" s="1"/>
  <c r="F18" i="4"/>
  <c r="M18" i="4" s="1"/>
  <c r="O17" i="4"/>
  <c r="L17" i="4"/>
  <c r="I17" i="4"/>
  <c r="J17" i="4" s="1"/>
  <c r="F17" i="4"/>
  <c r="G17" i="4" s="1"/>
  <c r="O16" i="4"/>
  <c r="L16" i="4"/>
  <c r="I16" i="4"/>
  <c r="J16" i="4" s="1"/>
  <c r="F16" i="4"/>
  <c r="G16" i="4" s="1"/>
  <c r="O15" i="4"/>
  <c r="L15" i="4"/>
  <c r="I15" i="4"/>
  <c r="P15" i="4" s="1"/>
  <c r="F15" i="4"/>
  <c r="G15" i="4" s="1"/>
  <c r="O14" i="4"/>
  <c r="L14" i="4"/>
  <c r="I14" i="4"/>
  <c r="P14" i="4" s="1"/>
  <c r="F14" i="4"/>
  <c r="M14" i="4" s="1"/>
  <c r="N14" i="4" s="1"/>
  <c r="T13" i="4"/>
  <c r="S13" i="4"/>
  <c r="O12" i="4"/>
  <c r="L12" i="4"/>
  <c r="I12" i="4"/>
  <c r="F12" i="4"/>
  <c r="M12" i="4" s="1"/>
  <c r="M11" i="4" s="1"/>
  <c r="T11" i="4"/>
  <c r="S11" i="4"/>
  <c r="L78" i="3"/>
  <c r="K78" i="3"/>
  <c r="I78" i="3"/>
  <c r="I77" i="3" s="1"/>
  <c r="H78" i="3"/>
  <c r="N78" i="3" s="1"/>
  <c r="R77" i="3"/>
  <c r="Q77" i="3"/>
  <c r="L76" i="3"/>
  <c r="K76" i="3"/>
  <c r="I76" i="3"/>
  <c r="H76" i="3"/>
  <c r="L75" i="3"/>
  <c r="K75" i="3"/>
  <c r="I75" i="3"/>
  <c r="O75" i="3" s="1"/>
  <c r="H75" i="3"/>
  <c r="N75" i="3" s="1"/>
  <c r="R74" i="3"/>
  <c r="Q74" i="3"/>
  <c r="L73" i="3"/>
  <c r="K73" i="3"/>
  <c r="I73" i="3"/>
  <c r="O73" i="3" s="1"/>
  <c r="O72" i="3" s="1"/>
  <c r="H73" i="3"/>
  <c r="N73" i="3" s="1"/>
  <c r="R72" i="3"/>
  <c r="Q72" i="3"/>
  <c r="L71" i="3"/>
  <c r="K71" i="3"/>
  <c r="I71" i="3"/>
  <c r="I70" i="3" s="1"/>
  <c r="H71" i="3"/>
  <c r="H70" i="3" s="1"/>
  <c r="R70" i="3"/>
  <c r="Q70" i="3"/>
  <c r="O70" i="3"/>
  <c r="N70" i="3"/>
  <c r="L69" i="3"/>
  <c r="K69" i="3"/>
  <c r="I69" i="3"/>
  <c r="O69" i="3" s="1"/>
  <c r="H69" i="3"/>
  <c r="L68" i="3"/>
  <c r="K68" i="3"/>
  <c r="I68" i="3"/>
  <c r="O68" i="3" s="1"/>
  <c r="H68" i="3"/>
  <c r="N68" i="3" s="1"/>
  <c r="L67" i="3"/>
  <c r="K67" i="3"/>
  <c r="I67" i="3"/>
  <c r="O67" i="3" s="1"/>
  <c r="H67" i="3"/>
  <c r="R66" i="3"/>
  <c r="Q66" i="3"/>
  <c r="L65" i="3"/>
  <c r="K65" i="3"/>
  <c r="I65" i="3"/>
  <c r="O65" i="3" s="1"/>
  <c r="H65" i="3"/>
  <c r="L64" i="3"/>
  <c r="K64" i="3"/>
  <c r="I64" i="3"/>
  <c r="O64" i="3" s="1"/>
  <c r="H64" i="3"/>
  <c r="N64" i="3" s="1"/>
  <c r="L63" i="3"/>
  <c r="K63" i="3"/>
  <c r="I63" i="3"/>
  <c r="O63" i="3" s="1"/>
  <c r="H63" i="3"/>
  <c r="N63" i="3" s="1"/>
  <c r="L62" i="3"/>
  <c r="K62" i="3"/>
  <c r="I62" i="3"/>
  <c r="O62" i="3" s="1"/>
  <c r="H62" i="3"/>
  <c r="N62" i="3" s="1"/>
  <c r="L61" i="3"/>
  <c r="K61" i="3"/>
  <c r="I61" i="3"/>
  <c r="O61" i="3" s="1"/>
  <c r="H61" i="3"/>
  <c r="N61" i="3" s="1"/>
  <c r="L60" i="3"/>
  <c r="K60" i="3"/>
  <c r="I60" i="3"/>
  <c r="O60" i="3" s="1"/>
  <c r="H60" i="3"/>
  <c r="L59" i="3"/>
  <c r="K59" i="3"/>
  <c r="I59" i="3"/>
  <c r="O59" i="3" s="1"/>
  <c r="H59" i="3"/>
  <c r="L58" i="3"/>
  <c r="K58" i="3"/>
  <c r="I58" i="3"/>
  <c r="O58" i="3" s="1"/>
  <c r="H58" i="3"/>
  <c r="N58" i="3" s="1"/>
  <c r="L57" i="3"/>
  <c r="K57" i="3"/>
  <c r="I57" i="3"/>
  <c r="O57" i="3" s="1"/>
  <c r="H57" i="3"/>
  <c r="L56" i="3"/>
  <c r="K56" i="3"/>
  <c r="I56" i="3"/>
  <c r="O56" i="3" s="1"/>
  <c r="H56" i="3"/>
  <c r="N56" i="3" s="1"/>
  <c r="L55" i="3"/>
  <c r="K55" i="3"/>
  <c r="I55" i="3"/>
  <c r="O55" i="3" s="1"/>
  <c r="H55" i="3"/>
  <c r="J55" i="3" s="1"/>
  <c r="L54" i="3"/>
  <c r="K54" i="3"/>
  <c r="I54" i="3"/>
  <c r="O54" i="3" s="1"/>
  <c r="H54" i="3"/>
  <c r="L53" i="3"/>
  <c r="K53" i="3"/>
  <c r="I53" i="3"/>
  <c r="O53" i="3" s="1"/>
  <c r="H53" i="3"/>
  <c r="N53" i="3" s="1"/>
  <c r="L52" i="3"/>
  <c r="K52" i="3"/>
  <c r="I52" i="3"/>
  <c r="O52" i="3" s="1"/>
  <c r="H52" i="3"/>
  <c r="N52" i="3" s="1"/>
  <c r="L51" i="3"/>
  <c r="K51" i="3"/>
  <c r="I51" i="3"/>
  <c r="O51" i="3" s="1"/>
  <c r="H51" i="3"/>
  <c r="N51" i="3" s="1"/>
  <c r="L50" i="3"/>
  <c r="K50" i="3"/>
  <c r="I50" i="3"/>
  <c r="O50" i="3" s="1"/>
  <c r="H50" i="3"/>
  <c r="N50" i="3" s="1"/>
  <c r="L49" i="3"/>
  <c r="K49" i="3"/>
  <c r="I49" i="3"/>
  <c r="O49" i="3" s="1"/>
  <c r="H49" i="3"/>
  <c r="N49" i="3" s="1"/>
  <c r="L48" i="3"/>
  <c r="K48" i="3"/>
  <c r="I48" i="3"/>
  <c r="O48" i="3" s="1"/>
  <c r="H48" i="3"/>
  <c r="L47" i="3"/>
  <c r="K47" i="3"/>
  <c r="I47" i="3"/>
  <c r="O47" i="3" s="1"/>
  <c r="H47" i="3"/>
  <c r="L46" i="3"/>
  <c r="K46" i="3"/>
  <c r="I46" i="3"/>
  <c r="O46" i="3" s="1"/>
  <c r="H46" i="3"/>
  <c r="N46" i="3" s="1"/>
  <c r="L45" i="3"/>
  <c r="K45" i="3"/>
  <c r="I45" i="3"/>
  <c r="O45" i="3" s="1"/>
  <c r="H45" i="3"/>
  <c r="J45" i="3" s="1"/>
  <c r="L44" i="3"/>
  <c r="K44" i="3"/>
  <c r="I44" i="3"/>
  <c r="O44" i="3" s="1"/>
  <c r="H44" i="3"/>
  <c r="N44" i="3" s="1"/>
  <c r="L43" i="3"/>
  <c r="K43" i="3"/>
  <c r="I43" i="3"/>
  <c r="O43" i="3" s="1"/>
  <c r="H43" i="3"/>
  <c r="N43" i="3" s="1"/>
  <c r="L42" i="3"/>
  <c r="K42" i="3"/>
  <c r="I42" i="3"/>
  <c r="O42" i="3" s="1"/>
  <c r="H42" i="3"/>
  <c r="L41" i="3"/>
  <c r="K41" i="3"/>
  <c r="I41" i="3"/>
  <c r="O41" i="3" s="1"/>
  <c r="H41" i="3"/>
  <c r="N41" i="3" s="1"/>
  <c r="L40" i="3"/>
  <c r="K40" i="3"/>
  <c r="I40" i="3"/>
  <c r="O40" i="3" s="1"/>
  <c r="H40" i="3"/>
  <c r="N40" i="3" s="1"/>
  <c r="L39" i="3"/>
  <c r="K39" i="3"/>
  <c r="I39" i="3"/>
  <c r="O39" i="3" s="1"/>
  <c r="H39" i="3"/>
  <c r="N39" i="3" s="1"/>
  <c r="L38" i="3"/>
  <c r="K38" i="3"/>
  <c r="I38" i="3"/>
  <c r="O38" i="3" s="1"/>
  <c r="H38" i="3"/>
  <c r="N38" i="3" s="1"/>
  <c r="L37" i="3"/>
  <c r="K37" i="3"/>
  <c r="I37" i="3"/>
  <c r="O37" i="3" s="1"/>
  <c r="H37" i="3"/>
  <c r="J37" i="3" s="1"/>
  <c r="L36" i="3"/>
  <c r="K36" i="3"/>
  <c r="I36" i="3"/>
  <c r="O36" i="3" s="1"/>
  <c r="H36" i="3"/>
  <c r="L35" i="3"/>
  <c r="K35" i="3"/>
  <c r="I35" i="3"/>
  <c r="O35" i="3" s="1"/>
  <c r="H35" i="3"/>
  <c r="L34" i="3"/>
  <c r="K34" i="3"/>
  <c r="I34" i="3"/>
  <c r="O34" i="3" s="1"/>
  <c r="H34" i="3"/>
  <c r="J34" i="3" s="1"/>
  <c r="L33" i="3"/>
  <c r="K33" i="3"/>
  <c r="I33" i="3"/>
  <c r="O33" i="3" s="1"/>
  <c r="H33" i="3"/>
  <c r="J33" i="3" s="1"/>
  <c r="L32" i="3"/>
  <c r="K32" i="3"/>
  <c r="I32" i="3"/>
  <c r="O32" i="3" s="1"/>
  <c r="H32" i="3"/>
  <c r="N32" i="3" s="1"/>
  <c r="L31" i="3"/>
  <c r="K31" i="3"/>
  <c r="I31" i="3"/>
  <c r="O31" i="3" s="1"/>
  <c r="H31" i="3"/>
  <c r="N31" i="3" s="1"/>
  <c r="L30" i="3"/>
  <c r="K30" i="3"/>
  <c r="I30" i="3"/>
  <c r="H30" i="3"/>
  <c r="N30" i="3" s="1"/>
  <c r="L29" i="3"/>
  <c r="K29" i="3"/>
  <c r="I29" i="3"/>
  <c r="O29" i="3" s="1"/>
  <c r="H29" i="3"/>
  <c r="N29" i="3" s="1"/>
  <c r="L28" i="3"/>
  <c r="K28" i="3"/>
  <c r="I28" i="3"/>
  <c r="H28" i="3"/>
  <c r="L27" i="3"/>
  <c r="K27" i="3"/>
  <c r="I27" i="3"/>
  <c r="O27" i="3" s="1"/>
  <c r="H27" i="3"/>
  <c r="N27" i="3" s="1"/>
  <c r="L26" i="3"/>
  <c r="K26" i="3"/>
  <c r="I26" i="3"/>
  <c r="H26" i="3"/>
  <c r="N26" i="3" s="1"/>
  <c r="L25" i="3"/>
  <c r="K25" i="3"/>
  <c r="I25" i="3"/>
  <c r="O25" i="3" s="1"/>
  <c r="H25" i="3"/>
  <c r="N25" i="3" s="1"/>
  <c r="L24" i="3"/>
  <c r="K24" i="3"/>
  <c r="I24" i="3"/>
  <c r="H24" i="3"/>
  <c r="N24" i="3" s="1"/>
  <c r="L23" i="3"/>
  <c r="K23" i="3"/>
  <c r="I23" i="3"/>
  <c r="H23" i="3"/>
  <c r="R22" i="3"/>
  <c r="Q22" i="3"/>
  <c r="L19" i="3"/>
  <c r="K19" i="3"/>
  <c r="I19" i="3"/>
  <c r="H19" i="3"/>
  <c r="N19" i="3" s="1"/>
  <c r="L18" i="3"/>
  <c r="K18" i="3"/>
  <c r="I18" i="3"/>
  <c r="H18" i="3"/>
  <c r="N18" i="3" s="1"/>
  <c r="L17" i="3"/>
  <c r="K17" i="3"/>
  <c r="I17" i="3"/>
  <c r="O17" i="3" s="1"/>
  <c r="H17" i="3"/>
  <c r="L16" i="3"/>
  <c r="K16" i="3"/>
  <c r="I16" i="3"/>
  <c r="H16" i="3"/>
  <c r="N16" i="3" s="1"/>
  <c r="L15" i="3"/>
  <c r="K15" i="3"/>
  <c r="I15" i="3"/>
  <c r="O15" i="3" s="1"/>
  <c r="H15" i="3"/>
  <c r="L14" i="3"/>
  <c r="K14" i="3"/>
  <c r="I14" i="3"/>
  <c r="O14" i="3" s="1"/>
  <c r="H14" i="3"/>
  <c r="L13" i="3"/>
  <c r="K13" i="3"/>
  <c r="I13" i="3"/>
  <c r="O13" i="3" s="1"/>
  <c r="H13" i="3"/>
  <c r="N13" i="3" s="1"/>
  <c r="R12" i="3"/>
  <c r="Q12" i="3"/>
  <c r="H205" i="2"/>
  <c r="F205" i="2"/>
  <c r="I205" i="2" s="1"/>
  <c r="K204" i="2"/>
  <c r="H203" i="2"/>
  <c r="F203" i="2"/>
  <c r="G203" i="2" s="1"/>
  <c r="H202" i="2"/>
  <c r="F202" i="2"/>
  <c r="I202" i="2" s="1"/>
  <c r="H201" i="2"/>
  <c r="F201" i="2"/>
  <c r="G201" i="2" s="1"/>
  <c r="K200" i="2"/>
  <c r="H199" i="2"/>
  <c r="F199" i="2"/>
  <c r="I199" i="2" s="1"/>
  <c r="K198" i="2"/>
  <c r="H197" i="2"/>
  <c r="F197" i="2"/>
  <c r="G197" i="2" s="1"/>
  <c r="H196" i="2"/>
  <c r="F196" i="2"/>
  <c r="G196" i="2" s="1"/>
  <c r="H195" i="2"/>
  <c r="F195" i="2"/>
  <c r="G195" i="2" s="1"/>
  <c r="K194" i="2"/>
  <c r="K187" i="2" s="1"/>
  <c r="H193" i="2"/>
  <c r="F193" i="2"/>
  <c r="I193" i="2" s="1"/>
  <c r="H192" i="2"/>
  <c r="F192" i="2"/>
  <c r="I192" i="2" s="1"/>
  <c r="F191" i="2"/>
  <c r="I191" i="2" s="1"/>
  <c r="I188" i="2" s="1"/>
  <c r="I210" i="2" s="1"/>
  <c r="E191" i="2"/>
  <c r="H191" i="2" s="1"/>
  <c r="H190" i="2"/>
  <c r="F190" i="2"/>
  <c r="I190" i="2" s="1"/>
  <c r="H189" i="2"/>
  <c r="F189" i="2"/>
  <c r="G189" i="2" s="1"/>
  <c r="K188" i="2"/>
  <c r="H185" i="2"/>
  <c r="F185" i="2"/>
  <c r="H184" i="2"/>
  <c r="F184" i="2"/>
  <c r="I184" i="2" s="1"/>
  <c r="H183" i="2"/>
  <c r="F183" i="2"/>
  <c r="G183" i="2" s="1"/>
  <c r="K182" i="2"/>
  <c r="H181" i="2"/>
  <c r="G181" i="2"/>
  <c r="G180" i="2" s="1"/>
  <c r="F181" i="2"/>
  <c r="I181" i="2" s="1"/>
  <c r="I180" i="2" s="1"/>
  <c r="K180" i="2"/>
  <c r="H179" i="2"/>
  <c r="F179" i="2"/>
  <c r="G179" i="2" s="1"/>
  <c r="H178" i="2"/>
  <c r="F178" i="2"/>
  <c r="I178" i="2" s="1"/>
  <c r="H177" i="2"/>
  <c r="F177" i="2"/>
  <c r="I177" i="2" s="1"/>
  <c r="H176" i="2"/>
  <c r="F176" i="2"/>
  <c r="I176" i="2" s="1"/>
  <c r="H175" i="2"/>
  <c r="F175" i="2"/>
  <c r="H174" i="2"/>
  <c r="F174" i="2"/>
  <c r="I174" i="2" s="1"/>
  <c r="H173" i="2"/>
  <c r="F173" i="2"/>
  <c r="I173" i="2" s="1"/>
  <c r="H172" i="2"/>
  <c r="F172" i="2"/>
  <c r="I172" i="2" s="1"/>
  <c r="H171" i="2"/>
  <c r="F171" i="2"/>
  <c r="I171" i="2" s="1"/>
  <c r="H170" i="2"/>
  <c r="F170" i="2"/>
  <c r="H169" i="2"/>
  <c r="F169" i="2"/>
  <c r="I169" i="2" s="1"/>
  <c r="H168" i="2"/>
  <c r="F168" i="2"/>
  <c r="I168" i="2" s="1"/>
  <c r="K167" i="2"/>
  <c r="H166" i="2"/>
  <c r="F166" i="2"/>
  <c r="H165" i="2"/>
  <c r="F165" i="2"/>
  <c r="I165" i="2" s="1"/>
  <c r="H164" i="2"/>
  <c r="F164" i="2"/>
  <c r="I164" i="2" s="1"/>
  <c r="H163" i="2"/>
  <c r="F163" i="2"/>
  <c r="I163" i="2" s="1"/>
  <c r="H162" i="2"/>
  <c r="F162" i="2"/>
  <c r="I162" i="2" s="1"/>
  <c r="H161" i="2"/>
  <c r="F161" i="2"/>
  <c r="H160" i="2"/>
  <c r="F160" i="2"/>
  <c r="I160" i="2" s="1"/>
  <c r="H159" i="2"/>
  <c r="F159" i="2"/>
  <c r="I159" i="2" s="1"/>
  <c r="H158" i="2"/>
  <c r="F158" i="2"/>
  <c r="I158" i="2" s="1"/>
  <c r="H157" i="2"/>
  <c r="F157" i="2"/>
  <c r="I157" i="2" s="1"/>
  <c r="H156" i="2"/>
  <c r="F156" i="2"/>
  <c r="H155" i="2"/>
  <c r="F155" i="2"/>
  <c r="I155" i="2" s="1"/>
  <c r="H154" i="2"/>
  <c r="F154" i="2"/>
  <c r="I154" i="2" s="1"/>
  <c r="H153" i="2"/>
  <c r="F153" i="2"/>
  <c r="I153" i="2" s="1"/>
  <c r="H152" i="2"/>
  <c r="F152" i="2"/>
  <c r="I152" i="2" s="1"/>
  <c r="K151" i="2"/>
  <c r="H150" i="2"/>
  <c r="J150" i="2" s="1"/>
  <c r="F150" i="2"/>
  <c r="I150" i="2" s="1"/>
  <c r="H149" i="2"/>
  <c r="F149" i="2"/>
  <c r="I149" i="2" s="1"/>
  <c r="H148" i="2"/>
  <c r="F148" i="2"/>
  <c r="I148" i="2" s="1"/>
  <c r="K147" i="2"/>
  <c r="H146" i="2"/>
  <c r="F146" i="2"/>
  <c r="I146" i="2" s="1"/>
  <c r="H145" i="2"/>
  <c r="F145" i="2"/>
  <c r="I145" i="2" s="1"/>
  <c r="H144" i="2"/>
  <c r="F144" i="2"/>
  <c r="I144" i="2" s="1"/>
  <c r="H143" i="2"/>
  <c r="F143" i="2"/>
  <c r="I143" i="2" s="1"/>
  <c r="H142" i="2"/>
  <c r="F142" i="2"/>
  <c r="I142" i="2" s="1"/>
  <c r="H141" i="2"/>
  <c r="F141" i="2"/>
  <c r="I141" i="2" s="1"/>
  <c r="H140" i="2"/>
  <c r="F140" i="2"/>
  <c r="I140" i="2" s="1"/>
  <c r="H139" i="2"/>
  <c r="F139" i="2"/>
  <c r="I139" i="2" s="1"/>
  <c r="H138" i="2"/>
  <c r="F138" i="2"/>
  <c r="I138" i="2" s="1"/>
  <c r="K137" i="2"/>
  <c r="H136" i="2"/>
  <c r="F136" i="2"/>
  <c r="I136" i="2" s="1"/>
  <c r="H135" i="2"/>
  <c r="F135" i="2"/>
  <c r="I135" i="2" s="1"/>
  <c r="H134" i="2"/>
  <c r="F134" i="2"/>
  <c r="I134" i="2" s="1"/>
  <c r="K133" i="2"/>
  <c r="H132" i="2"/>
  <c r="F132" i="2"/>
  <c r="H131" i="2"/>
  <c r="F131" i="2"/>
  <c r="I131" i="2" s="1"/>
  <c r="H130" i="2"/>
  <c r="F130" i="2"/>
  <c r="H129" i="2"/>
  <c r="F129" i="2"/>
  <c r="I129" i="2" s="1"/>
  <c r="H128" i="2"/>
  <c r="F128" i="2"/>
  <c r="I128" i="2" s="1"/>
  <c r="H127" i="2"/>
  <c r="F127" i="2"/>
  <c r="I127" i="2" s="1"/>
  <c r="H126" i="2"/>
  <c r="F126" i="2"/>
  <c r="H125" i="2"/>
  <c r="F125" i="2"/>
  <c r="I125" i="2" s="1"/>
  <c r="H124" i="2"/>
  <c r="F124" i="2"/>
  <c r="H123" i="2"/>
  <c r="F123" i="2"/>
  <c r="I123" i="2" s="1"/>
  <c r="H122" i="2"/>
  <c r="F122" i="2"/>
  <c r="H121" i="2"/>
  <c r="F121" i="2"/>
  <c r="I121" i="2" s="1"/>
  <c r="H120" i="2"/>
  <c r="F120" i="2"/>
  <c r="H119" i="2"/>
  <c r="F119" i="2"/>
  <c r="I119" i="2" s="1"/>
  <c r="K118" i="2"/>
  <c r="H117" i="2"/>
  <c r="F117" i="2"/>
  <c r="I117" i="2" s="1"/>
  <c r="H116" i="2"/>
  <c r="F116" i="2"/>
  <c r="I116" i="2" s="1"/>
  <c r="H115" i="2"/>
  <c r="F115" i="2"/>
  <c r="I115" i="2" s="1"/>
  <c r="H114" i="2"/>
  <c r="F114" i="2"/>
  <c r="H113" i="2"/>
  <c r="F113" i="2"/>
  <c r="I113" i="2" s="1"/>
  <c r="K112" i="2"/>
  <c r="H111" i="2"/>
  <c r="F111" i="2"/>
  <c r="I111" i="2" s="1"/>
  <c r="H110" i="2"/>
  <c r="F110" i="2"/>
  <c r="I110" i="2" s="1"/>
  <c r="H109" i="2"/>
  <c r="F109" i="2"/>
  <c r="I109" i="2" s="1"/>
  <c r="H108" i="2"/>
  <c r="F108" i="2"/>
  <c r="K107" i="2"/>
  <c r="H106" i="2"/>
  <c r="F106" i="2"/>
  <c r="H105" i="2"/>
  <c r="F105" i="2"/>
  <c r="I105" i="2" s="1"/>
  <c r="K104" i="2"/>
  <c r="H103" i="2"/>
  <c r="F103" i="2"/>
  <c r="H102" i="2"/>
  <c r="F102" i="2"/>
  <c r="I102" i="2" s="1"/>
  <c r="H101" i="2"/>
  <c r="F101" i="2"/>
  <c r="I101" i="2" s="1"/>
  <c r="K100" i="2"/>
  <c r="H99" i="2"/>
  <c r="F99" i="2"/>
  <c r="I99" i="2" s="1"/>
  <c r="H98" i="2"/>
  <c r="F98" i="2"/>
  <c r="I98" i="2" s="1"/>
  <c r="H97" i="2"/>
  <c r="F97" i="2"/>
  <c r="I97" i="2" s="1"/>
  <c r="K96" i="2"/>
  <c r="H95" i="2"/>
  <c r="F95" i="2"/>
  <c r="H94" i="2"/>
  <c r="F94" i="2"/>
  <c r="G94" i="2" s="1"/>
  <c r="H93" i="2"/>
  <c r="F93" i="2"/>
  <c r="I93" i="2" s="1"/>
  <c r="H92" i="2"/>
  <c r="F92" i="2"/>
  <c r="H91" i="2"/>
  <c r="F91" i="2"/>
  <c r="G91" i="2" s="1"/>
  <c r="H90" i="2"/>
  <c r="F90" i="2"/>
  <c r="G90" i="2" s="1"/>
  <c r="H89" i="2"/>
  <c r="F89" i="2"/>
  <c r="H88" i="2"/>
  <c r="F88" i="2"/>
  <c r="G88" i="2" s="1"/>
  <c r="H87" i="2"/>
  <c r="F87" i="2"/>
  <c r="I87" i="2" s="1"/>
  <c r="H86" i="2"/>
  <c r="F86" i="2"/>
  <c r="H85" i="2"/>
  <c r="F85" i="2"/>
  <c r="G85" i="2" s="1"/>
  <c r="H84" i="2"/>
  <c r="F84" i="2"/>
  <c r="I84" i="2" s="1"/>
  <c r="H83" i="2"/>
  <c r="F83" i="2"/>
  <c r="H82" i="2"/>
  <c r="F82" i="2"/>
  <c r="G82" i="2" s="1"/>
  <c r="H81" i="2"/>
  <c r="F81" i="2"/>
  <c r="I81" i="2" s="1"/>
  <c r="H80" i="2"/>
  <c r="F80" i="2"/>
  <c r="H79" i="2"/>
  <c r="F79" i="2"/>
  <c r="G79" i="2" s="1"/>
  <c r="H78" i="2"/>
  <c r="F78" i="2"/>
  <c r="I78" i="2" s="1"/>
  <c r="H77" i="2"/>
  <c r="F77" i="2"/>
  <c r="H76" i="2"/>
  <c r="F76" i="2"/>
  <c r="G76" i="2" s="1"/>
  <c r="H75" i="2"/>
  <c r="F75" i="2"/>
  <c r="I75" i="2" s="1"/>
  <c r="H74" i="2"/>
  <c r="F74" i="2"/>
  <c r="H73" i="2"/>
  <c r="F73" i="2"/>
  <c r="G73" i="2" s="1"/>
  <c r="H72" i="2"/>
  <c r="F72" i="2"/>
  <c r="G72" i="2" s="1"/>
  <c r="H71" i="2"/>
  <c r="F71" i="2"/>
  <c r="H70" i="2"/>
  <c r="F70" i="2"/>
  <c r="G70" i="2" s="1"/>
  <c r="H69" i="2"/>
  <c r="F69" i="2"/>
  <c r="G69" i="2" s="1"/>
  <c r="H68" i="2"/>
  <c r="F68" i="2"/>
  <c r="H67" i="2"/>
  <c r="F67" i="2"/>
  <c r="G67" i="2" s="1"/>
  <c r="H66" i="2"/>
  <c r="F66" i="2"/>
  <c r="G66" i="2" s="1"/>
  <c r="H65" i="2"/>
  <c r="F65" i="2"/>
  <c r="H64" i="2"/>
  <c r="F64" i="2"/>
  <c r="G64" i="2" s="1"/>
  <c r="H63" i="2"/>
  <c r="F63" i="2"/>
  <c r="G63" i="2" s="1"/>
  <c r="H62" i="2"/>
  <c r="F62" i="2"/>
  <c r="H61" i="2"/>
  <c r="F61" i="2"/>
  <c r="G61" i="2" s="1"/>
  <c r="H60" i="2"/>
  <c r="F60" i="2"/>
  <c r="G60" i="2" s="1"/>
  <c r="H59" i="2"/>
  <c r="F59" i="2"/>
  <c r="H58" i="2"/>
  <c r="F58" i="2"/>
  <c r="G58" i="2" s="1"/>
  <c r="H57" i="2"/>
  <c r="F57" i="2"/>
  <c r="G57" i="2" s="1"/>
  <c r="H56" i="2"/>
  <c r="F56" i="2"/>
  <c r="H55" i="2"/>
  <c r="F55" i="2"/>
  <c r="G55" i="2" s="1"/>
  <c r="H54" i="2"/>
  <c r="F54" i="2"/>
  <c r="G54" i="2" s="1"/>
  <c r="H53" i="2"/>
  <c r="F53" i="2"/>
  <c r="H52" i="2"/>
  <c r="F52" i="2"/>
  <c r="G52" i="2" s="1"/>
  <c r="H51" i="2"/>
  <c r="F51" i="2"/>
  <c r="G51" i="2" s="1"/>
  <c r="H50" i="2"/>
  <c r="F50" i="2"/>
  <c r="H49" i="2"/>
  <c r="F49" i="2"/>
  <c r="G49" i="2" s="1"/>
  <c r="H48" i="2"/>
  <c r="F48" i="2"/>
  <c r="G48" i="2" s="1"/>
  <c r="H47" i="2"/>
  <c r="F47" i="2"/>
  <c r="H46" i="2"/>
  <c r="F46" i="2"/>
  <c r="G46" i="2" s="1"/>
  <c r="H45" i="2"/>
  <c r="F45" i="2"/>
  <c r="G45" i="2" s="1"/>
  <c r="H44" i="2"/>
  <c r="F44" i="2"/>
  <c r="H43" i="2"/>
  <c r="F43" i="2"/>
  <c r="G43" i="2" s="1"/>
  <c r="H42" i="2"/>
  <c r="F42" i="2"/>
  <c r="G42" i="2" s="1"/>
  <c r="H38" i="2"/>
  <c r="F38" i="2"/>
  <c r="H37" i="2"/>
  <c r="F37" i="2"/>
  <c r="G37" i="2" s="1"/>
  <c r="H36" i="2"/>
  <c r="F36" i="2"/>
  <c r="G36" i="2" s="1"/>
  <c r="H35" i="2"/>
  <c r="F35" i="2"/>
  <c r="H34" i="2"/>
  <c r="F34" i="2"/>
  <c r="G34" i="2" s="1"/>
  <c r="H33" i="2"/>
  <c r="F33" i="2"/>
  <c r="G33" i="2" s="1"/>
  <c r="H32" i="2"/>
  <c r="F32" i="2"/>
  <c r="H31" i="2"/>
  <c r="F31" i="2"/>
  <c r="G31" i="2" s="1"/>
  <c r="H30" i="2"/>
  <c r="F30" i="2"/>
  <c r="G30" i="2" s="1"/>
  <c r="H29" i="2"/>
  <c r="F29" i="2"/>
  <c r="H28" i="2"/>
  <c r="F28" i="2"/>
  <c r="G28" i="2" s="1"/>
  <c r="H27" i="2"/>
  <c r="F27" i="2"/>
  <c r="G27" i="2" s="1"/>
  <c r="H26" i="2"/>
  <c r="F26" i="2"/>
  <c r="H25" i="2"/>
  <c r="F25" i="2"/>
  <c r="G25" i="2" s="1"/>
  <c r="H24" i="2"/>
  <c r="F24" i="2"/>
  <c r="G24" i="2" s="1"/>
  <c r="H23" i="2"/>
  <c r="F23" i="2"/>
  <c r="H22" i="2"/>
  <c r="F22" i="2"/>
  <c r="G22" i="2" s="1"/>
  <c r="H21" i="2"/>
  <c r="F21" i="2"/>
  <c r="G21" i="2" s="1"/>
  <c r="H20" i="2"/>
  <c r="F20" i="2"/>
  <c r="H19" i="2"/>
  <c r="F19" i="2"/>
  <c r="G19" i="2" s="1"/>
  <c r="H18" i="2"/>
  <c r="F18" i="2"/>
  <c r="G18" i="2" s="1"/>
  <c r="K17" i="2"/>
  <c r="H16" i="2"/>
  <c r="F16" i="2"/>
  <c r="I16" i="2" s="1"/>
  <c r="I15" i="2" s="1"/>
  <c r="K15" i="2"/>
  <c r="H14" i="2"/>
  <c r="F14" i="2"/>
  <c r="H13" i="2"/>
  <c r="F13" i="2"/>
  <c r="G13" i="2" s="1"/>
  <c r="K12" i="2"/>
  <c r="H222" i="1"/>
  <c r="F222" i="1"/>
  <c r="G222" i="1" s="1"/>
  <c r="G221" i="1" s="1"/>
  <c r="K221" i="1"/>
  <c r="H220" i="1"/>
  <c r="F220" i="1"/>
  <c r="G220" i="1" s="1"/>
  <c r="H219" i="1"/>
  <c r="F219" i="1"/>
  <c r="G219" i="1" s="1"/>
  <c r="H218" i="1"/>
  <c r="F218" i="1"/>
  <c r="G218" i="1" s="1"/>
  <c r="K217" i="1"/>
  <c r="H216" i="1"/>
  <c r="F216" i="1"/>
  <c r="G216" i="1" s="1"/>
  <c r="G215" i="1" s="1"/>
  <c r="K215" i="1"/>
  <c r="I214" i="1"/>
  <c r="H214" i="1"/>
  <c r="I213" i="1"/>
  <c r="H213" i="1"/>
  <c r="I212" i="1"/>
  <c r="H212" i="1"/>
  <c r="I211" i="1"/>
  <c r="H211" i="1"/>
  <c r="I210" i="1"/>
  <c r="H210" i="1"/>
  <c r="K209" i="1"/>
  <c r="F209" i="1"/>
  <c r="K208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2" i="1"/>
  <c r="F192" i="1"/>
  <c r="H191" i="1"/>
  <c r="F191" i="1"/>
  <c r="H190" i="1"/>
  <c r="F190" i="1"/>
  <c r="H189" i="1"/>
  <c r="F189" i="1"/>
  <c r="K188" i="1"/>
  <c r="H187" i="1"/>
  <c r="F187" i="1"/>
  <c r="F186" i="1" s="1"/>
  <c r="K186" i="1"/>
  <c r="H185" i="1"/>
  <c r="F185" i="1"/>
  <c r="H184" i="1"/>
  <c r="F184" i="1"/>
  <c r="H183" i="1"/>
  <c r="F183" i="1"/>
  <c r="H182" i="1"/>
  <c r="F182" i="1"/>
  <c r="H181" i="1"/>
  <c r="F181" i="1"/>
  <c r="H180" i="1"/>
  <c r="F180" i="1"/>
  <c r="H179" i="1"/>
  <c r="F179" i="1"/>
  <c r="H178" i="1"/>
  <c r="F178" i="1"/>
  <c r="H177" i="1"/>
  <c r="F177" i="1"/>
  <c r="H176" i="1"/>
  <c r="F176" i="1"/>
  <c r="H175" i="1"/>
  <c r="F175" i="1"/>
  <c r="K174" i="1"/>
  <c r="K170" i="1" s="1"/>
  <c r="H173" i="1"/>
  <c r="F173" i="1"/>
  <c r="H172" i="1"/>
  <c r="F172" i="1"/>
  <c r="H171" i="1"/>
  <c r="F171" i="1"/>
  <c r="H169" i="1"/>
  <c r="F169" i="1"/>
  <c r="H168" i="1"/>
  <c r="F168" i="1"/>
  <c r="H167" i="1"/>
  <c r="F167" i="1"/>
  <c r="H166" i="1"/>
  <c r="F166" i="1"/>
  <c r="H165" i="1"/>
  <c r="F165" i="1"/>
  <c r="H164" i="1"/>
  <c r="F164" i="1"/>
  <c r="H163" i="1"/>
  <c r="F163" i="1"/>
  <c r="K162" i="1"/>
  <c r="H161" i="1"/>
  <c r="F161" i="1"/>
  <c r="H160" i="1"/>
  <c r="F160" i="1"/>
  <c r="K159" i="1"/>
  <c r="H158" i="1"/>
  <c r="F158" i="1"/>
  <c r="H157" i="1"/>
  <c r="F157" i="1"/>
  <c r="H156" i="1"/>
  <c r="F156" i="1"/>
  <c r="H155" i="1"/>
  <c r="F155" i="1"/>
  <c r="H154" i="1"/>
  <c r="F154" i="1"/>
  <c r="H153" i="1"/>
  <c r="F153" i="1"/>
  <c r="H152" i="1"/>
  <c r="F152" i="1"/>
  <c r="H151" i="1"/>
  <c r="F151" i="1"/>
  <c r="K150" i="1"/>
  <c r="H149" i="1"/>
  <c r="F149" i="1"/>
  <c r="H148" i="1"/>
  <c r="F148" i="1"/>
  <c r="H147" i="1"/>
  <c r="F147" i="1"/>
  <c r="K146" i="1"/>
  <c r="H145" i="1"/>
  <c r="F145" i="1"/>
  <c r="H144" i="1"/>
  <c r="F144" i="1"/>
  <c r="H143" i="1"/>
  <c r="F143" i="1"/>
  <c r="H142" i="1"/>
  <c r="F142" i="1"/>
  <c r="H141" i="1"/>
  <c r="F141" i="1"/>
  <c r="H140" i="1"/>
  <c r="F140" i="1"/>
  <c r="H139" i="1"/>
  <c r="F139" i="1"/>
  <c r="H138" i="1"/>
  <c r="F138" i="1"/>
  <c r="H137" i="1"/>
  <c r="F137" i="1"/>
  <c r="H136" i="1"/>
  <c r="F136" i="1"/>
  <c r="H135" i="1"/>
  <c r="F135" i="1"/>
  <c r="H134" i="1"/>
  <c r="F134" i="1"/>
  <c r="H133" i="1"/>
  <c r="F133" i="1"/>
  <c r="H132" i="1"/>
  <c r="F132" i="1"/>
  <c r="H131" i="1"/>
  <c r="F131" i="1"/>
  <c r="H130" i="1"/>
  <c r="F130" i="1"/>
  <c r="K129" i="1"/>
  <c r="H128" i="1"/>
  <c r="F128" i="1"/>
  <c r="H127" i="1"/>
  <c r="F127" i="1"/>
  <c r="H126" i="1"/>
  <c r="F126" i="1"/>
  <c r="H125" i="1"/>
  <c r="F125" i="1"/>
  <c r="H124" i="1"/>
  <c r="F124" i="1"/>
  <c r="H123" i="1"/>
  <c r="F123" i="1"/>
  <c r="H122" i="1"/>
  <c r="F122" i="1"/>
  <c r="K121" i="1"/>
  <c r="H120" i="1"/>
  <c r="F120" i="1"/>
  <c r="H119" i="1"/>
  <c r="F119" i="1"/>
  <c r="H118" i="1"/>
  <c r="F118" i="1"/>
  <c r="H117" i="1"/>
  <c r="F117" i="1"/>
  <c r="K116" i="1"/>
  <c r="H115" i="1"/>
  <c r="F115" i="1"/>
  <c r="H114" i="1"/>
  <c r="F114" i="1"/>
  <c r="K113" i="1"/>
  <c r="H112" i="1"/>
  <c r="F112" i="1"/>
  <c r="H111" i="1"/>
  <c r="F111" i="1"/>
  <c r="H110" i="1"/>
  <c r="F110" i="1"/>
  <c r="K109" i="1"/>
  <c r="H108" i="1"/>
  <c r="F108" i="1"/>
  <c r="H107" i="1"/>
  <c r="F107" i="1"/>
  <c r="H106" i="1"/>
  <c r="F106" i="1"/>
  <c r="K105" i="1"/>
  <c r="H104" i="1"/>
  <c r="F104" i="1"/>
  <c r="H103" i="1"/>
  <c r="F103" i="1"/>
  <c r="H102" i="1"/>
  <c r="F102" i="1"/>
  <c r="H101" i="1"/>
  <c r="F101" i="1"/>
  <c r="H100" i="1"/>
  <c r="F100" i="1"/>
  <c r="H99" i="1"/>
  <c r="F99" i="1"/>
  <c r="H98" i="1"/>
  <c r="F98" i="1"/>
  <c r="H97" i="1"/>
  <c r="F97" i="1"/>
  <c r="H96" i="1"/>
  <c r="F96" i="1"/>
  <c r="H95" i="1"/>
  <c r="F95" i="1"/>
  <c r="H94" i="1"/>
  <c r="F94" i="1"/>
  <c r="H93" i="1"/>
  <c r="F93" i="1"/>
  <c r="H92" i="1"/>
  <c r="F92" i="1"/>
  <c r="H91" i="1"/>
  <c r="F91" i="1"/>
  <c r="H90" i="1"/>
  <c r="F90" i="1"/>
  <c r="H89" i="1"/>
  <c r="F89" i="1"/>
  <c r="H88" i="1"/>
  <c r="F88" i="1"/>
  <c r="H87" i="1"/>
  <c r="F87" i="1"/>
  <c r="H86" i="1"/>
  <c r="F86" i="1"/>
  <c r="H85" i="1"/>
  <c r="F85" i="1"/>
  <c r="H84" i="1"/>
  <c r="F84" i="1"/>
  <c r="H83" i="1"/>
  <c r="F83" i="1"/>
  <c r="H82" i="1"/>
  <c r="F82" i="1"/>
  <c r="H81" i="1"/>
  <c r="F81" i="1"/>
  <c r="H80" i="1"/>
  <c r="F80" i="1"/>
  <c r="H79" i="1"/>
  <c r="F79" i="1"/>
  <c r="H78" i="1"/>
  <c r="F78" i="1"/>
  <c r="H77" i="1"/>
  <c r="F77" i="1"/>
  <c r="H76" i="1"/>
  <c r="F76" i="1"/>
  <c r="H75" i="1"/>
  <c r="F75" i="1"/>
  <c r="H74" i="1"/>
  <c r="F74" i="1"/>
  <c r="H73" i="1"/>
  <c r="F73" i="1"/>
  <c r="H72" i="1"/>
  <c r="F72" i="1"/>
  <c r="H71" i="1"/>
  <c r="F71" i="1"/>
  <c r="H70" i="1"/>
  <c r="F70" i="1"/>
  <c r="H69" i="1"/>
  <c r="F69" i="1"/>
  <c r="H68" i="1"/>
  <c r="F68" i="1"/>
  <c r="H67" i="1"/>
  <c r="F67" i="1"/>
  <c r="H66" i="1"/>
  <c r="F66" i="1"/>
  <c r="H65" i="1"/>
  <c r="F65" i="1"/>
  <c r="H64" i="1"/>
  <c r="F64" i="1"/>
  <c r="H63" i="1"/>
  <c r="F63" i="1"/>
  <c r="H62" i="1"/>
  <c r="F62" i="1"/>
  <c r="H61" i="1"/>
  <c r="F61" i="1"/>
  <c r="H60" i="1"/>
  <c r="F60" i="1"/>
  <c r="H59" i="1"/>
  <c r="F59" i="1"/>
  <c r="H58" i="1"/>
  <c r="F58" i="1"/>
  <c r="H57" i="1"/>
  <c r="F57" i="1"/>
  <c r="H56" i="1"/>
  <c r="F56" i="1"/>
  <c r="H55" i="1"/>
  <c r="F55" i="1"/>
  <c r="K54" i="1"/>
  <c r="H53" i="1"/>
  <c r="F53" i="1"/>
  <c r="H52" i="1"/>
  <c r="F52" i="1"/>
  <c r="H51" i="1"/>
  <c r="F51" i="1"/>
  <c r="H50" i="1"/>
  <c r="F50" i="1"/>
  <c r="H49" i="1"/>
  <c r="F49" i="1"/>
  <c r="H45" i="1"/>
  <c r="F45" i="1"/>
  <c r="H44" i="1"/>
  <c r="F44" i="1"/>
  <c r="H43" i="1"/>
  <c r="F43" i="1"/>
  <c r="H42" i="1"/>
  <c r="F42" i="1"/>
  <c r="H41" i="1"/>
  <c r="F41" i="1"/>
  <c r="H40" i="1"/>
  <c r="F40" i="1"/>
  <c r="H39" i="1"/>
  <c r="F39" i="1"/>
  <c r="H38" i="1"/>
  <c r="F38" i="1"/>
  <c r="H37" i="1"/>
  <c r="F37" i="1"/>
  <c r="H36" i="1"/>
  <c r="F36" i="1"/>
  <c r="H35" i="1"/>
  <c r="F35" i="1"/>
  <c r="H34" i="1"/>
  <c r="F34" i="1"/>
  <c r="H33" i="1"/>
  <c r="F33" i="1"/>
  <c r="H32" i="1"/>
  <c r="F32" i="1"/>
  <c r="H31" i="1"/>
  <c r="F31" i="1"/>
  <c r="H30" i="1"/>
  <c r="F30" i="1"/>
  <c r="H29" i="1"/>
  <c r="F29" i="1"/>
  <c r="H28" i="1"/>
  <c r="F28" i="1"/>
  <c r="K27" i="1"/>
  <c r="H27" i="1"/>
  <c r="H26" i="1"/>
  <c r="F26" i="1"/>
  <c r="I26" i="1" s="1"/>
  <c r="H25" i="1"/>
  <c r="F25" i="1"/>
  <c r="I25" i="1" s="1"/>
  <c r="H24" i="1"/>
  <c r="F24" i="1"/>
  <c r="I24" i="1" s="1"/>
  <c r="H23" i="1"/>
  <c r="F23" i="1"/>
  <c r="I23" i="1" s="1"/>
  <c r="K22" i="1"/>
  <c r="H22" i="1"/>
  <c r="H21" i="1"/>
  <c r="F21" i="1"/>
  <c r="I21" i="1" s="1"/>
  <c r="H20" i="1"/>
  <c r="F20" i="1"/>
  <c r="I20" i="1" s="1"/>
  <c r="H19" i="1"/>
  <c r="F19" i="1"/>
  <c r="I19" i="1" s="1"/>
  <c r="H17" i="1"/>
  <c r="F17" i="1"/>
  <c r="I17" i="1" s="1"/>
  <c r="H16" i="1"/>
  <c r="F16" i="1"/>
  <c r="I16" i="1" s="1"/>
  <c r="K15" i="1"/>
  <c r="H14" i="1"/>
  <c r="F14" i="1"/>
  <c r="I14" i="1" s="1"/>
  <c r="H13" i="1"/>
  <c r="F13" i="1"/>
  <c r="I13" i="1" s="1"/>
  <c r="H12" i="1"/>
  <c r="F12" i="1"/>
  <c r="I12" i="1" s="1"/>
  <c r="K11" i="1"/>
  <c r="J210" i="1" l="1"/>
  <c r="J213" i="1"/>
  <c r="L213" i="1" s="1"/>
  <c r="J154" i="6"/>
  <c r="J13" i="6"/>
  <c r="J12" i="6" s="1"/>
  <c r="L76" i="6"/>
  <c r="J33" i="6"/>
  <c r="J36" i="6"/>
  <c r="L36" i="6" s="1"/>
  <c r="J153" i="6"/>
  <c r="L85" i="6"/>
  <c r="J141" i="6"/>
  <c r="L141" i="6" s="1"/>
  <c r="J147" i="6"/>
  <c r="L147" i="6" s="1"/>
  <c r="F16" i="6"/>
  <c r="J19" i="6"/>
  <c r="L19" i="6" s="1"/>
  <c r="L21" i="6"/>
  <c r="I22" i="6"/>
  <c r="L26" i="6"/>
  <c r="I27" i="6"/>
  <c r="J27" i="6" s="1"/>
  <c r="L27" i="6" s="1"/>
  <c r="I32" i="6"/>
  <c r="J32" i="6" s="1"/>
  <c r="J37" i="6"/>
  <c r="L37" i="6" s="1"/>
  <c r="G42" i="6"/>
  <c r="L42" i="6" s="1"/>
  <c r="G44" i="6"/>
  <c r="G46" i="6"/>
  <c r="G48" i="6"/>
  <c r="J50" i="6"/>
  <c r="J52" i="6"/>
  <c r="J54" i="6"/>
  <c r="L54" i="6" s="1"/>
  <c r="G65" i="6"/>
  <c r="G67" i="6"/>
  <c r="G69" i="6"/>
  <c r="G71" i="6"/>
  <c r="G73" i="6"/>
  <c r="L73" i="6" s="1"/>
  <c r="L75" i="6"/>
  <c r="I78" i="6"/>
  <c r="J80" i="6"/>
  <c r="J82" i="6"/>
  <c r="L82" i="6" s="1"/>
  <c r="L88" i="6"/>
  <c r="J92" i="6"/>
  <c r="I106" i="6"/>
  <c r="J106" i="6" s="1"/>
  <c r="L106" i="6" s="1"/>
  <c r="J110" i="6"/>
  <c r="I129" i="6"/>
  <c r="J129" i="6" s="1"/>
  <c r="L129" i="6" s="1"/>
  <c r="I140" i="6"/>
  <c r="J140" i="6" s="1"/>
  <c r="L140" i="6" s="1"/>
  <c r="I152" i="6"/>
  <c r="J152" i="6" s="1"/>
  <c r="L152" i="6" s="1"/>
  <c r="F165" i="6"/>
  <c r="G56" i="6"/>
  <c r="G58" i="6"/>
  <c r="G60" i="6"/>
  <c r="L60" i="6" s="1"/>
  <c r="G62" i="6"/>
  <c r="G64" i="6"/>
  <c r="J77" i="6"/>
  <c r="L77" i="6" s="1"/>
  <c r="J86" i="6"/>
  <c r="L86" i="6" s="1"/>
  <c r="J88" i="6"/>
  <c r="J113" i="6"/>
  <c r="L113" i="6" s="1"/>
  <c r="J133" i="6"/>
  <c r="L133" i="6" s="1"/>
  <c r="G154" i="6"/>
  <c r="L154" i="6" s="1"/>
  <c r="L155" i="6"/>
  <c r="I13" i="6"/>
  <c r="I12" i="6" s="1"/>
  <c r="I18" i="6"/>
  <c r="J18" i="6" s="1"/>
  <c r="L18" i="6" s="1"/>
  <c r="I23" i="6"/>
  <c r="J23" i="6" s="1"/>
  <c r="L23" i="6" s="1"/>
  <c r="I31" i="6"/>
  <c r="J31" i="6" s="1"/>
  <c r="L31" i="6" s="1"/>
  <c r="I36" i="6"/>
  <c r="G43" i="6"/>
  <c r="G45" i="6"/>
  <c r="L45" i="6" s="1"/>
  <c r="G47" i="6"/>
  <c r="G49" i="6"/>
  <c r="L49" i="6" s="1"/>
  <c r="G66" i="6"/>
  <c r="G68" i="6"/>
  <c r="G70" i="6"/>
  <c r="G72" i="6"/>
  <c r="L72" i="6" s="1"/>
  <c r="I77" i="6"/>
  <c r="I79" i="6"/>
  <c r="J79" i="6" s="1"/>
  <c r="L79" i="6" s="1"/>
  <c r="I81" i="6"/>
  <c r="J81" i="6" s="1"/>
  <c r="L81" i="6" s="1"/>
  <c r="I93" i="6"/>
  <c r="J93" i="6" s="1"/>
  <c r="L93" i="6" s="1"/>
  <c r="I109" i="6"/>
  <c r="J109" i="6" s="1"/>
  <c r="L109" i="6" s="1"/>
  <c r="I123" i="6"/>
  <c r="J123" i="6" s="1"/>
  <c r="L123" i="6" s="1"/>
  <c r="I128" i="6"/>
  <c r="J128" i="6" s="1"/>
  <c r="L128" i="6" s="1"/>
  <c r="I141" i="6"/>
  <c r="G153" i="6"/>
  <c r="F12" i="6"/>
  <c r="I15" i="6"/>
  <c r="I14" i="6" s="1"/>
  <c r="I20" i="6"/>
  <c r="J20" i="6" s="1"/>
  <c r="L20" i="6" s="1"/>
  <c r="J25" i="6"/>
  <c r="L25" i="6" s="1"/>
  <c r="I28" i="6"/>
  <c r="J28" i="6" s="1"/>
  <c r="L28" i="6" s="1"/>
  <c r="L32" i="6"/>
  <c r="I33" i="6"/>
  <c r="G51" i="6"/>
  <c r="L51" i="6" s="1"/>
  <c r="G53" i="6"/>
  <c r="G55" i="6"/>
  <c r="L55" i="6" s="1"/>
  <c r="G74" i="6"/>
  <c r="L74" i="6" s="1"/>
  <c r="J76" i="6"/>
  <c r="L78" i="6"/>
  <c r="I83" i="6"/>
  <c r="J83" i="6" s="1"/>
  <c r="L83" i="6" s="1"/>
  <c r="I85" i="6"/>
  <c r="J85" i="6" s="1"/>
  <c r="I97" i="6"/>
  <c r="J97" i="6" s="1"/>
  <c r="L97" i="6" s="1"/>
  <c r="I103" i="6"/>
  <c r="J103" i="6" s="1"/>
  <c r="L103" i="6" s="1"/>
  <c r="I107" i="6"/>
  <c r="J107" i="6" s="1"/>
  <c r="I118" i="6"/>
  <c r="J118" i="6" s="1"/>
  <c r="L118" i="6" s="1"/>
  <c r="I126" i="6"/>
  <c r="J126" i="6" s="1"/>
  <c r="L126" i="6" s="1"/>
  <c r="I166" i="6"/>
  <c r="I165" i="6" s="1"/>
  <c r="F14" i="6"/>
  <c r="I17" i="6"/>
  <c r="J22" i="6"/>
  <c r="L22" i="6" s="1"/>
  <c r="L24" i="6"/>
  <c r="I25" i="6"/>
  <c r="L29" i="6"/>
  <c r="I30" i="6"/>
  <c r="J30" i="6" s="1"/>
  <c r="L30" i="6" s="1"/>
  <c r="I35" i="6"/>
  <c r="J35" i="6" s="1"/>
  <c r="L35" i="6" s="1"/>
  <c r="J42" i="6"/>
  <c r="J44" i="6"/>
  <c r="L44" i="6" s="1"/>
  <c r="J46" i="6"/>
  <c r="J48" i="6"/>
  <c r="J65" i="6"/>
  <c r="J67" i="6"/>
  <c r="J69" i="6"/>
  <c r="J71" i="6"/>
  <c r="L71" i="6" s="1"/>
  <c r="I76" i="6"/>
  <c r="J78" i="6"/>
  <c r="L84" i="6"/>
  <c r="I87" i="6"/>
  <c r="J87" i="6" s="1"/>
  <c r="L87" i="6" s="1"/>
  <c r="I89" i="6"/>
  <c r="J89" i="6" s="1"/>
  <c r="L89" i="6" s="1"/>
  <c r="L104" i="6"/>
  <c r="I112" i="6"/>
  <c r="J112" i="6" s="1"/>
  <c r="L112" i="6" s="1"/>
  <c r="I116" i="6"/>
  <c r="J116" i="6" s="1"/>
  <c r="I134" i="6"/>
  <c r="J134" i="6" s="1"/>
  <c r="I147" i="6"/>
  <c r="I164" i="6"/>
  <c r="J164" i="6" s="1"/>
  <c r="K17" i="4"/>
  <c r="Q30" i="4"/>
  <c r="Q35" i="4"/>
  <c r="N38" i="4"/>
  <c r="Q42" i="4"/>
  <c r="G51" i="4"/>
  <c r="I54" i="4"/>
  <c r="G20" i="4"/>
  <c r="G12" i="4"/>
  <c r="G11" i="4" s="1"/>
  <c r="Q29" i="4"/>
  <c r="G39" i="4"/>
  <c r="I51" i="4"/>
  <c r="F59" i="4"/>
  <c r="J63" i="4"/>
  <c r="G68" i="4"/>
  <c r="G14" i="4"/>
  <c r="P16" i="4"/>
  <c r="Q16" i="4" s="1"/>
  <c r="P29" i="4"/>
  <c r="G32" i="4"/>
  <c r="J35" i="4"/>
  <c r="G38" i="4"/>
  <c r="G50" i="4"/>
  <c r="M70" i="4"/>
  <c r="M69" i="4" s="1"/>
  <c r="F69" i="4"/>
  <c r="G19" i="4"/>
  <c r="K22" i="4"/>
  <c r="K30" i="4"/>
  <c r="Q33" i="4"/>
  <c r="N37" i="4"/>
  <c r="N45" i="4"/>
  <c r="N49" i="4"/>
  <c r="N58" i="4"/>
  <c r="M63" i="4"/>
  <c r="J68" i="4"/>
  <c r="J67" i="4" s="1"/>
  <c r="F215" i="1"/>
  <c r="F208" i="1"/>
  <c r="I208" i="1" s="1"/>
  <c r="J208" i="1" s="1"/>
  <c r="K193" i="1"/>
  <c r="N23" i="3"/>
  <c r="H21" i="3"/>
  <c r="O23" i="3"/>
  <c r="I21" i="3"/>
  <c r="G75" i="7"/>
  <c r="G102" i="7"/>
  <c r="L102" i="7" s="1"/>
  <c r="I15" i="7"/>
  <c r="I17" i="7"/>
  <c r="I16" i="7" s="1"/>
  <c r="J35" i="7"/>
  <c r="L35" i="7" s="1"/>
  <c r="I49" i="7"/>
  <c r="J71" i="7"/>
  <c r="G90" i="7"/>
  <c r="G92" i="7"/>
  <c r="J102" i="7"/>
  <c r="G107" i="7"/>
  <c r="J15" i="7"/>
  <c r="J14" i="7"/>
  <c r="L14" i="7" s="1"/>
  <c r="F16" i="7"/>
  <c r="I20" i="7"/>
  <c r="J20" i="7" s="1"/>
  <c r="L20" i="7" s="1"/>
  <c r="I26" i="7"/>
  <c r="J26" i="7" s="1"/>
  <c r="L26" i="7" s="1"/>
  <c r="J29" i="7"/>
  <c r="L29" i="7" s="1"/>
  <c r="I35" i="7"/>
  <c r="J38" i="7"/>
  <c r="L38" i="7" s="1"/>
  <c r="I52" i="7"/>
  <c r="G80" i="7"/>
  <c r="L80" i="7" s="1"/>
  <c r="G84" i="7"/>
  <c r="G86" i="7"/>
  <c r="L86" i="7" s="1"/>
  <c r="I88" i="7"/>
  <c r="J88" i="7" s="1"/>
  <c r="L88" i="7" s="1"/>
  <c r="J107" i="7"/>
  <c r="G114" i="7"/>
  <c r="I14" i="7"/>
  <c r="L21" i="7"/>
  <c r="I22" i="7"/>
  <c r="I29" i="7"/>
  <c r="I31" i="7"/>
  <c r="J31" i="7" s="1"/>
  <c r="L31" i="7" s="1"/>
  <c r="I38" i="7"/>
  <c r="I55" i="7"/>
  <c r="J80" i="7"/>
  <c r="J114" i="7"/>
  <c r="G71" i="7"/>
  <c r="G77" i="7"/>
  <c r="I13" i="7"/>
  <c r="J13" i="7" s="1"/>
  <c r="J19" i="7"/>
  <c r="J25" i="7"/>
  <c r="L25" i="7" s="1"/>
  <c r="I58" i="7"/>
  <c r="G68" i="7"/>
  <c r="I70" i="7"/>
  <c r="J70" i="7" s="1"/>
  <c r="L70" i="7" s="1"/>
  <c r="G89" i="7"/>
  <c r="L89" i="7" s="1"/>
  <c r="J97" i="7"/>
  <c r="L97" i="7" s="1"/>
  <c r="J15" i="3"/>
  <c r="J35" i="3"/>
  <c r="J47" i="3"/>
  <c r="J59" i="3"/>
  <c r="J53" i="3"/>
  <c r="P27" i="3"/>
  <c r="P39" i="3"/>
  <c r="P51" i="3"/>
  <c r="J67" i="3"/>
  <c r="P71" i="3"/>
  <c r="P70" i="3" s="1"/>
  <c r="J28" i="3"/>
  <c r="N55" i="3"/>
  <c r="P55" i="3" s="1"/>
  <c r="S55" i="3" s="1"/>
  <c r="J17" i="3"/>
  <c r="J26" i="3"/>
  <c r="N15" i="3"/>
  <c r="P15" i="3" s="1"/>
  <c r="N45" i="3"/>
  <c r="P45" i="3" s="1"/>
  <c r="S45" i="3" s="1"/>
  <c r="P62" i="3"/>
  <c r="O78" i="3"/>
  <c r="O77" i="3" s="1"/>
  <c r="L29" i="5"/>
  <c r="L184" i="5"/>
  <c r="K41" i="5"/>
  <c r="F13" i="5"/>
  <c r="F15" i="5"/>
  <c r="J16" i="5"/>
  <c r="G20" i="5"/>
  <c r="L20" i="5" s="1"/>
  <c r="J35" i="5"/>
  <c r="L35" i="5" s="1"/>
  <c r="G39" i="5"/>
  <c r="G47" i="5"/>
  <c r="L47" i="5" s="1"/>
  <c r="I54" i="5"/>
  <c r="I60" i="5"/>
  <c r="J68" i="5"/>
  <c r="L68" i="5" s="1"/>
  <c r="G74" i="5"/>
  <c r="I81" i="5"/>
  <c r="I87" i="5"/>
  <c r="J87" i="5" s="1"/>
  <c r="L87" i="5" s="1"/>
  <c r="G98" i="5"/>
  <c r="I103" i="5"/>
  <c r="J110" i="5"/>
  <c r="J119" i="5"/>
  <c r="L119" i="5" s="1"/>
  <c r="I123" i="5"/>
  <c r="G134" i="5"/>
  <c r="J140" i="5"/>
  <c r="L140" i="5" s="1"/>
  <c r="I141" i="5"/>
  <c r="J141" i="5" s="1"/>
  <c r="G152" i="5"/>
  <c r="I156" i="5"/>
  <c r="G161" i="5"/>
  <c r="I178" i="5"/>
  <c r="J178" i="5" s="1"/>
  <c r="L178" i="5" s="1"/>
  <c r="I182" i="5"/>
  <c r="I183" i="5"/>
  <c r="J183" i="5" s="1"/>
  <c r="L183" i="5" s="1"/>
  <c r="L74" i="5"/>
  <c r="G17" i="5"/>
  <c r="G15" i="5" s="1"/>
  <c r="L26" i="5"/>
  <c r="G30" i="5"/>
  <c r="G32" i="5"/>
  <c r="G34" i="5"/>
  <c r="G36" i="5"/>
  <c r="G38" i="5"/>
  <c r="L59" i="5"/>
  <c r="G63" i="5"/>
  <c r="G65" i="5"/>
  <c r="G69" i="5"/>
  <c r="L86" i="5"/>
  <c r="G90" i="5"/>
  <c r="G92" i="5"/>
  <c r="G104" i="5"/>
  <c r="G111" i="5"/>
  <c r="G120" i="5"/>
  <c r="G129" i="5"/>
  <c r="G131" i="5"/>
  <c r="G149" i="5"/>
  <c r="L149" i="5" s="1"/>
  <c r="J163" i="5"/>
  <c r="L163" i="5" s="1"/>
  <c r="J165" i="5"/>
  <c r="G168" i="5"/>
  <c r="J170" i="5"/>
  <c r="L173" i="5"/>
  <c r="J180" i="5"/>
  <c r="J195" i="5"/>
  <c r="L195" i="5" s="1"/>
  <c r="J197" i="5"/>
  <c r="L197" i="5" s="1"/>
  <c r="J201" i="5"/>
  <c r="L201" i="5" s="1"/>
  <c r="J17" i="5"/>
  <c r="L17" i="5" s="1"/>
  <c r="G19" i="5"/>
  <c r="J32" i="5"/>
  <c r="L32" i="5" s="1"/>
  <c r="J38" i="5"/>
  <c r="L38" i="5" s="1"/>
  <c r="G40" i="5"/>
  <c r="G44" i="5"/>
  <c r="G48" i="5"/>
  <c r="G50" i="5"/>
  <c r="I61" i="5"/>
  <c r="J61" i="5" s="1"/>
  <c r="L61" i="5" s="1"/>
  <c r="J65" i="5"/>
  <c r="L65" i="5" s="1"/>
  <c r="G71" i="5"/>
  <c r="G75" i="5"/>
  <c r="G77" i="5"/>
  <c r="I88" i="5"/>
  <c r="J92" i="5"/>
  <c r="G95" i="5"/>
  <c r="F97" i="5"/>
  <c r="G99" i="5"/>
  <c r="G107" i="5"/>
  <c r="G114" i="5"/>
  <c r="J131" i="5"/>
  <c r="L131" i="5" s="1"/>
  <c r="G135" i="5"/>
  <c r="I142" i="5"/>
  <c r="J142" i="5" s="1"/>
  <c r="L142" i="5" s="1"/>
  <c r="G153" i="5"/>
  <c r="G162" i="5"/>
  <c r="F166" i="5"/>
  <c r="I188" i="5"/>
  <c r="J188" i="5" s="1"/>
  <c r="L188" i="5" s="1"/>
  <c r="I212" i="5"/>
  <c r="J212" i="5" s="1"/>
  <c r="L212" i="5" s="1"/>
  <c r="I214" i="5"/>
  <c r="G14" i="5"/>
  <c r="G13" i="5" s="1"/>
  <c r="G21" i="5"/>
  <c r="G23" i="5"/>
  <c r="L23" i="5" s="1"/>
  <c r="G25" i="5"/>
  <c r="G27" i="5"/>
  <c r="G29" i="5"/>
  <c r="J50" i="5"/>
  <c r="G56" i="5"/>
  <c r="J77" i="5"/>
  <c r="L77" i="5" s="1"/>
  <c r="G83" i="5"/>
  <c r="L83" i="5" s="1"/>
  <c r="G101" i="5"/>
  <c r="G125" i="5"/>
  <c r="I133" i="5"/>
  <c r="G137" i="5"/>
  <c r="I151" i="5"/>
  <c r="J151" i="5" s="1"/>
  <c r="L151" i="5" s="1"/>
  <c r="J172" i="5"/>
  <c r="L172" i="5" s="1"/>
  <c r="G174" i="5"/>
  <c r="L174" i="5" s="1"/>
  <c r="G182" i="5"/>
  <c r="G181" i="5" s="1"/>
  <c r="I186" i="5"/>
  <c r="J186" i="5" s="1"/>
  <c r="I192" i="5"/>
  <c r="J192" i="5" s="1"/>
  <c r="L192" i="5" s="1"/>
  <c r="I194" i="5"/>
  <c r="J194" i="5" s="1"/>
  <c r="L194" i="5" s="1"/>
  <c r="F202" i="5"/>
  <c r="F185" i="5" s="1"/>
  <c r="F18" i="5"/>
  <c r="L56" i="5"/>
  <c r="J125" i="5"/>
  <c r="L125" i="5" s="1"/>
  <c r="J152" i="5"/>
  <c r="L152" i="5" s="1"/>
  <c r="J161" i="5"/>
  <c r="G171" i="5"/>
  <c r="I198" i="5"/>
  <c r="J198" i="5" s="1"/>
  <c r="L198" i="5" s="1"/>
  <c r="I200" i="5"/>
  <c r="J200" i="5" s="1"/>
  <c r="L200" i="5" s="1"/>
  <c r="I204" i="5"/>
  <c r="J204" i="5" s="1"/>
  <c r="L204" i="5" s="1"/>
  <c r="I206" i="5"/>
  <c r="J206" i="5" s="1"/>
  <c r="L206" i="5" s="1"/>
  <c r="I208" i="5"/>
  <c r="I211" i="5"/>
  <c r="J211" i="5" s="1"/>
  <c r="L211" i="5" s="1"/>
  <c r="F213" i="5"/>
  <c r="P67" i="4"/>
  <c r="Q68" i="4"/>
  <c r="Q67" i="4" s="1"/>
  <c r="Q23" i="4"/>
  <c r="N12" i="4"/>
  <c r="N11" i="4" s="1"/>
  <c r="M15" i="4"/>
  <c r="M28" i="4"/>
  <c r="N28" i="4" s="1"/>
  <c r="K31" i="4"/>
  <c r="F34" i="4"/>
  <c r="J36" i="4"/>
  <c r="K36" i="4" s="1"/>
  <c r="G37" i="4"/>
  <c r="J42" i="4"/>
  <c r="P48" i="4"/>
  <c r="P47" i="4" s="1"/>
  <c r="J56" i="4"/>
  <c r="N63" i="4"/>
  <c r="J64" i="4"/>
  <c r="P66" i="4"/>
  <c r="P65" i="4" s="1"/>
  <c r="J71" i="4"/>
  <c r="M72" i="4"/>
  <c r="G73" i="4"/>
  <c r="P73" i="4"/>
  <c r="F11" i="4"/>
  <c r="K16" i="4"/>
  <c r="P17" i="4"/>
  <c r="Q17" i="4" s="1"/>
  <c r="Q18" i="4"/>
  <c r="K29" i="4"/>
  <c r="G44" i="4"/>
  <c r="M46" i="4"/>
  <c r="N46" i="4" s="1"/>
  <c r="R46" i="4" s="1"/>
  <c r="G49" i="4"/>
  <c r="G47" i="4" s="1"/>
  <c r="M52" i="4"/>
  <c r="M51" i="4" s="1"/>
  <c r="P62" i="4"/>
  <c r="Q62" i="4" s="1"/>
  <c r="N64" i="4"/>
  <c r="R64" i="4" s="1"/>
  <c r="J73" i="4"/>
  <c r="J72" i="4" s="1"/>
  <c r="G34" i="4"/>
  <c r="P36" i="4"/>
  <c r="G58" i="4"/>
  <c r="K58" i="4" s="1"/>
  <c r="N71" i="4"/>
  <c r="R71" i="4" s="1"/>
  <c r="Q15" i="4"/>
  <c r="N18" i="4"/>
  <c r="N31" i="4"/>
  <c r="K42" i="4"/>
  <c r="F47" i="4"/>
  <c r="G61" i="4"/>
  <c r="R63" i="4"/>
  <c r="G64" i="4"/>
  <c r="G71" i="4"/>
  <c r="I13" i="4"/>
  <c r="G18" i="4"/>
  <c r="J34" i="4"/>
  <c r="Q40" i="4"/>
  <c r="Q53" i="4"/>
  <c r="K62" i="4"/>
  <c r="K63" i="4"/>
  <c r="G70" i="4"/>
  <c r="J190" i="2"/>
  <c r="J148" i="2"/>
  <c r="J169" i="2"/>
  <c r="G178" i="2"/>
  <c r="J129" i="2"/>
  <c r="G87" i="2"/>
  <c r="J99" i="2"/>
  <c r="J157" i="2"/>
  <c r="J181" i="2"/>
  <c r="J155" i="2"/>
  <c r="J176" i="2"/>
  <c r="I36" i="2"/>
  <c r="J36" i="2" s="1"/>
  <c r="L36" i="2" s="1"/>
  <c r="I57" i="2"/>
  <c r="J57" i="2" s="1"/>
  <c r="L57" i="2" s="1"/>
  <c r="J109" i="2"/>
  <c r="J134" i="2"/>
  <c r="I60" i="2"/>
  <c r="J60" i="2" s="1"/>
  <c r="L60" i="2" s="1"/>
  <c r="G81" i="2"/>
  <c r="G141" i="2"/>
  <c r="F147" i="2"/>
  <c r="G162" i="2"/>
  <c r="J202" i="2"/>
  <c r="J110" i="2"/>
  <c r="J184" i="2"/>
  <c r="I42" i="2"/>
  <c r="J42" i="2" s="1"/>
  <c r="L42" i="2" s="1"/>
  <c r="G84" i="2"/>
  <c r="I94" i="2"/>
  <c r="J94" i="2" s="1"/>
  <c r="L94" i="2" s="1"/>
  <c r="J123" i="2"/>
  <c r="J135" i="2"/>
  <c r="J158" i="2"/>
  <c r="J172" i="2"/>
  <c r="I183" i="2"/>
  <c r="J183" i="2" s="1"/>
  <c r="L183" i="2" s="1"/>
  <c r="J193" i="2"/>
  <c r="J111" i="2"/>
  <c r="J121" i="2"/>
  <c r="J127" i="2"/>
  <c r="I133" i="2"/>
  <c r="J145" i="2"/>
  <c r="G164" i="2"/>
  <c r="I18" i="2"/>
  <c r="J18" i="2" s="1"/>
  <c r="L18" i="2" s="1"/>
  <c r="I69" i="2"/>
  <c r="J69" i="2" s="1"/>
  <c r="L69" i="2" s="1"/>
  <c r="G75" i="2"/>
  <c r="J115" i="2"/>
  <c r="J164" i="2"/>
  <c r="G16" i="2"/>
  <c r="G15" i="2" s="1"/>
  <c r="I21" i="2"/>
  <c r="J21" i="2" s="1"/>
  <c r="L21" i="2" s="1"/>
  <c r="G78" i="2"/>
  <c r="J143" i="2"/>
  <c r="G146" i="2"/>
  <c r="G152" i="2"/>
  <c r="J162" i="2"/>
  <c r="L162" i="2" s="1"/>
  <c r="G171" i="2"/>
  <c r="I189" i="2"/>
  <c r="J189" i="2" s="1"/>
  <c r="L189" i="2" s="1"/>
  <c r="G135" i="2"/>
  <c r="J146" i="2"/>
  <c r="J160" i="2"/>
  <c r="J171" i="2"/>
  <c r="L171" i="2" s="1"/>
  <c r="G199" i="2"/>
  <c r="G198" i="2" s="1"/>
  <c r="J214" i="1"/>
  <c r="L214" i="1" s="1"/>
  <c r="K47" i="1"/>
  <c r="F146" i="1"/>
  <c r="K48" i="1"/>
  <c r="K225" i="1" s="1"/>
  <c r="F159" i="1"/>
  <c r="G19" i="1"/>
  <c r="J25" i="1"/>
  <c r="J25" i="3"/>
  <c r="J29" i="3"/>
  <c r="N47" i="3"/>
  <c r="P47" i="3" s="1"/>
  <c r="J57" i="3"/>
  <c r="H72" i="3"/>
  <c r="H77" i="3"/>
  <c r="N77" i="3" s="1"/>
  <c r="R20" i="3"/>
  <c r="J27" i="3"/>
  <c r="J51" i="3"/>
  <c r="O66" i="3"/>
  <c r="J68" i="3"/>
  <c r="J52" i="3"/>
  <c r="J30" i="3"/>
  <c r="H12" i="3"/>
  <c r="J19" i="3"/>
  <c r="J61" i="3"/>
  <c r="J73" i="3"/>
  <c r="J72" i="3" s="1"/>
  <c r="P25" i="3"/>
  <c r="P29" i="3"/>
  <c r="N14" i="3"/>
  <c r="P14" i="3" s="1"/>
  <c r="N17" i="3"/>
  <c r="P17" i="3" s="1"/>
  <c r="O19" i="3"/>
  <c r="J31" i="3"/>
  <c r="N37" i="3"/>
  <c r="P37" i="3" s="1"/>
  <c r="S37" i="3" s="1"/>
  <c r="P40" i="3"/>
  <c r="J43" i="3"/>
  <c r="N57" i="3"/>
  <c r="P57" i="3" s="1"/>
  <c r="N59" i="3"/>
  <c r="P59" i="3" s="1"/>
  <c r="J62" i="3"/>
  <c r="J63" i="3"/>
  <c r="J64" i="3"/>
  <c r="J13" i="3"/>
  <c r="J23" i="3"/>
  <c r="N33" i="3"/>
  <c r="P33" i="3" s="1"/>
  <c r="S33" i="3" s="1"/>
  <c r="N35" i="3"/>
  <c r="P35" i="3" s="1"/>
  <c r="S35" i="3" s="1"/>
  <c r="J39" i="3"/>
  <c r="J40" i="3"/>
  <c r="S40" i="3" s="1"/>
  <c r="J41" i="3"/>
  <c r="P46" i="3"/>
  <c r="J49" i="3"/>
  <c r="J50" i="3"/>
  <c r="I72" i="3"/>
  <c r="J14" i="3"/>
  <c r="J38" i="3"/>
  <c r="J58" i="3"/>
  <c r="J75" i="3"/>
  <c r="P58" i="3"/>
  <c r="O26" i="3"/>
  <c r="P26" i="3" s="1"/>
  <c r="S26" i="3" s="1"/>
  <c r="J46" i="3"/>
  <c r="P63" i="3"/>
  <c r="H74" i="3"/>
  <c r="P19" i="3"/>
  <c r="P52" i="3"/>
  <c r="S52" i="3" s="1"/>
  <c r="F17" i="2"/>
  <c r="G93" i="2"/>
  <c r="G140" i="2"/>
  <c r="G205" i="2"/>
  <c r="G204" i="2" s="1"/>
  <c r="I13" i="2"/>
  <c r="J13" i="2" s="1"/>
  <c r="I33" i="2"/>
  <c r="J33" i="2" s="1"/>
  <c r="L33" i="2" s="1"/>
  <c r="I54" i="2"/>
  <c r="J54" i="2" s="1"/>
  <c r="L54" i="2" s="1"/>
  <c r="I72" i="2"/>
  <c r="J72" i="2" s="1"/>
  <c r="L72" i="2" s="1"/>
  <c r="I76" i="2"/>
  <c r="I82" i="2"/>
  <c r="J82" i="2" s="1"/>
  <c r="L82" i="2" s="1"/>
  <c r="I88" i="2"/>
  <c r="J88" i="2" s="1"/>
  <c r="L88" i="2" s="1"/>
  <c r="I90" i="2"/>
  <c r="J90" i="2" s="1"/>
  <c r="L90" i="2" s="1"/>
  <c r="I96" i="2"/>
  <c r="J102" i="2"/>
  <c r="J117" i="2"/>
  <c r="J131" i="2"/>
  <c r="F137" i="2"/>
  <c r="G150" i="2"/>
  <c r="L150" i="2" s="1"/>
  <c r="J159" i="2"/>
  <c r="G169" i="2"/>
  <c r="L169" i="2" s="1"/>
  <c r="J173" i="2"/>
  <c r="J191" i="2"/>
  <c r="J188" i="2" s="1"/>
  <c r="J210" i="2" s="1"/>
  <c r="I196" i="2"/>
  <c r="J196" i="2" s="1"/>
  <c r="L196" i="2" s="1"/>
  <c r="J81" i="2"/>
  <c r="G142" i="2"/>
  <c r="F15" i="2"/>
  <c r="I24" i="2"/>
  <c r="J24" i="2" s="1"/>
  <c r="L24" i="2" s="1"/>
  <c r="I45" i="2"/>
  <c r="J45" i="2" s="1"/>
  <c r="L45" i="2" s="1"/>
  <c r="I63" i="2"/>
  <c r="J63" i="2" s="1"/>
  <c r="L63" i="2" s="1"/>
  <c r="I73" i="2"/>
  <c r="J73" i="2" s="1"/>
  <c r="L73" i="2" s="1"/>
  <c r="I79" i="2"/>
  <c r="J79" i="2" s="1"/>
  <c r="L79" i="2" s="1"/>
  <c r="I85" i="2"/>
  <c r="J85" i="2" s="1"/>
  <c r="L85" i="2" s="1"/>
  <c r="J93" i="2"/>
  <c r="G98" i="2"/>
  <c r="J113" i="2"/>
  <c r="G138" i="2"/>
  <c r="J140" i="2"/>
  <c r="J142" i="2"/>
  <c r="G154" i="2"/>
  <c r="J163" i="2"/>
  <c r="G165" i="2"/>
  <c r="G168" i="2"/>
  <c r="J174" i="2"/>
  <c r="G177" i="2"/>
  <c r="G192" i="2"/>
  <c r="J75" i="2"/>
  <c r="L75" i="2" s="1"/>
  <c r="I27" i="2"/>
  <c r="J27" i="2" s="1"/>
  <c r="L27" i="2" s="1"/>
  <c r="I48" i="2"/>
  <c r="J48" i="2" s="1"/>
  <c r="L48" i="2" s="1"/>
  <c r="I66" i="2"/>
  <c r="J66" i="2" s="1"/>
  <c r="L66" i="2" s="1"/>
  <c r="I91" i="2"/>
  <c r="J91" i="2" s="1"/>
  <c r="L91" i="2" s="1"/>
  <c r="J98" i="2"/>
  <c r="J116" i="2"/>
  <c r="J128" i="2"/>
  <c r="G136" i="2"/>
  <c r="J138" i="2"/>
  <c r="G145" i="2"/>
  <c r="J149" i="2"/>
  <c r="J147" i="2" s="1"/>
  <c r="J154" i="2"/>
  <c r="L154" i="2" s="1"/>
  <c r="J165" i="2"/>
  <c r="J177" i="2"/>
  <c r="I179" i="2"/>
  <c r="J179" i="2" s="1"/>
  <c r="J87" i="2"/>
  <c r="G174" i="2"/>
  <c r="I30" i="2"/>
  <c r="J30" i="2" s="1"/>
  <c r="L30" i="2" s="1"/>
  <c r="I51" i="2"/>
  <c r="J51" i="2" s="1"/>
  <c r="L51" i="2" s="1"/>
  <c r="J78" i="2"/>
  <c r="J84" i="2"/>
  <c r="J105" i="2"/>
  <c r="J152" i="2"/>
  <c r="G157" i="2"/>
  <c r="G159" i="2"/>
  <c r="G173" i="2"/>
  <c r="I203" i="2"/>
  <c r="I108" i="2"/>
  <c r="I107" i="2" s="1"/>
  <c r="F107" i="2"/>
  <c r="G108" i="2"/>
  <c r="I170" i="2"/>
  <c r="J170" i="2" s="1"/>
  <c r="G170" i="2"/>
  <c r="I38" i="2"/>
  <c r="J38" i="2" s="1"/>
  <c r="G38" i="2"/>
  <c r="I80" i="2"/>
  <c r="J80" i="2" s="1"/>
  <c r="G80" i="2"/>
  <c r="G86" i="2"/>
  <c r="I86" i="2"/>
  <c r="J86" i="2" s="1"/>
  <c r="I29" i="2"/>
  <c r="J29" i="2" s="1"/>
  <c r="G29" i="2"/>
  <c r="I50" i="2"/>
  <c r="J50" i="2" s="1"/>
  <c r="G50" i="2"/>
  <c r="G68" i="2"/>
  <c r="I68" i="2"/>
  <c r="J68" i="2" s="1"/>
  <c r="I77" i="2"/>
  <c r="J77" i="2" s="1"/>
  <c r="G77" i="2"/>
  <c r="G83" i="2"/>
  <c r="I83" i="2"/>
  <c r="J83" i="2" s="1"/>
  <c r="G89" i="2"/>
  <c r="I89" i="2"/>
  <c r="J89" i="2" s="1"/>
  <c r="I103" i="2"/>
  <c r="J103" i="2" s="1"/>
  <c r="G103" i="2"/>
  <c r="I132" i="2"/>
  <c r="J132" i="2" s="1"/>
  <c r="G132" i="2"/>
  <c r="G35" i="2"/>
  <c r="I35" i="2"/>
  <c r="I114" i="2"/>
  <c r="J114" i="2" s="1"/>
  <c r="G114" i="2"/>
  <c r="F112" i="2"/>
  <c r="I120" i="2"/>
  <c r="J120" i="2" s="1"/>
  <c r="G120" i="2"/>
  <c r="I161" i="2"/>
  <c r="J161" i="2" s="1"/>
  <c r="G161" i="2"/>
  <c r="I175" i="2"/>
  <c r="J175" i="2" s="1"/>
  <c r="G175" i="2"/>
  <c r="L179" i="2"/>
  <c r="G20" i="2"/>
  <c r="I20" i="2"/>
  <c r="J20" i="2" s="1"/>
  <c r="G59" i="2"/>
  <c r="I59" i="2"/>
  <c r="J59" i="2" s="1"/>
  <c r="I14" i="2"/>
  <c r="J14" i="2" s="1"/>
  <c r="G14" i="2"/>
  <c r="G12" i="2" s="1"/>
  <c r="F12" i="2"/>
  <c r="I23" i="2"/>
  <c r="J23" i="2" s="1"/>
  <c r="G23" i="2"/>
  <c r="I44" i="2"/>
  <c r="J44" i="2" s="1"/>
  <c r="G44" i="2"/>
  <c r="G62" i="2"/>
  <c r="I62" i="2"/>
  <c r="J62" i="2" s="1"/>
  <c r="G92" i="2"/>
  <c r="I92" i="2"/>
  <c r="J92" i="2" s="1"/>
  <c r="I126" i="2"/>
  <c r="J126" i="2" s="1"/>
  <c r="G126" i="2"/>
  <c r="I166" i="2"/>
  <c r="J166" i="2" s="1"/>
  <c r="G166" i="2"/>
  <c r="I32" i="2"/>
  <c r="J32" i="2" s="1"/>
  <c r="G32" i="2"/>
  <c r="G53" i="2"/>
  <c r="I53" i="2"/>
  <c r="J53" i="2" s="1"/>
  <c r="I71" i="2"/>
  <c r="J71" i="2" s="1"/>
  <c r="G71" i="2"/>
  <c r="I122" i="2"/>
  <c r="J122" i="2" s="1"/>
  <c r="G122" i="2"/>
  <c r="I156" i="2"/>
  <c r="J156" i="2" s="1"/>
  <c r="G156" i="2"/>
  <c r="I56" i="2"/>
  <c r="J56" i="2" s="1"/>
  <c r="G56" i="2"/>
  <c r="I95" i="2"/>
  <c r="J95" i="2" s="1"/>
  <c r="G95" i="2"/>
  <c r="I74" i="2"/>
  <c r="J74" i="2" s="1"/>
  <c r="G74" i="2"/>
  <c r="I26" i="2"/>
  <c r="J26" i="2" s="1"/>
  <c r="G26" i="2"/>
  <c r="I47" i="2"/>
  <c r="J47" i="2" s="1"/>
  <c r="G47" i="2"/>
  <c r="I65" i="2"/>
  <c r="J65" i="2" s="1"/>
  <c r="G65" i="2"/>
  <c r="I185" i="2"/>
  <c r="G185" i="2"/>
  <c r="J203" i="2"/>
  <c r="L203" i="2" s="1"/>
  <c r="I19" i="2"/>
  <c r="I22" i="2"/>
  <c r="J22" i="2" s="1"/>
  <c r="L22" i="2" s="1"/>
  <c r="I25" i="2"/>
  <c r="J25" i="2" s="1"/>
  <c r="L25" i="2" s="1"/>
  <c r="I28" i="2"/>
  <c r="J28" i="2" s="1"/>
  <c r="L28" i="2" s="1"/>
  <c r="I31" i="2"/>
  <c r="J31" i="2" s="1"/>
  <c r="L31" i="2" s="1"/>
  <c r="I34" i="2"/>
  <c r="J34" i="2" s="1"/>
  <c r="L34" i="2" s="1"/>
  <c r="I37" i="2"/>
  <c r="J37" i="2" s="1"/>
  <c r="L37" i="2" s="1"/>
  <c r="I43" i="2"/>
  <c r="J43" i="2" s="1"/>
  <c r="L43" i="2" s="1"/>
  <c r="I46" i="2"/>
  <c r="J46" i="2" s="1"/>
  <c r="L46" i="2" s="1"/>
  <c r="I49" i="2"/>
  <c r="J49" i="2" s="1"/>
  <c r="L49" i="2" s="1"/>
  <c r="I52" i="2"/>
  <c r="J52" i="2" s="1"/>
  <c r="L52" i="2" s="1"/>
  <c r="I55" i="2"/>
  <c r="J55" i="2" s="1"/>
  <c r="L55" i="2" s="1"/>
  <c r="I58" i="2"/>
  <c r="I61" i="2"/>
  <c r="J61" i="2" s="1"/>
  <c r="L61" i="2" s="1"/>
  <c r="I64" i="2"/>
  <c r="J64" i="2" s="1"/>
  <c r="L64" i="2" s="1"/>
  <c r="I67" i="2"/>
  <c r="J67" i="2" s="1"/>
  <c r="L67" i="2" s="1"/>
  <c r="I70" i="2"/>
  <c r="J70" i="2" s="1"/>
  <c r="L70" i="2" s="1"/>
  <c r="G176" i="2"/>
  <c r="J178" i="2"/>
  <c r="L178" i="2" s="1"/>
  <c r="G97" i="2"/>
  <c r="G116" i="2"/>
  <c r="G134" i="2"/>
  <c r="L134" i="2" s="1"/>
  <c r="G139" i="2"/>
  <c r="G144" i="2"/>
  <c r="G149" i="2"/>
  <c r="F151" i="2"/>
  <c r="G158" i="2"/>
  <c r="L158" i="2" s="1"/>
  <c r="G163" i="2"/>
  <c r="G172" i="2"/>
  <c r="F180" i="2"/>
  <c r="G184" i="2"/>
  <c r="G190" i="2"/>
  <c r="L190" i="2" s="1"/>
  <c r="G193" i="2"/>
  <c r="F198" i="2"/>
  <c r="G202" i="2"/>
  <c r="L202" i="2" s="1"/>
  <c r="F204" i="2"/>
  <c r="J97" i="2"/>
  <c r="I112" i="2"/>
  <c r="J125" i="2"/>
  <c r="F133" i="2"/>
  <c r="J139" i="2"/>
  <c r="J144" i="2"/>
  <c r="I147" i="2"/>
  <c r="K41" i="2"/>
  <c r="G153" i="2"/>
  <c r="G155" i="2"/>
  <c r="L155" i="2" s="1"/>
  <c r="G160" i="2"/>
  <c r="F167" i="2"/>
  <c r="I197" i="2"/>
  <c r="J197" i="2" s="1"/>
  <c r="L197" i="2" s="1"/>
  <c r="J19" i="2"/>
  <c r="L19" i="2" s="1"/>
  <c r="J58" i="2"/>
  <c r="L58" i="2" s="1"/>
  <c r="J76" i="2"/>
  <c r="L76" i="2" s="1"/>
  <c r="F96" i="2"/>
  <c r="G102" i="2"/>
  <c r="K40" i="2"/>
  <c r="K208" i="2" s="1"/>
  <c r="G109" i="2"/>
  <c r="G113" i="2"/>
  <c r="G115" i="2"/>
  <c r="L115" i="2" s="1"/>
  <c r="G121" i="2"/>
  <c r="G125" i="2"/>
  <c r="G127" i="2"/>
  <c r="G131" i="2"/>
  <c r="J136" i="2"/>
  <c r="I137" i="2"/>
  <c r="G143" i="2"/>
  <c r="G148" i="2"/>
  <c r="L148" i="2" s="1"/>
  <c r="F182" i="2"/>
  <c r="J192" i="2"/>
  <c r="I22" i="1"/>
  <c r="J212" i="1"/>
  <c r="L212" i="1" s="1"/>
  <c r="J21" i="1"/>
  <c r="G24" i="1"/>
  <c r="J24" i="1"/>
  <c r="K18" i="1"/>
  <c r="I15" i="1"/>
  <c r="J19" i="1"/>
  <c r="G21" i="1"/>
  <c r="F116" i="1"/>
  <c r="J211" i="1"/>
  <c r="L211" i="1" s="1"/>
  <c r="I216" i="1"/>
  <c r="I218" i="1"/>
  <c r="F217" i="1"/>
  <c r="J13" i="1"/>
  <c r="F162" i="1"/>
  <c r="I220" i="1"/>
  <c r="J220" i="1" s="1"/>
  <c r="L220" i="1" s="1"/>
  <c r="I222" i="1"/>
  <c r="I221" i="1" s="1"/>
  <c r="G17" i="1"/>
  <c r="F54" i="1"/>
  <c r="F109" i="1"/>
  <c r="F188" i="1"/>
  <c r="I219" i="1"/>
  <c r="J219" i="1" s="1"/>
  <c r="L219" i="1" s="1"/>
  <c r="G13" i="1"/>
  <c r="I11" i="1"/>
  <c r="J17" i="1"/>
  <c r="I209" i="1"/>
  <c r="F221" i="1"/>
  <c r="I52" i="1"/>
  <c r="J52" i="1" s="1"/>
  <c r="G52" i="1"/>
  <c r="I198" i="1"/>
  <c r="J198" i="1" s="1"/>
  <c r="I204" i="1"/>
  <c r="J204" i="1" s="1"/>
  <c r="I12" i="3"/>
  <c r="O16" i="3"/>
  <c r="P16" i="3" s="1"/>
  <c r="I66" i="1"/>
  <c r="J66" i="1" s="1"/>
  <c r="G66" i="1"/>
  <c r="I90" i="1"/>
  <c r="J90" i="1" s="1"/>
  <c r="G90" i="1"/>
  <c r="I102" i="1"/>
  <c r="J102" i="1" s="1"/>
  <c r="G102" i="1"/>
  <c r="I112" i="1"/>
  <c r="J112" i="1" s="1"/>
  <c r="G112" i="1"/>
  <c r="I122" i="1"/>
  <c r="G122" i="1"/>
  <c r="I132" i="1"/>
  <c r="J132" i="1" s="1"/>
  <c r="G132" i="1"/>
  <c r="I144" i="1"/>
  <c r="J144" i="1" s="1"/>
  <c r="G144" i="1"/>
  <c r="I154" i="1"/>
  <c r="J154" i="1" s="1"/>
  <c r="G154" i="1"/>
  <c r="I178" i="1"/>
  <c r="J178" i="1" s="1"/>
  <c r="G178" i="1"/>
  <c r="I182" i="1"/>
  <c r="J182" i="1" s="1"/>
  <c r="G182" i="1"/>
  <c r="I124" i="2"/>
  <c r="J124" i="2" s="1"/>
  <c r="G124" i="2"/>
  <c r="J16" i="3"/>
  <c r="J32" i="3"/>
  <c r="N42" i="3"/>
  <c r="P42" i="3" s="1"/>
  <c r="J42" i="3"/>
  <c r="J44" i="3"/>
  <c r="N72" i="4"/>
  <c r="J12" i="1"/>
  <c r="G16" i="1"/>
  <c r="G101" i="2"/>
  <c r="J119" i="2"/>
  <c r="J141" i="2"/>
  <c r="J168" i="2"/>
  <c r="I201" i="2"/>
  <c r="F200" i="2"/>
  <c r="I11" i="4"/>
  <c r="J12" i="4"/>
  <c r="P12" i="4"/>
  <c r="P11" i="4" s="1"/>
  <c r="P44" i="4"/>
  <c r="P43" i="4" s="1"/>
  <c r="J44" i="4"/>
  <c r="I43" i="4"/>
  <c r="I25" i="4" s="1"/>
  <c r="I196" i="1"/>
  <c r="G14" i="1"/>
  <c r="G23" i="1"/>
  <c r="G26" i="1"/>
  <c r="I38" i="1"/>
  <c r="J38" i="1" s="1"/>
  <c r="G38" i="1"/>
  <c r="I44" i="1"/>
  <c r="J44" i="1" s="1"/>
  <c r="G44" i="1"/>
  <c r="I63" i="1"/>
  <c r="J63" i="1" s="1"/>
  <c r="G63" i="1"/>
  <c r="I78" i="1"/>
  <c r="J78" i="1" s="1"/>
  <c r="G78" i="1"/>
  <c r="I84" i="1"/>
  <c r="J84" i="1" s="1"/>
  <c r="G84" i="1"/>
  <c r="I94" i="1"/>
  <c r="J94" i="1" s="1"/>
  <c r="G94" i="1"/>
  <c r="I100" i="1"/>
  <c r="J100" i="1" s="1"/>
  <c r="G100" i="1"/>
  <c r="I108" i="1"/>
  <c r="J108" i="1" s="1"/>
  <c r="G108" i="1"/>
  <c r="I120" i="1"/>
  <c r="J120" i="1" s="1"/>
  <c r="G120" i="1"/>
  <c r="I128" i="1"/>
  <c r="J128" i="1" s="1"/>
  <c r="G128" i="1"/>
  <c r="I134" i="1"/>
  <c r="J134" i="1" s="1"/>
  <c r="G134" i="1"/>
  <c r="I142" i="1"/>
  <c r="J142" i="1" s="1"/>
  <c r="G142" i="1"/>
  <c r="I152" i="1"/>
  <c r="J152" i="1" s="1"/>
  <c r="G152" i="1"/>
  <c r="I164" i="1"/>
  <c r="J164" i="1" s="1"/>
  <c r="G164" i="1"/>
  <c r="I176" i="1"/>
  <c r="J176" i="1" s="1"/>
  <c r="G176" i="1"/>
  <c r="I190" i="1"/>
  <c r="J190" i="1" s="1"/>
  <c r="G190" i="1"/>
  <c r="G119" i="2"/>
  <c r="N54" i="3"/>
  <c r="P54" i="3" s="1"/>
  <c r="J54" i="3"/>
  <c r="J56" i="3"/>
  <c r="N65" i="3"/>
  <c r="P65" i="3" s="1"/>
  <c r="J65" i="3"/>
  <c r="F11" i="1"/>
  <c r="J14" i="1"/>
  <c r="G20" i="1"/>
  <c r="J23" i="1"/>
  <c r="J26" i="1"/>
  <c r="I51" i="1"/>
  <c r="J51" i="1" s="1"/>
  <c r="G51" i="1"/>
  <c r="F15" i="1"/>
  <c r="J16" i="1"/>
  <c r="J20" i="1"/>
  <c r="G25" i="1"/>
  <c r="I28" i="1"/>
  <c r="G28" i="1"/>
  <c r="I31" i="1"/>
  <c r="J31" i="1" s="1"/>
  <c r="G31" i="1"/>
  <c r="I34" i="1"/>
  <c r="J34" i="1" s="1"/>
  <c r="G34" i="1"/>
  <c r="I37" i="1"/>
  <c r="J37" i="1" s="1"/>
  <c r="G37" i="1"/>
  <c r="I40" i="1"/>
  <c r="J40" i="1" s="1"/>
  <c r="G40" i="1"/>
  <c r="I43" i="1"/>
  <c r="J43" i="1" s="1"/>
  <c r="G43" i="1"/>
  <c r="I56" i="1"/>
  <c r="J56" i="1" s="1"/>
  <c r="G56" i="1"/>
  <c r="I59" i="1"/>
  <c r="J59" i="1" s="1"/>
  <c r="G59" i="1"/>
  <c r="I62" i="1"/>
  <c r="J62" i="1" s="1"/>
  <c r="G62" i="1"/>
  <c r="I65" i="1"/>
  <c r="J65" i="1" s="1"/>
  <c r="G65" i="1"/>
  <c r="I68" i="1"/>
  <c r="J68" i="1" s="1"/>
  <c r="G68" i="1"/>
  <c r="I71" i="1"/>
  <c r="J71" i="1" s="1"/>
  <c r="G71" i="1"/>
  <c r="I74" i="1"/>
  <c r="J74" i="1" s="1"/>
  <c r="G74" i="1"/>
  <c r="I77" i="1"/>
  <c r="J77" i="1" s="1"/>
  <c r="G77" i="1"/>
  <c r="I80" i="1"/>
  <c r="J80" i="1" s="1"/>
  <c r="G80" i="1"/>
  <c r="I83" i="1"/>
  <c r="J83" i="1" s="1"/>
  <c r="G83" i="1"/>
  <c r="I195" i="1"/>
  <c r="J195" i="1" s="1"/>
  <c r="I197" i="1"/>
  <c r="J197" i="1" s="1"/>
  <c r="I199" i="1"/>
  <c r="J199" i="1" s="1"/>
  <c r="I201" i="1"/>
  <c r="J201" i="1" s="1"/>
  <c r="I203" i="1"/>
  <c r="J203" i="1" s="1"/>
  <c r="I205" i="1"/>
  <c r="J205" i="1" s="1"/>
  <c r="I207" i="1"/>
  <c r="J207" i="1" s="1"/>
  <c r="G217" i="1"/>
  <c r="J101" i="2"/>
  <c r="I130" i="2"/>
  <c r="J130" i="2" s="1"/>
  <c r="G130" i="2"/>
  <c r="J153" i="2"/>
  <c r="G56" i="4"/>
  <c r="K56" i="4" s="1"/>
  <c r="M56" i="4"/>
  <c r="N56" i="4" s="1"/>
  <c r="R56" i="4" s="1"/>
  <c r="I49" i="1"/>
  <c r="G49" i="1"/>
  <c r="I194" i="1"/>
  <c r="I200" i="1"/>
  <c r="I202" i="1"/>
  <c r="J202" i="1" s="1"/>
  <c r="I206" i="1"/>
  <c r="J206" i="1" s="1"/>
  <c r="J199" i="2"/>
  <c r="J198" i="2" s="1"/>
  <c r="I198" i="2"/>
  <c r="J18" i="3"/>
  <c r="O18" i="3"/>
  <c r="P18" i="3" s="1"/>
  <c r="K48" i="4"/>
  <c r="F22" i="1"/>
  <c r="I29" i="1"/>
  <c r="J29" i="1" s="1"/>
  <c r="G29" i="1"/>
  <c r="I35" i="1"/>
  <c r="J35" i="1" s="1"/>
  <c r="G35" i="1"/>
  <c r="I60" i="1"/>
  <c r="J60" i="1" s="1"/>
  <c r="G60" i="1"/>
  <c r="I72" i="1"/>
  <c r="J72" i="1" s="1"/>
  <c r="G72" i="1"/>
  <c r="I88" i="1"/>
  <c r="J88" i="1" s="1"/>
  <c r="G88" i="1"/>
  <c r="I98" i="1"/>
  <c r="J98" i="1" s="1"/>
  <c r="G98" i="1"/>
  <c r="I106" i="1"/>
  <c r="G106" i="1"/>
  <c r="I114" i="1"/>
  <c r="G114" i="1"/>
  <c r="I124" i="1"/>
  <c r="J124" i="1" s="1"/>
  <c r="G124" i="1"/>
  <c r="I130" i="1"/>
  <c r="G130" i="1"/>
  <c r="I138" i="1"/>
  <c r="J138" i="1" s="1"/>
  <c r="G138" i="1"/>
  <c r="I156" i="1"/>
  <c r="J156" i="1" s="1"/>
  <c r="G156" i="1"/>
  <c r="I166" i="1"/>
  <c r="J166" i="1" s="1"/>
  <c r="G166" i="1"/>
  <c r="F174" i="1"/>
  <c r="F170" i="1" s="1"/>
  <c r="G209" i="1"/>
  <c r="F27" i="1"/>
  <c r="I50" i="1"/>
  <c r="G50" i="1"/>
  <c r="I53" i="1"/>
  <c r="J53" i="1" s="1"/>
  <c r="G53" i="1"/>
  <c r="I85" i="1"/>
  <c r="J85" i="1" s="1"/>
  <c r="G85" i="1"/>
  <c r="I87" i="1"/>
  <c r="J87" i="1" s="1"/>
  <c r="G87" i="1"/>
  <c r="I89" i="1"/>
  <c r="J89" i="1" s="1"/>
  <c r="G89" i="1"/>
  <c r="I91" i="1"/>
  <c r="J91" i="1" s="1"/>
  <c r="G91" i="1"/>
  <c r="I93" i="1"/>
  <c r="J93" i="1" s="1"/>
  <c r="G93" i="1"/>
  <c r="I95" i="1"/>
  <c r="J95" i="1" s="1"/>
  <c r="G95" i="1"/>
  <c r="I97" i="1"/>
  <c r="J97" i="1" s="1"/>
  <c r="G97" i="1"/>
  <c r="I99" i="1"/>
  <c r="J99" i="1" s="1"/>
  <c r="G99" i="1"/>
  <c r="I101" i="1"/>
  <c r="J101" i="1" s="1"/>
  <c r="G101" i="1"/>
  <c r="I103" i="1"/>
  <c r="J103" i="1" s="1"/>
  <c r="G103" i="1"/>
  <c r="F105" i="1"/>
  <c r="I107" i="1"/>
  <c r="J107" i="1" s="1"/>
  <c r="G107" i="1"/>
  <c r="I111" i="1"/>
  <c r="J111" i="1" s="1"/>
  <c r="G111" i="1"/>
  <c r="F113" i="1"/>
  <c r="I115" i="1"/>
  <c r="J115" i="1" s="1"/>
  <c r="G115" i="1"/>
  <c r="I117" i="1"/>
  <c r="G117" i="1"/>
  <c r="I119" i="1"/>
  <c r="J119" i="1" s="1"/>
  <c r="G119" i="1"/>
  <c r="F121" i="1"/>
  <c r="I123" i="1"/>
  <c r="J123" i="1" s="1"/>
  <c r="G123" i="1"/>
  <c r="I125" i="1"/>
  <c r="J125" i="1" s="1"/>
  <c r="G125" i="1"/>
  <c r="I127" i="1"/>
  <c r="J127" i="1" s="1"/>
  <c r="G127" i="1"/>
  <c r="F129" i="1"/>
  <c r="I131" i="1"/>
  <c r="J131" i="1" s="1"/>
  <c r="G131" i="1"/>
  <c r="I133" i="1"/>
  <c r="J133" i="1" s="1"/>
  <c r="G133" i="1"/>
  <c r="I135" i="1"/>
  <c r="J135" i="1" s="1"/>
  <c r="G135" i="1"/>
  <c r="I137" i="1"/>
  <c r="J137" i="1" s="1"/>
  <c r="G137" i="1"/>
  <c r="I139" i="1"/>
  <c r="J139" i="1" s="1"/>
  <c r="G139" i="1"/>
  <c r="I141" i="1"/>
  <c r="J141" i="1" s="1"/>
  <c r="G141" i="1"/>
  <c r="I143" i="1"/>
  <c r="J143" i="1" s="1"/>
  <c r="G143" i="1"/>
  <c r="I145" i="1"/>
  <c r="J145" i="1" s="1"/>
  <c r="G145" i="1"/>
  <c r="I147" i="1"/>
  <c r="G147" i="1"/>
  <c r="I149" i="1"/>
  <c r="J149" i="1" s="1"/>
  <c r="G149" i="1"/>
  <c r="I151" i="1"/>
  <c r="J151" i="1" s="1"/>
  <c r="G151" i="1"/>
  <c r="I153" i="1"/>
  <c r="J153" i="1" s="1"/>
  <c r="G153" i="1"/>
  <c r="I155" i="1"/>
  <c r="J155" i="1" s="1"/>
  <c r="G155" i="1"/>
  <c r="I157" i="1"/>
  <c r="J157" i="1" s="1"/>
  <c r="G157" i="1"/>
  <c r="I161" i="1"/>
  <c r="J161" i="1" s="1"/>
  <c r="G161" i="1"/>
  <c r="I163" i="1"/>
  <c r="G163" i="1"/>
  <c r="I165" i="1"/>
  <c r="J165" i="1" s="1"/>
  <c r="G165" i="1"/>
  <c r="I167" i="1"/>
  <c r="J167" i="1" s="1"/>
  <c r="G167" i="1"/>
  <c r="I169" i="1"/>
  <c r="J169" i="1" s="1"/>
  <c r="G169" i="1"/>
  <c r="I171" i="1"/>
  <c r="J171" i="1" s="1"/>
  <c r="G171" i="1"/>
  <c r="I173" i="1"/>
  <c r="J173" i="1" s="1"/>
  <c r="G173" i="1"/>
  <c r="I175" i="1"/>
  <c r="G175" i="1"/>
  <c r="I177" i="1"/>
  <c r="J177" i="1" s="1"/>
  <c r="G177" i="1"/>
  <c r="I179" i="1"/>
  <c r="J179" i="1" s="1"/>
  <c r="G179" i="1"/>
  <c r="I181" i="1"/>
  <c r="J181" i="1" s="1"/>
  <c r="G181" i="1"/>
  <c r="I183" i="1"/>
  <c r="J183" i="1" s="1"/>
  <c r="G183" i="1"/>
  <c r="I185" i="1"/>
  <c r="J185" i="1" s="1"/>
  <c r="G185" i="1"/>
  <c r="I187" i="1"/>
  <c r="G187" i="1"/>
  <c r="I189" i="1"/>
  <c r="G189" i="1"/>
  <c r="I191" i="1"/>
  <c r="J191" i="1" s="1"/>
  <c r="G191" i="1"/>
  <c r="J35" i="2"/>
  <c r="F118" i="2"/>
  <c r="I195" i="2"/>
  <c r="F194" i="2"/>
  <c r="F187" i="2" s="1"/>
  <c r="N36" i="3"/>
  <c r="P36" i="3" s="1"/>
  <c r="J36" i="3"/>
  <c r="N48" i="3"/>
  <c r="P48" i="3" s="1"/>
  <c r="J48" i="3"/>
  <c r="N60" i="3"/>
  <c r="P60" i="3" s="1"/>
  <c r="J60" i="3"/>
  <c r="P73" i="3"/>
  <c r="N72" i="3"/>
  <c r="K19" i="4"/>
  <c r="G21" i="4"/>
  <c r="G13" i="4" s="1"/>
  <c r="M21" i="4"/>
  <c r="N21" i="4" s="1"/>
  <c r="R21" i="4" s="1"/>
  <c r="J205" i="2"/>
  <c r="I204" i="2"/>
  <c r="G12" i="1"/>
  <c r="I32" i="1"/>
  <c r="J32" i="1" s="1"/>
  <c r="G32" i="1"/>
  <c r="I41" i="1"/>
  <c r="J41" i="1" s="1"/>
  <c r="G41" i="1"/>
  <c r="I57" i="1"/>
  <c r="J57" i="1" s="1"/>
  <c r="G57" i="1"/>
  <c r="I69" i="1"/>
  <c r="J69" i="1" s="1"/>
  <c r="G69" i="1"/>
  <c r="I75" i="1"/>
  <c r="J75" i="1" s="1"/>
  <c r="G75" i="1"/>
  <c r="I81" i="1"/>
  <c r="J81" i="1" s="1"/>
  <c r="G81" i="1"/>
  <c r="I86" i="1"/>
  <c r="J86" i="1" s="1"/>
  <c r="G86" i="1"/>
  <c r="I92" i="1"/>
  <c r="J92" i="1" s="1"/>
  <c r="G92" i="1"/>
  <c r="I96" i="1"/>
  <c r="J96" i="1" s="1"/>
  <c r="G96" i="1"/>
  <c r="I104" i="1"/>
  <c r="J104" i="1" s="1"/>
  <c r="G104" i="1"/>
  <c r="I110" i="1"/>
  <c r="G110" i="1"/>
  <c r="I118" i="1"/>
  <c r="J118" i="1" s="1"/>
  <c r="G118" i="1"/>
  <c r="I126" i="1"/>
  <c r="J126" i="1" s="1"/>
  <c r="G126" i="1"/>
  <c r="I136" i="1"/>
  <c r="J136" i="1" s="1"/>
  <c r="G136" i="1"/>
  <c r="I140" i="1"/>
  <c r="J140" i="1" s="1"/>
  <c r="G140" i="1"/>
  <c r="I148" i="1"/>
  <c r="J148" i="1" s="1"/>
  <c r="G148" i="1"/>
  <c r="F150" i="1"/>
  <c r="I158" i="1"/>
  <c r="J158" i="1" s="1"/>
  <c r="G158" i="1"/>
  <c r="I160" i="1"/>
  <c r="G160" i="1"/>
  <c r="I168" i="1"/>
  <c r="J168" i="1" s="1"/>
  <c r="G168" i="1"/>
  <c r="I172" i="1"/>
  <c r="J172" i="1" s="1"/>
  <c r="G172" i="1"/>
  <c r="I180" i="1"/>
  <c r="J180" i="1" s="1"/>
  <c r="G180" i="1"/>
  <c r="I184" i="1"/>
  <c r="J184" i="1" s="1"/>
  <c r="G184" i="1"/>
  <c r="I192" i="1"/>
  <c r="J192" i="1" s="1"/>
  <c r="G192" i="1"/>
  <c r="I30" i="1"/>
  <c r="J30" i="1" s="1"/>
  <c r="G30" i="1"/>
  <c r="I33" i="1"/>
  <c r="J33" i="1" s="1"/>
  <c r="G33" i="1"/>
  <c r="I36" i="1"/>
  <c r="J36" i="1" s="1"/>
  <c r="G36" i="1"/>
  <c r="I39" i="1"/>
  <c r="J39" i="1" s="1"/>
  <c r="G39" i="1"/>
  <c r="I42" i="1"/>
  <c r="J42" i="1" s="1"/>
  <c r="G42" i="1"/>
  <c r="I45" i="1"/>
  <c r="J45" i="1" s="1"/>
  <c r="G45" i="1"/>
  <c r="I55" i="1"/>
  <c r="G55" i="1"/>
  <c r="I58" i="1"/>
  <c r="J58" i="1" s="1"/>
  <c r="G58" i="1"/>
  <c r="I61" i="1"/>
  <c r="J61" i="1" s="1"/>
  <c r="G61" i="1"/>
  <c r="I64" i="1"/>
  <c r="J64" i="1" s="1"/>
  <c r="G64" i="1"/>
  <c r="I67" i="1"/>
  <c r="J67" i="1" s="1"/>
  <c r="G67" i="1"/>
  <c r="I70" i="1"/>
  <c r="J70" i="1" s="1"/>
  <c r="G70" i="1"/>
  <c r="I73" i="1"/>
  <c r="J73" i="1" s="1"/>
  <c r="G73" i="1"/>
  <c r="I76" i="1"/>
  <c r="J76" i="1" s="1"/>
  <c r="G76" i="1"/>
  <c r="I79" i="1"/>
  <c r="J79" i="1" s="1"/>
  <c r="G79" i="1"/>
  <c r="I82" i="1"/>
  <c r="J82" i="1" s="1"/>
  <c r="G82" i="1"/>
  <c r="L210" i="1"/>
  <c r="J16" i="2"/>
  <c r="F100" i="2"/>
  <c r="I106" i="2"/>
  <c r="G106" i="2"/>
  <c r="Q48" i="4"/>
  <c r="Q52" i="4"/>
  <c r="P51" i="4"/>
  <c r="G55" i="4"/>
  <c r="F54" i="4"/>
  <c r="F26" i="4" s="1"/>
  <c r="F76" i="4" s="1"/>
  <c r="M55" i="4"/>
  <c r="K186" i="2"/>
  <c r="K210" i="2"/>
  <c r="F188" i="2"/>
  <c r="F210" i="2" s="1"/>
  <c r="I22" i="3"/>
  <c r="I81" i="3" s="1"/>
  <c r="O24" i="3"/>
  <c r="O30" i="3"/>
  <c r="P30" i="3" s="1"/>
  <c r="Q12" i="4"/>
  <c r="Q11" i="4" s="1"/>
  <c r="P19" i="4"/>
  <c r="J19" i="4"/>
  <c r="G33" i="4"/>
  <c r="M33" i="4"/>
  <c r="N33" i="4" s="1"/>
  <c r="R33" i="4" s="1"/>
  <c r="P37" i="4"/>
  <c r="Q37" i="4" s="1"/>
  <c r="J37" i="4"/>
  <c r="G58" i="5"/>
  <c r="I58" i="5"/>
  <c r="G85" i="5"/>
  <c r="I85" i="5"/>
  <c r="J85" i="5" s="1"/>
  <c r="L85" i="5" s="1"/>
  <c r="G99" i="2"/>
  <c r="F104" i="2"/>
  <c r="G105" i="2"/>
  <c r="G111" i="2"/>
  <c r="L111" i="2" s="1"/>
  <c r="G117" i="2"/>
  <c r="G123" i="2"/>
  <c r="L123" i="2" s="1"/>
  <c r="G129" i="2"/>
  <c r="G191" i="2"/>
  <c r="Q81" i="3"/>
  <c r="Q20" i="3"/>
  <c r="J24" i="3"/>
  <c r="P31" i="3"/>
  <c r="N69" i="3"/>
  <c r="P69" i="3" s="1"/>
  <c r="J69" i="3"/>
  <c r="J18" i="4"/>
  <c r="K18" i="4" s="1"/>
  <c r="K23" i="4"/>
  <c r="Q28" i="4"/>
  <c r="T76" i="4"/>
  <c r="T24" i="4"/>
  <c r="G110" i="2"/>
  <c r="G128" i="2"/>
  <c r="L181" i="2"/>
  <c r="J180" i="2"/>
  <c r="L180" i="2" s="1"/>
  <c r="O28" i="3"/>
  <c r="J71" i="3"/>
  <c r="J76" i="3"/>
  <c r="N76" i="3"/>
  <c r="N74" i="3" s="1"/>
  <c r="G27" i="4"/>
  <c r="I18" i="5"/>
  <c r="G130" i="5"/>
  <c r="I130" i="5"/>
  <c r="J130" i="5" s="1"/>
  <c r="L130" i="5" s="1"/>
  <c r="R80" i="3"/>
  <c r="P23" i="3"/>
  <c r="P32" i="3"/>
  <c r="N34" i="3"/>
  <c r="P34" i="3" s="1"/>
  <c r="S34" i="3" s="1"/>
  <c r="H22" i="3"/>
  <c r="H81" i="3" s="1"/>
  <c r="P38" i="3"/>
  <c r="P44" i="3"/>
  <c r="P50" i="3"/>
  <c r="P56" i="3"/>
  <c r="P61" i="3"/>
  <c r="P75" i="3"/>
  <c r="O76" i="3"/>
  <c r="O74" i="3" s="1"/>
  <c r="I74" i="3"/>
  <c r="N15" i="4"/>
  <c r="J60" i="4"/>
  <c r="K60" i="4" s="1"/>
  <c r="I59" i="4"/>
  <c r="P61" i="4"/>
  <c r="Q61" i="4" s="1"/>
  <c r="J61" i="4"/>
  <c r="K61" i="4" s="1"/>
  <c r="U63" i="4"/>
  <c r="L98" i="5"/>
  <c r="N29" i="4"/>
  <c r="R29" i="4" s="1"/>
  <c r="U29" i="4" s="1"/>
  <c r="P38" i="4"/>
  <c r="J38" i="4"/>
  <c r="K38" i="4" s="1"/>
  <c r="M43" i="4"/>
  <c r="Q45" i="4"/>
  <c r="R45" i="4" s="1"/>
  <c r="N60" i="4"/>
  <c r="G67" i="5"/>
  <c r="I67" i="5"/>
  <c r="G124" i="5"/>
  <c r="G121" i="5" s="1"/>
  <c r="F121" i="5"/>
  <c r="I124" i="5"/>
  <c r="G154" i="5"/>
  <c r="I154" i="5"/>
  <c r="J154" i="5" s="1"/>
  <c r="L154" i="5" s="1"/>
  <c r="R81" i="3"/>
  <c r="P41" i="3"/>
  <c r="P53" i="3"/>
  <c r="P64" i="3"/>
  <c r="J78" i="3"/>
  <c r="F13" i="4"/>
  <c r="Q14" i="4"/>
  <c r="R14" i="4" s="1"/>
  <c r="P31" i="4"/>
  <c r="Q31" i="4" s="1"/>
  <c r="R31" i="4" s="1"/>
  <c r="U31" i="4" s="1"/>
  <c r="S26" i="4"/>
  <c r="K35" i="4"/>
  <c r="K44" i="4"/>
  <c r="G45" i="4"/>
  <c r="J49" i="4"/>
  <c r="P50" i="4"/>
  <c r="Q50" i="4" s="1"/>
  <c r="R50" i="4" s="1"/>
  <c r="J50" i="4"/>
  <c r="K50" i="4" s="1"/>
  <c r="G67" i="4"/>
  <c r="K68" i="4"/>
  <c r="G118" i="5"/>
  <c r="G116" i="5" s="1"/>
  <c r="F116" i="5"/>
  <c r="I118" i="5"/>
  <c r="P13" i="3"/>
  <c r="P43" i="3"/>
  <c r="P49" i="3"/>
  <c r="N67" i="3"/>
  <c r="H66" i="3"/>
  <c r="Q80" i="3"/>
  <c r="R18" i="4"/>
  <c r="Q19" i="4"/>
  <c r="R19" i="4" s="1"/>
  <c r="Q38" i="4"/>
  <c r="R38" i="4" s="1"/>
  <c r="M40" i="4"/>
  <c r="N40" i="4" s="1"/>
  <c r="I47" i="4"/>
  <c r="I26" i="4" s="1"/>
  <c r="I76" i="4" s="1"/>
  <c r="Q49" i="4"/>
  <c r="R49" i="4" s="1"/>
  <c r="M57" i="4"/>
  <c r="N57" i="4" s="1"/>
  <c r="M65" i="4"/>
  <c r="N66" i="4"/>
  <c r="J15" i="5"/>
  <c r="L16" i="5"/>
  <c r="L15" i="5" s="1"/>
  <c r="G112" i="5"/>
  <c r="G109" i="5" s="1"/>
  <c r="F109" i="5"/>
  <c r="I112" i="5"/>
  <c r="I109" i="5" s="1"/>
  <c r="L63" i="6"/>
  <c r="N28" i="3"/>
  <c r="I66" i="3"/>
  <c r="P68" i="3"/>
  <c r="S75" i="4"/>
  <c r="Q20" i="4"/>
  <c r="R20" i="4" s="1"/>
  <c r="N27" i="4"/>
  <c r="P32" i="4"/>
  <c r="Q32" i="4" s="1"/>
  <c r="R32" i="4" s="1"/>
  <c r="J32" i="4"/>
  <c r="K32" i="4" s="1"/>
  <c r="Q39" i="4"/>
  <c r="R39" i="4" s="1"/>
  <c r="N44" i="4"/>
  <c r="R53" i="4"/>
  <c r="Q60" i="4"/>
  <c r="N61" i="4"/>
  <c r="G49" i="5"/>
  <c r="I49" i="5"/>
  <c r="G76" i="5"/>
  <c r="I76" i="5"/>
  <c r="L110" i="5"/>
  <c r="G139" i="5"/>
  <c r="I139" i="5"/>
  <c r="G160" i="5"/>
  <c r="F158" i="5"/>
  <c r="I160" i="5"/>
  <c r="J160" i="5" s="1"/>
  <c r="L160" i="5" s="1"/>
  <c r="M16" i="4"/>
  <c r="M22" i="4"/>
  <c r="N22" i="4" s="1"/>
  <c r="R22" i="4" s="1"/>
  <c r="U22" i="4" s="1"/>
  <c r="M29" i="4"/>
  <c r="M35" i="4"/>
  <c r="M41" i="4"/>
  <c r="N41" i="4" s="1"/>
  <c r="R41" i="4" s="1"/>
  <c r="U41" i="4" s="1"/>
  <c r="P57" i="4"/>
  <c r="Q57" i="4" s="1"/>
  <c r="P58" i="4"/>
  <c r="Q58" i="4" s="1"/>
  <c r="R58" i="4" s="1"/>
  <c r="U58" i="4" s="1"/>
  <c r="F65" i="4"/>
  <c r="G66" i="4"/>
  <c r="J19" i="5"/>
  <c r="J22" i="5"/>
  <c r="L22" i="5" s="1"/>
  <c r="J25" i="5"/>
  <c r="L25" i="5" s="1"/>
  <c r="J28" i="5"/>
  <c r="L28" i="5" s="1"/>
  <c r="J31" i="5"/>
  <c r="L31" i="5" s="1"/>
  <c r="J34" i="5"/>
  <c r="L34" i="5" s="1"/>
  <c r="J37" i="5"/>
  <c r="L37" i="5" s="1"/>
  <c r="J40" i="5"/>
  <c r="L40" i="5" s="1"/>
  <c r="G46" i="5"/>
  <c r="J104" i="5"/>
  <c r="L104" i="5" s="1"/>
  <c r="J122" i="5"/>
  <c r="J128" i="5"/>
  <c r="L128" i="5" s="1"/>
  <c r="J137" i="5"/>
  <c r="L137" i="5" s="1"/>
  <c r="G145" i="5"/>
  <c r="G143" i="5" s="1"/>
  <c r="F143" i="5"/>
  <c r="L19" i="7"/>
  <c r="J14" i="4"/>
  <c r="M17" i="4"/>
  <c r="N17" i="4" s="1"/>
  <c r="J20" i="4"/>
  <c r="K20" i="4" s="1"/>
  <c r="M23" i="4"/>
  <c r="N23" i="4" s="1"/>
  <c r="P27" i="4"/>
  <c r="M30" i="4"/>
  <c r="J33" i="4"/>
  <c r="M36" i="4"/>
  <c r="N36" i="4" s="1"/>
  <c r="J39" i="4"/>
  <c r="M42" i="4"/>
  <c r="N42" i="4" s="1"/>
  <c r="R42" i="4" s="1"/>
  <c r="U42" i="4" s="1"/>
  <c r="J45" i="4"/>
  <c r="M48" i="4"/>
  <c r="M47" i="4" s="1"/>
  <c r="P55" i="4"/>
  <c r="P54" i="4" s="1"/>
  <c r="J55" i="4"/>
  <c r="J54" i="4" s="1"/>
  <c r="M62" i="4"/>
  <c r="N62" i="4" s="1"/>
  <c r="R62" i="4" s="1"/>
  <c r="P70" i="4"/>
  <c r="P69" i="4" s="1"/>
  <c r="J70" i="4"/>
  <c r="J69" i="4" s="1"/>
  <c r="T75" i="4"/>
  <c r="T74" i="4" s="1"/>
  <c r="J44" i="5"/>
  <c r="J53" i="5"/>
  <c r="L53" i="5" s="1"/>
  <c r="J62" i="5"/>
  <c r="L62" i="5" s="1"/>
  <c r="J71" i="5"/>
  <c r="L71" i="5" s="1"/>
  <c r="J80" i="5"/>
  <c r="L80" i="5" s="1"/>
  <c r="J89" i="5"/>
  <c r="L89" i="5" s="1"/>
  <c r="J95" i="5"/>
  <c r="G115" i="5"/>
  <c r="G113" i="5" s="1"/>
  <c r="F113" i="5"/>
  <c r="F126" i="5"/>
  <c r="G127" i="5"/>
  <c r="G126" i="5" s="1"/>
  <c r="G205" i="5"/>
  <c r="I205" i="5"/>
  <c r="J205" i="5" s="1"/>
  <c r="L205" i="5" s="1"/>
  <c r="G210" i="5"/>
  <c r="I210" i="5"/>
  <c r="F209" i="5"/>
  <c r="L33" i="6"/>
  <c r="J15" i="4"/>
  <c r="K15" i="4" s="1"/>
  <c r="J21" i="4"/>
  <c r="J28" i="4"/>
  <c r="J40" i="4"/>
  <c r="K40" i="4" s="1"/>
  <c r="F43" i="4"/>
  <c r="F25" i="4" s="1"/>
  <c r="J46" i="4"/>
  <c r="K46" i="4" s="1"/>
  <c r="J52" i="4"/>
  <c r="J53" i="4"/>
  <c r="K53" i="4" s="1"/>
  <c r="J66" i="4"/>
  <c r="J65" i="4" s="1"/>
  <c r="J14" i="5"/>
  <c r="J21" i="5"/>
  <c r="L21" i="5" s="1"/>
  <c r="J24" i="5"/>
  <c r="L24" i="5" s="1"/>
  <c r="J27" i="5"/>
  <c r="J30" i="5"/>
  <c r="J33" i="5"/>
  <c r="L33" i="5" s="1"/>
  <c r="J36" i="5"/>
  <c r="L36" i="5" s="1"/>
  <c r="J39" i="5"/>
  <c r="L39" i="5" s="1"/>
  <c r="I46" i="5"/>
  <c r="J46" i="5" s="1"/>
  <c r="I55" i="5"/>
  <c r="I64" i="5"/>
  <c r="I73" i="5"/>
  <c r="I82" i="5"/>
  <c r="J82" i="5" s="1"/>
  <c r="L82" i="5" s="1"/>
  <c r="I91" i="5"/>
  <c r="J91" i="5" s="1"/>
  <c r="L91" i="5" s="1"/>
  <c r="F93" i="5"/>
  <c r="F42" i="5" s="1"/>
  <c r="G94" i="5"/>
  <c r="I97" i="5"/>
  <c r="J101" i="5"/>
  <c r="J107" i="5"/>
  <c r="L107" i="5" s="1"/>
  <c r="J134" i="5"/>
  <c r="I145" i="5"/>
  <c r="J145" i="5" s="1"/>
  <c r="G157" i="5"/>
  <c r="G155" i="5" s="1"/>
  <c r="F155" i="5"/>
  <c r="J167" i="5"/>
  <c r="J203" i="5"/>
  <c r="I202" i="5"/>
  <c r="M68" i="4"/>
  <c r="G97" i="5"/>
  <c r="F105" i="5"/>
  <c r="G106" i="5"/>
  <c r="I126" i="5"/>
  <c r="G148" i="5"/>
  <c r="F146" i="5"/>
  <c r="G105" i="6"/>
  <c r="I105" i="6"/>
  <c r="J105" i="6" s="1"/>
  <c r="G193" i="5"/>
  <c r="I193" i="5"/>
  <c r="J193" i="5" s="1"/>
  <c r="L193" i="5" s="1"/>
  <c r="G100" i="6"/>
  <c r="G98" i="6" s="1"/>
  <c r="I100" i="6"/>
  <c r="J100" i="6" s="1"/>
  <c r="F98" i="6"/>
  <c r="F72" i="4"/>
  <c r="J45" i="5"/>
  <c r="J48" i="5"/>
  <c r="L48" i="5" s="1"/>
  <c r="J51" i="5"/>
  <c r="L51" i="5" s="1"/>
  <c r="J54" i="5"/>
  <c r="L54" i="5" s="1"/>
  <c r="J57" i="5"/>
  <c r="L57" i="5" s="1"/>
  <c r="J60" i="5"/>
  <c r="L60" i="5" s="1"/>
  <c r="J63" i="5"/>
  <c r="J66" i="5"/>
  <c r="L66" i="5" s="1"/>
  <c r="J69" i="5"/>
  <c r="L69" i="5" s="1"/>
  <c r="J72" i="5"/>
  <c r="L72" i="5" s="1"/>
  <c r="J75" i="5"/>
  <c r="L75" i="5" s="1"/>
  <c r="J78" i="5"/>
  <c r="L78" i="5" s="1"/>
  <c r="J81" i="5"/>
  <c r="L81" i="5" s="1"/>
  <c r="J84" i="5"/>
  <c r="L84" i="5" s="1"/>
  <c r="J90" i="5"/>
  <c r="L90" i="5" s="1"/>
  <c r="J96" i="5"/>
  <c r="L96" i="5" s="1"/>
  <c r="J99" i="5"/>
  <c r="L99" i="5" s="1"/>
  <c r="J102" i="5"/>
  <c r="L102" i="5" s="1"/>
  <c r="J108" i="5"/>
  <c r="L108" i="5" s="1"/>
  <c r="J111" i="5"/>
  <c r="L111" i="5" s="1"/>
  <c r="J114" i="5"/>
  <c r="J117" i="5"/>
  <c r="J120" i="5"/>
  <c r="L120" i="5" s="1"/>
  <c r="J123" i="5"/>
  <c r="L123" i="5" s="1"/>
  <c r="J129" i="5"/>
  <c r="L129" i="5" s="1"/>
  <c r="J132" i="5"/>
  <c r="L132" i="5" s="1"/>
  <c r="J135" i="5"/>
  <c r="L135" i="5" s="1"/>
  <c r="J138" i="5"/>
  <c r="L138" i="5" s="1"/>
  <c r="J176" i="5"/>
  <c r="G199" i="5"/>
  <c r="I199" i="5"/>
  <c r="J199" i="5" s="1"/>
  <c r="L48" i="6"/>
  <c r="L57" i="6"/>
  <c r="L66" i="6"/>
  <c r="G78" i="7"/>
  <c r="I78" i="7"/>
  <c r="I113" i="5"/>
  <c r="I116" i="5"/>
  <c r="L141" i="5"/>
  <c r="J144" i="5"/>
  <c r="I146" i="5"/>
  <c r="J147" i="5"/>
  <c r="L150" i="5"/>
  <c r="L153" i="5"/>
  <c r="I155" i="5"/>
  <c r="J156" i="5"/>
  <c r="J159" i="5"/>
  <c r="L162" i="5"/>
  <c r="G164" i="5"/>
  <c r="L164" i="5" s="1"/>
  <c r="L165" i="5"/>
  <c r="G167" i="5"/>
  <c r="L168" i="5"/>
  <c r="G170" i="5"/>
  <c r="L170" i="5" s="1"/>
  <c r="L171" i="5"/>
  <c r="G196" i="5"/>
  <c r="I196" i="5"/>
  <c r="J196" i="5" s="1"/>
  <c r="J214" i="5"/>
  <c r="I213" i="5"/>
  <c r="G114" i="6"/>
  <c r="L114" i="6" s="1"/>
  <c r="I114" i="6"/>
  <c r="J114" i="6" s="1"/>
  <c r="G190" i="5"/>
  <c r="I190" i="5"/>
  <c r="J190" i="5" s="1"/>
  <c r="G138" i="6"/>
  <c r="I138" i="6"/>
  <c r="J138" i="6" s="1"/>
  <c r="K216" i="5"/>
  <c r="K217" i="5"/>
  <c r="J49" i="5"/>
  <c r="J52" i="5"/>
  <c r="L52" i="5" s="1"/>
  <c r="J55" i="5"/>
  <c r="L55" i="5" s="1"/>
  <c r="J58" i="5"/>
  <c r="L58" i="5" s="1"/>
  <c r="J64" i="5"/>
  <c r="L64" i="5" s="1"/>
  <c r="J67" i="5"/>
  <c r="L67" i="5" s="1"/>
  <c r="J70" i="5"/>
  <c r="L70" i="5" s="1"/>
  <c r="J73" i="5"/>
  <c r="L73" i="5" s="1"/>
  <c r="J76" i="5"/>
  <c r="L76" i="5" s="1"/>
  <c r="J79" i="5"/>
  <c r="L79" i="5" s="1"/>
  <c r="J88" i="5"/>
  <c r="L88" i="5" s="1"/>
  <c r="J94" i="5"/>
  <c r="J100" i="5"/>
  <c r="L100" i="5" s="1"/>
  <c r="J103" i="5"/>
  <c r="L103" i="5" s="1"/>
  <c r="J106" i="5"/>
  <c r="J115" i="5"/>
  <c r="L115" i="5" s="1"/>
  <c r="J118" i="5"/>
  <c r="J124" i="5"/>
  <c r="L124" i="5" s="1"/>
  <c r="J127" i="5"/>
  <c r="J133" i="5"/>
  <c r="L133" i="5" s="1"/>
  <c r="J136" i="5"/>
  <c r="L136" i="5" s="1"/>
  <c r="J139" i="5"/>
  <c r="L175" i="5"/>
  <c r="G187" i="5"/>
  <c r="I187" i="5"/>
  <c r="J187" i="5" s="1"/>
  <c r="J208" i="5"/>
  <c r="I207" i="5"/>
  <c r="L69" i="6"/>
  <c r="L80" i="6"/>
  <c r="J91" i="6"/>
  <c r="J90" i="6" s="1"/>
  <c r="G202" i="5"/>
  <c r="G16" i="6"/>
  <c r="F41" i="6"/>
  <c r="L43" i="6"/>
  <c r="L46" i="6"/>
  <c r="L52" i="6"/>
  <c r="L58" i="6"/>
  <c r="L61" i="6"/>
  <c r="L64" i="6"/>
  <c r="L67" i="6"/>
  <c r="L70" i="6"/>
  <c r="L92" i="6"/>
  <c r="J94" i="6"/>
  <c r="L107" i="6"/>
  <c r="L116" i="6"/>
  <c r="G122" i="6"/>
  <c r="I122" i="6"/>
  <c r="F121" i="6"/>
  <c r="G132" i="6"/>
  <c r="I132" i="6"/>
  <c r="F131" i="6"/>
  <c r="G51" i="7"/>
  <c r="I51" i="7"/>
  <c r="J111" i="7"/>
  <c r="L111" i="7" s="1"/>
  <c r="I98" i="6"/>
  <c r="J99" i="6"/>
  <c r="J98" i="6" s="1"/>
  <c r="G102" i="6"/>
  <c r="I102" i="6"/>
  <c r="F101" i="6"/>
  <c r="G111" i="6"/>
  <c r="I111" i="6"/>
  <c r="J111" i="6" s="1"/>
  <c r="G120" i="6"/>
  <c r="I120" i="6"/>
  <c r="J120" i="6" s="1"/>
  <c r="G130" i="6"/>
  <c r="L130" i="6" s="1"/>
  <c r="I130" i="6"/>
  <c r="J130" i="6" s="1"/>
  <c r="L134" i="6"/>
  <c r="G139" i="6"/>
  <c r="I139" i="6"/>
  <c r="J139" i="6" s="1"/>
  <c r="G143" i="6"/>
  <c r="I143" i="6"/>
  <c r="J145" i="6"/>
  <c r="J144" i="6" s="1"/>
  <c r="I144" i="6"/>
  <c r="K169" i="6"/>
  <c r="G44" i="7"/>
  <c r="F42" i="7"/>
  <c r="F117" i="7" s="1"/>
  <c r="I44" i="7"/>
  <c r="J44" i="7" s="1"/>
  <c r="G91" i="6"/>
  <c r="F90" i="6"/>
  <c r="L95" i="6"/>
  <c r="G94" i="6"/>
  <c r="G108" i="6"/>
  <c r="I108" i="6"/>
  <c r="J108" i="6" s="1"/>
  <c r="G117" i="6"/>
  <c r="I117" i="6"/>
  <c r="J117" i="6" s="1"/>
  <c r="G127" i="6"/>
  <c r="F124" i="6"/>
  <c r="I127" i="6"/>
  <c r="J127" i="6" s="1"/>
  <c r="G137" i="6"/>
  <c r="I137" i="6"/>
  <c r="J137" i="6" s="1"/>
  <c r="G62" i="7"/>
  <c r="I62" i="7"/>
  <c r="K168" i="6"/>
  <c r="L13" i="6"/>
  <c r="L12" i="6" s="1"/>
  <c r="K38" i="6"/>
  <c r="L47" i="6"/>
  <c r="L50" i="6"/>
  <c r="L53" i="6"/>
  <c r="L56" i="6"/>
  <c r="L59" i="6"/>
  <c r="L62" i="6"/>
  <c r="L65" i="6"/>
  <c r="L68" i="6"/>
  <c r="L110" i="6"/>
  <c r="L119" i="6"/>
  <c r="G135" i="6"/>
  <c r="I135" i="6"/>
  <c r="J135" i="6" s="1"/>
  <c r="J151" i="6"/>
  <c r="L151" i="6" s="1"/>
  <c r="G37" i="7"/>
  <c r="I37" i="7"/>
  <c r="J37" i="7" s="1"/>
  <c r="G60" i="7"/>
  <c r="I60" i="7"/>
  <c r="J143" i="6"/>
  <c r="G144" i="6"/>
  <c r="G162" i="6"/>
  <c r="I162" i="6"/>
  <c r="F161" i="6"/>
  <c r="G28" i="7"/>
  <c r="I28" i="7"/>
  <c r="J28" i="7" s="1"/>
  <c r="G36" i="7"/>
  <c r="I36" i="7"/>
  <c r="J36" i="7" s="1"/>
  <c r="G48" i="7"/>
  <c r="I48" i="7"/>
  <c r="G50" i="7"/>
  <c r="I50" i="7"/>
  <c r="G57" i="7"/>
  <c r="I57" i="7"/>
  <c r="J57" i="7" s="1"/>
  <c r="L74" i="7"/>
  <c r="G76" i="7"/>
  <c r="I76" i="7"/>
  <c r="G105" i="7"/>
  <c r="F103" i="7"/>
  <c r="I105" i="7"/>
  <c r="G175" i="5"/>
  <c r="G176" i="5"/>
  <c r="I94" i="6"/>
  <c r="G136" i="6"/>
  <c r="I136" i="6"/>
  <c r="J136" i="6" s="1"/>
  <c r="G142" i="6"/>
  <c r="L142" i="6" s="1"/>
  <c r="I142" i="6"/>
  <c r="J142" i="6" s="1"/>
  <c r="G148" i="6"/>
  <c r="I148" i="6"/>
  <c r="F146" i="6"/>
  <c r="G158" i="6"/>
  <c r="I158" i="6"/>
  <c r="F157" i="6"/>
  <c r="F150" i="6" s="1"/>
  <c r="G160" i="6"/>
  <c r="I160" i="6"/>
  <c r="F159" i="6"/>
  <c r="L164" i="6"/>
  <c r="L15" i="7"/>
  <c r="J22" i="7"/>
  <c r="L22" i="7" s="1"/>
  <c r="J34" i="7"/>
  <c r="L64" i="7"/>
  <c r="G87" i="7"/>
  <c r="I87" i="7"/>
  <c r="J87" i="7" s="1"/>
  <c r="K116" i="7"/>
  <c r="K115" i="7"/>
  <c r="L58" i="7"/>
  <c r="G69" i="7"/>
  <c r="I69" i="7"/>
  <c r="J69" i="7" s="1"/>
  <c r="L104" i="7"/>
  <c r="J125" i="6"/>
  <c r="L153" i="6"/>
  <c r="G12" i="7"/>
  <c r="G27" i="7"/>
  <c r="I27" i="7"/>
  <c r="J27" i="7" s="1"/>
  <c r="G45" i="7"/>
  <c r="I45" i="7"/>
  <c r="J45" i="7" s="1"/>
  <c r="F41" i="7"/>
  <c r="G54" i="7"/>
  <c r="I54" i="7"/>
  <c r="G56" i="7"/>
  <c r="L56" i="7" s="1"/>
  <c r="I56" i="7"/>
  <c r="G63" i="7"/>
  <c r="I63" i="7"/>
  <c r="J63" i="7" s="1"/>
  <c r="G98" i="7"/>
  <c r="F93" i="7"/>
  <c r="G146" i="6"/>
  <c r="I163" i="6"/>
  <c r="J163" i="6" s="1"/>
  <c r="L163" i="6" s="1"/>
  <c r="G30" i="7"/>
  <c r="I30" i="7"/>
  <c r="J30" i="7" s="1"/>
  <c r="G39" i="7"/>
  <c r="I39" i="7"/>
  <c r="G47" i="7"/>
  <c r="I47" i="7"/>
  <c r="J47" i="7" s="1"/>
  <c r="L49" i="7"/>
  <c r="G53" i="7"/>
  <c r="I53" i="7"/>
  <c r="G59" i="7"/>
  <c r="I59" i="7"/>
  <c r="J59" i="7" s="1"/>
  <c r="G65" i="7"/>
  <c r="I65" i="7"/>
  <c r="J65" i="7" s="1"/>
  <c r="G67" i="7"/>
  <c r="I67" i="7"/>
  <c r="J79" i="7"/>
  <c r="L79" i="7" s="1"/>
  <c r="L83" i="7"/>
  <c r="G85" i="7"/>
  <c r="I85" i="7"/>
  <c r="L107" i="7"/>
  <c r="J23" i="7"/>
  <c r="L23" i="7" s="1"/>
  <c r="J32" i="7"/>
  <c r="L32" i="7" s="1"/>
  <c r="L34" i="7"/>
  <c r="J53" i="7"/>
  <c r="J77" i="7"/>
  <c r="L77" i="7" s="1"/>
  <c r="J113" i="7"/>
  <c r="J112" i="7" s="1"/>
  <c r="G24" i="7"/>
  <c r="I24" i="7"/>
  <c r="F18" i="7"/>
  <c r="G33" i="7"/>
  <c r="I33" i="7"/>
  <c r="J33" i="7" s="1"/>
  <c r="J50" i="7"/>
  <c r="J56" i="7"/>
  <c r="J62" i="7"/>
  <c r="J68" i="7"/>
  <c r="L68" i="7" s="1"/>
  <c r="J86" i="7"/>
  <c r="G109" i="7"/>
  <c r="J24" i="7"/>
  <c r="J39" i="7"/>
  <c r="J67" i="7"/>
  <c r="J74" i="7"/>
  <c r="J76" i="7"/>
  <c r="J83" i="7"/>
  <c r="J85" i="7"/>
  <c r="J92" i="7"/>
  <c r="G101" i="7"/>
  <c r="F100" i="7"/>
  <c r="J43" i="7"/>
  <c r="J46" i="7"/>
  <c r="L46" i="7" s="1"/>
  <c r="J49" i="7"/>
  <c r="J52" i="7"/>
  <c r="L52" i="7" s="1"/>
  <c r="J55" i="7"/>
  <c r="L55" i="7" s="1"/>
  <c r="J58" i="7"/>
  <c r="J61" i="7"/>
  <c r="L61" i="7" s="1"/>
  <c r="J64" i="7"/>
  <c r="L71" i="7"/>
  <c r="J99" i="7"/>
  <c r="L99" i="7" s="1"/>
  <c r="J101" i="7"/>
  <c r="J100" i="7" s="1"/>
  <c r="J106" i="7"/>
  <c r="L106" i="7" s="1"/>
  <c r="G113" i="7"/>
  <c r="F112" i="7"/>
  <c r="J48" i="7"/>
  <c r="J51" i="7"/>
  <c r="J54" i="7"/>
  <c r="J60" i="7"/>
  <c r="I73" i="7"/>
  <c r="J73" i="7" s="1"/>
  <c r="L73" i="7" s="1"/>
  <c r="I82" i="7"/>
  <c r="J82" i="7" s="1"/>
  <c r="L82" i="7" s="1"/>
  <c r="I91" i="7"/>
  <c r="J91" i="7" s="1"/>
  <c r="L91" i="7" s="1"/>
  <c r="I96" i="7"/>
  <c r="J96" i="7" s="1"/>
  <c r="L96" i="7" s="1"/>
  <c r="I111" i="7"/>
  <c r="I109" i="7" s="1"/>
  <c r="I113" i="7"/>
  <c r="I112" i="7" s="1"/>
  <c r="J95" i="7"/>
  <c r="J98" i="7"/>
  <c r="J105" i="7"/>
  <c r="J108" i="7"/>
  <c r="L108" i="7" s="1"/>
  <c r="J66" i="7"/>
  <c r="L66" i="7" s="1"/>
  <c r="J72" i="7"/>
  <c r="L72" i="7" s="1"/>
  <c r="J75" i="7"/>
  <c r="L75" i="7" s="1"/>
  <c r="J78" i="7"/>
  <c r="J81" i="7"/>
  <c r="L81" i="7" s="1"/>
  <c r="J84" i="7"/>
  <c r="L84" i="7" s="1"/>
  <c r="J90" i="7"/>
  <c r="L90" i="7" s="1"/>
  <c r="J110" i="7"/>
  <c r="I124" i="6" l="1"/>
  <c r="L145" i="6"/>
  <c r="L94" i="6"/>
  <c r="I90" i="6"/>
  <c r="L136" i="6"/>
  <c r="L144" i="6"/>
  <c r="L120" i="6"/>
  <c r="J166" i="6"/>
  <c r="L137" i="6"/>
  <c r="L111" i="6"/>
  <c r="F40" i="6"/>
  <c r="F169" i="6" s="1"/>
  <c r="I16" i="6"/>
  <c r="J17" i="6"/>
  <c r="J15" i="6"/>
  <c r="L127" i="6"/>
  <c r="K64" i="4"/>
  <c r="U64" i="4" s="1"/>
  <c r="R23" i="4"/>
  <c r="P13" i="4"/>
  <c r="K39" i="4"/>
  <c r="U39" i="4" s="1"/>
  <c r="N70" i="4"/>
  <c r="N69" i="4" s="1"/>
  <c r="R37" i="4"/>
  <c r="G69" i="4"/>
  <c r="S49" i="3"/>
  <c r="S68" i="3"/>
  <c r="S39" i="3"/>
  <c r="J66" i="3"/>
  <c r="S17" i="3"/>
  <c r="S51" i="3"/>
  <c r="S47" i="3"/>
  <c r="S15" i="3"/>
  <c r="I193" i="1"/>
  <c r="G208" i="1"/>
  <c r="G193" i="1" s="1"/>
  <c r="F193" i="1"/>
  <c r="S38" i="3"/>
  <c r="J21" i="3"/>
  <c r="O21" i="3"/>
  <c r="S62" i="3"/>
  <c r="S59" i="3"/>
  <c r="S27" i="3"/>
  <c r="N21" i="3"/>
  <c r="I18" i="7"/>
  <c r="G103" i="7"/>
  <c r="L24" i="7"/>
  <c r="I12" i="7"/>
  <c r="I116" i="7" s="1"/>
  <c r="L13" i="7"/>
  <c r="L12" i="7" s="1"/>
  <c r="J12" i="7"/>
  <c r="J109" i="7"/>
  <c r="L63" i="7"/>
  <c r="I41" i="7"/>
  <c r="L37" i="7"/>
  <c r="L51" i="7"/>
  <c r="L92" i="7"/>
  <c r="L62" i="7"/>
  <c r="J17" i="7"/>
  <c r="L114" i="7"/>
  <c r="P78" i="3"/>
  <c r="P77" i="3" s="1"/>
  <c r="O12" i="3"/>
  <c r="S53" i="3"/>
  <c r="S30" i="3"/>
  <c r="S42" i="3"/>
  <c r="Q79" i="3"/>
  <c r="S61" i="3"/>
  <c r="S19" i="3"/>
  <c r="S23" i="3"/>
  <c r="R79" i="3"/>
  <c r="S63" i="3"/>
  <c r="S25" i="3"/>
  <c r="S31" i="3"/>
  <c r="L134" i="5"/>
  <c r="F43" i="5"/>
  <c r="F217" i="5" s="1"/>
  <c r="L92" i="5"/>
  <c r="J179" i="5"/>
  <c r="L180" i="5"/>
  <c r="L179" i="5" s="1"/>
  <c r="L118" i="5"/>
  <c r="L101" i="5"/>
  <c r="J112" i="5"/>
  <c r="I43" i="5"/>
  <c r="I217" i="5" s="1"/>
  <c r="L187" i="5"/>
  <c r="L190" i="5"/>
  <c r="G105" i="5"/>
  <c r="G93" i="5"/>
  <c r="L27" i="5"/>
  <c r="L95" i="5"/>
  <c r="I121" i="5"/>
  <c r="L161" i="5"/>
  <c r="J182" i="5"/>
  <c r="I181" i="5"/>
  <c r="G146" i="5"/>
  <c r="G43" i="5" s="1"/>
  <c r="G217" i="5" s="1"/>
  <c r="G18" i="5"/>
  <c r="I166" i="5"/>
  <c r="G185" i="5"/>
  <c r="I158" i="5"/>
  <c r="L63" i="5"/>
  <c r="L30" i="5"/>
  <c r="L50" i="5"/>
  <c r="J13" i="4"/>
  <c r="M13" i="4"/>
  <c r="K49" i="4"/>
  <c r="K47" i="4" s="1"/>
  <c r="R15" i="4"/>
  <c r="U15" i="4" s="1"/>
  <c r="R12" i="4"/>
  <c r="R11" i="4" s="1"/>
  <c r="K37" i="4"/>
  <c r="P34" i="4"/>
  <c r="P26" i="4" s="1"/>
  <c r="P76" i="4" s="1"/>
  <c r="Q36" i="4"/>
  <c r="Q34" i="4" s="1"/>
  <c r="K71" i="4"/>
  <c r="U71" i="4" s="1"/>
  <c r="U53" i="4"/>
  <c r="U62" i="4"/>
  <c r="M34" i="4"/>
  <c r="R40" i="4"/>
  <c r="Q66" i="4"/>
  <c r="Q65" i="4" s="1"/>
  <c r="N52" i="4"/>
  <c r="N51" i="4" s="1"/>
  <c r="P72" i="4"/>
  <c r="Q73" i="4"/>
  <c r="R17" i="4"/>
  <c r="U17" i="4" s="1"/>
  <c r="M25" i="4"/>
  <c r="J47" i="4"/>
  <c r="U50" i="4"/>
  <c r="G72" i="4"/>
  <c r="K73" i="4"/>
  <c r="U40" i="4"/>
  <c r="U46" i="4"/>
  <c r="G59" i="4"/>
  <c r="L129" i="2"/>
  <c r="L87" i="2"/>
  <c r="L80" i="2"/>
  <c r="L141" i="2"/>
  <c r="L127" i="2"/>
  <c r="G182" i="2"/>
  <c r="L149" i="2"/>
  <c r="L117" i="2"/>
  <c r="L81" i="2"/>
  <c r="L143" i="2"/>
  <c r="L172" i="2"/>
  <c r="L84" i="2"/>
  <c r="L192" i="2"/>
  <c r="L131" i="2"/>
  <c r="L109" i="2"/>
  <c r="L159" i="2"/>
  <c r="L191" i="2"/>
  <c r="L188" i="2" s="1"/>
  <c r="L157" i="2"/>
  <c r="L176" i="2"/>
  <c r="L77" i="2"/>
  <c r="L29" i="2"/>
  <c r="L121" i="2"/>
  <c r="I167" i="2"/>
  <c r="L23" i="2"/>
  <c r="L89" i="2"/>
  <c r="L78" i="2"/>
  <c r="L138" i="2"/>
  <c r="L164" i="2"/>
  <c r="L145" i="2"/>
  <c r="L126" i="2"/>
  <c r="L110" i="2"/>
  <c r="L136" i="2"/>
  <c r="L56" i="2"/>
  <c r="L166" i="2"/>
  <c r="L165" i="2"/>
  <c r="L116" i="2"/>
  <c r="L142" i="2"/>
  <c r="J133" i="2"/>
  <c r="L120" i="2"/>
  <c r="L74" i="2"/>
  <c r="L156" i="2"/>
  <c r="L132" i="2"/>
  <c r="L163" i="2"/>
  <c r="L135" i="2"/>
  <c r="L102" i="2"/>
  <c r="L144" i="2"/>
  <c r="J96" i="2"/>
  <c r="L193" i="2"/>
  <c r="G133" i="2"/>
  <c r="L62" i="2"/>
  <c r="L68" i="2"/>
  <c r="L86" i="2"/>
  <c r="L130" i="2"/>
  <c r="L160" i="2"/>
  <c r="L146" i="2"/>
  <c r="L133" i="2"/>
  <c r="G151" i="2"/>
  <c r="L125" i="2"/>
  <c r="L26" i="2"/>
  <c r="L92" i="2"/>
  <c r="L152" i="2"/>
  <c r="L140" i="2"/>
  <c r="G137" i="2"/>
  <c r="L21" i="1"/>
  <c r="L138" i="1"/>
  <c r="L88" i="1"/>
  <c r="L24" i="1"/>
  <c r="L19" i="1"/>
  <c r="L181" i="1"/>
  <c r="L79" i="1"/>
  <c r="L70" i="1"/>
  <c r="L61" i="1"/>
  <c r="L45" i="1"/>
  <c r="L36" i="1"/>
  <c r="J209" i="1"/>
  <c r="K46" i="1"/>
  <c r="L25" i="1"/>
  <c r="L125" i="1"/>
  <c r="L111" i="1"/>
  <c r="S64" i="3"/>
  <c r="S29" i="3"/>
  <c r="J74" i="3"/>
  <c r="S57" i="3"/>
  <c r="S50" i="3"/>
  <c r="S46" i="3"/>
  <c r="S41" i="3"/>
  <c r="J12" i="3"/>
  <c r="S14" i="3"/>
  <c r="S43" i="3"/>
  <c r="P28" i="3"/>
  <c r="S28" i="3" s="1"/>
  <c r="S58" i="3"/>
  <c r="O22" i="3"/>
  <c r="O81" i="3" s="1"/>
  <c r="S44" i="3"/>
  <c r="H20" i="3"/>
  <c r="N12" i="3"/>
  <c r="P24" i="3"/>
  <c r="P22" i="3" s="1"/>
  <c r="P81" i="3" s="1"/>
  <c r="L95" i="2"/>
  <c r="J151" i="2"/>
  <c r="L71" i="2"/>
  <c r="L139" i="2"/>
  <c r="I151" i="2"/>
  <c r="I100" i="2"/>
  <c r="L59" i="2"/>
  <c r="L177" i="2"/>
  <c r="L97" i="2"/>
  <c r="G17" i="2"/>
  <c r="L98" i="2"/>
  <c r="L93" i="2"/>
  <c r="G167" i="2"/>
  <c r="G200" i="2"/>
  <c r="L170" i="2"/>
  <c r="L173" i="2"/>
  <c r="L38" i="2"/>
  <c r="L53" i="2"/>
  <c r="L128" i="2"/>
  <c r="L44" i="2"/>
  <c r="L153" i="2"/>
  <c r="L113" i="2"/>
  <c r="L14" i="2"/>
  <c r="L47" i="2"/>
  <c r="I12" i="2"/>
  <c r="L161" i="2"/>
  <c r="L50" i="2"/>
  <c r="L174" i="2"/>
  <c r="J112" i="2"/>
  <c r="L114" i="2"/>
  <c r="L199" i="2"/>
  <c r="L198" i="2" s="1"/>
  <c r="J17" i="2"/>
  <c r="J137" i="2"/>
  <c r="F40" i="2"/>
  <c r="K39" i="2"/>
  <c r="L83" i="2"/>
  <c r="L65" i="2"/>
  <c r="G147" i="2"/>
  <c r="J108" i="2"/>
  <c r="I17" i="2"/>
  <c r="F41" i="2"/>
  <c r="F209" i="2" s="1"/>
  <c r="L20" i="2"/>
  <c r="K209" i="2"/>
  <c r="K207" i="2" s="1"/>
  <c r="K206" i="2" s="1"/>
  <c r="G100" i="2"/>
  <c r="I118" i="2"/>
  <c r="L122" i="2"/>
  <c r="L184" i="2"/>
  <c r="L35" i="2"/>
  <c r="L124" i="2"/>
  <c r="L175" i="2"/>
  <c r="G194" i="2"/>
  <c r="G187" i="2" s="1"/>
  <c r="L103" i="2"/>
  <c r="L147" i="2"/>
  <c r="J185" i="2"/>
  <c r="I182" i="2"/>
  <c r="L17" i="1"/>
  <c r="K224" i="1"/>
  <c r="K223" i="1" s="1"/>
  <c r="J22" i="1"/>
  <c r="L136" i="1"/>
  <c r="L92" i="1"/>
  <c r="L75" i="1"/>
  <c r="L41" i="1"/>
  <c r="L178" i="1"/>
  <c r="L132" i="1"/>
  <c r="L102" i="1"/>
  <c r="L52" i="1"/>
  <c r="L13" i="1"/>
  <c r="L180" i="1"/>
  <c r="L166" i="1"/>
  <c r="L72" i="1"/>
  <c r="L29" i="1"/>
  <c r="L204" i="1"/>
  <c r="J194" i="1"/>
  <c r="J222" i="1"/>
  <c r="F48" i="1"/>
  <c r="F225" i="1" s="1"/>
  <c r="L35" i="1"/>
  <c r="L208" i="1"/>
  <c r="I217" i="1"/>
  <c r="J218" i="1"/>
  <c r="L206" i="1"/>
  <c r="J11" i="1"/>
  <c r="J196" i="1"/>
  <c r="L196" i="1" s="1"/>
  <c r="L209" i="1"/>
  <c r="L76" i="1"/>
  <c r="L67" i="1"/>
  <c r="L58" i="1"/>
  <c r="L42" i="1"/>
  <c r="L33" i="1"/>
  <c r="L126" i="1"/>
  <c r="L104" i="1"/>
  <c r="L86" i="1"/>
  <c r="L69" i="1"/>
  <c r="L32" i="1"/>
  <c r="I146" i="1"/>
  <c r="L127" i="1"/>
  <c r="F47" i="1"/>
  <c r="J15" i="1"/>
  <c r="J200" i="1"/>
  <c r="L200" i="1" s="1"/>
  <c r="I215" i="1"/>
  <c r="J216" i="1"/>
  <c r="F24" i="4"/>
  <c r="F75" i="4"/>
  <c r="F74" i="4" s="1"/>
  <c r="U38" i="4"/>
  <c r="F41" i="5"/>
  <c r="F216" i="5"/>
  <c r="F215" i="5" s="1"/>
  <c r="J93" i="7"/>
  <c r="U20" i="4"/>
  <c r="U32" i="4"/>
  <c r="L91" i="6"/>
  <c r="L90" i="6" s="1"/>
  <c r="G90" i="6"/>
  <c r="L159" i="5"/>
  <c r="J158" i="5"/>
  <c r="N59" i="4"/>
  <c r="R60" i="4"/>
  <c r="U19" i="4"/>
  <c r="J50" i="1"/>
  <c r="G113" i="1"/>
  <c r="L101" i="7"/>
  <c r="L100" i="7" s="1"/>
  <c r="G100" i="7"/>
  <c r="L110" i="7"/>
  <c r="L109" i="7" s="1"/>
  <c r="L95" i="7"/>
  <c r="L30" i="7"/>
  <c r="L27" i="7"/>
  <c r="I159" i="6"/>
  <c r="J160" i="6"/>
  <c r="J159" i="6" s="1"/>
  <c r="I146" i="6"/>
  <c r="J148" i="6"/>
  <c r="J146" i="6" s="1"/>
  <c r="G124" i="6"/>
  <c r="L105" i="7"/>
  <c r="L103" i="7" s="1"/>
  <c r="L57" i="7"/>
  <c r="L36" i="7"/>
  <c r="L135" i="6"/>
  <c r="K167" i="6"/>
  <c r="L108" i="6"/>
  <c r="L139" i="6"/>
  <c r="I185" i="5"/>
  <c r="L139" i="5"/>
  <c r="L94" i="5"/>
  <c r="L93" i="5" s="1"/>
  <c r="J93" i="5"/>
  <c r="L114" i="5"/>
  <c r="L113" i="5" s="1"/>
  <c r="J113" i="5"/>
  <c r="J42" i="5" s="1"/>
  <c r="L105" i="6"/>
  <c r="M67" i="4"/>
  <c r="N68" i="4"/>
  <c r="J13" i="5"/>
  <c r="L14" i="5"/>
  <c r="L13" i="5" s="1"/>
  <c r="J210" i="5"/>
  <c r="J209" i="5" s="1"/>
  <c r="I209" i="5"/>
  <c r="Q27" i="4"/>
  <c r="P25" i="4"/>
  <c r="J109" i="5"/>
  <c r="R61" i="4"/>
  <c r="U61" i="4" s="1"/>
  <c r="N65" i="4"/>
  <c r="K59" i="4"/>
  <c r="M59" i="4"/>
  <c r="J97" i="5"/>
  <c r="S69" i="3"/>
  <c r="K33" i="4"/>
  <c r="U33" i="4" s="1"/>
  <c r="K14" i="4"/>
  <c r="K55" i="4"/>
  <c r="G54" i="4"/>
  <c r="G26" i="4" s="1"/>
  <c r="G76" i="4" s="1"/>
  <c r="L184" i="1"/>
  <c r="L168" i="1"/>
  <c r="J110" i="1"/>
  <c r="J109" i="1" s="1"/>
  <c r="I109" i="1"/>
  <c r="S36" i="3"/>
  <c r="G188" i="1"/>
  <c r="L183" i="1"/>
  <c r="L177" i="1"/>
  <c r="L171" i="1"/>
  <c r="L165" i="1"/>
  <c r="L157" i="1"/>
  <c r="G150" i="1"/>
  <c r="L151" i="1"/>
  <c r="L145" i="1"/>
  <c r="L139" i="1"/>
  <c r="L133" i="1"/>
  <c r="L119" i="1"/>
  <c r="L103" i="1"/>
  <c r="L97" i="1"/>
  <c r="L91" i="1"/>
  <c r="L85" i="1"/>
  <c r="J114" i="1"/>
  <c r="J113" i="1" s="1"/>
  <c r="I113" i="1"/>
  <c r="U56" i="4"/>
  <c r="H80" i="3"/>
  <c r="H79" i="3" s="1"/>
  <c r="L207" i="1"/>
  <c r="L201" i="1"/>
  <c r="L195" i="1"/>
  <c r="L77" i="1"/>
  <c r="L68" i="1"/>
  <c r="L59" i="1"/>
  <c r="L40" i="1"/>
  <c r="L31" i="1"/>
  <c r="L20" i="1"/>
  <c r="S65" i="3"/>
  <c r="L176" i="1"/>
  <c r="L142" i="1"/>
  <c r="L120" i="1"/>
  <c r="L94" i="1"/>
  <c r="L63" i="1"/>
  <c r="L26" i="1"/>
  <c r="L182" i="1"/>
  <c r="L144" i="1"/>
  <c r="L112" i="1"/>
  <c r="L66" i="1"/>
  <c r="G107" i="2"/>
  <c r="L98" i="7"/>
  <c r="G93" i="7"/>
  <c r="G161" i="6"/>
  <c r="L162" i="6"/>
  <c r="L161" i="6" s="1"/>
  <c r="L13" i="2"/>
  <c r="L12" i="2" s="1"/>
  <c r="J12" i="2"/>
  <c r="J122" i="1"/>
  <c r="J121" i="1" s="1"/>
  <c r="I121" i="1"/>
  <c r="F116" i="7"/>
  <c r="L59" i="7"/>
  <c r="L47" i="7"/>
  <c r="L54" i="7"/>
  <c r="L87" i="7"/>
  <c r="G159" i="6"/>
  <c r="L60" i="7"/>
  <c r="I121" i="6"/>
  <c r="J122" i="6"/>
  <c r="J121" i="6" s="1"/>
  <c r="G41" i="6"/>
  <c r="F39" i="6"/>
  <c r="L186" i="5"/>
  <c r="J207" i="5"/>
  <c r="L208" i="5"/>
  <c r="L207" i="5" s="1"/>
  <c r="K215" i="5"/>
  <c r="J213" i="5"/>
  <c r="L214" i="5"/>
  <c r="G166" i="5"/>
  <c r="L156" i="5"/>
  <c r="J155" i="5"/>
  <c r="L144" i="5"/>
  <c r="J143" i="5"/>
  <c r="R57" i="4"/>
  <c r="U57" i="4" s="1"/>
  <c r="G158" i="5"/>
  <c r="J26" i="4"/>
  <c r="J76" i="4" s="1"/>
  <c r="G209" i="5"/>
  <c r="J18" i="7"/>
  <c r="J18" i="5"/>
  <c r="L19" i="5"/>
  <c r="L18" i="5" s="1"/>
  <c r="Q59" i="4"/>
  <c r="Q55" i="4"/>
  <c r="Q54" i="4" s="1"/>
  <c r="K45" i="4"/>
  <c r="U45" i="4" s="1"/>
  <c r="J77" i="3"/>
  <c r="L97" i="5"/>
  <c r="J59" i="4"/>
  <c r="I20" i="3"/>
  <c r="R28" i="4"/>
  <c r="U37" i="4"/>
  <c r="N35" i="4"/>
  <c r="L148" i="1"/>
  <c r="P72" i="3"/>
  <c r="S73" i="3"/>
  <c r="S72" i="3" s="1"/>
  <c r="J189" i="1"/>
  <c r="J188" i="1" s="1"/>
  <c r="I188" i="1"/>
  <c r="I150" i="1"/>
  <c r="G129" i="1"/>
  <c r="G105" i="1"/>
  <c r="L32" i="2"/>
  <c r="L23" i="1"/>
  <c r="L22" i="1" s="1"/>
  <c r="G22" i="1"/>
  <c r="J201" i="2"/>
  <c r="I200" i="2"/>
  <c r="P59" i="4"/>
  <c r="L147" i="5"/>
  <c r="J146" i="5"/>
  <c r="L117" i="5"/>
  <c r="L116" i="5" s="1"/>
  <c r="J116" i="5"/>
  <c r="L167" i="5"/>
  <c r="J166" i="5"/>
  <c r="G42" i="5"/>
  <c r="P12" i="3"/>
  <c r="S13" i="3"/>
  <c r="G109" i="1"/>
  <c r="J118" i="2"/>
  <c r="L119" i="2"/>
  <c r="J103" i="7"/>
  <c r="L113" i="7"/>
  <c r="L112" i="7" s="1"/>
  <c r="G112" i="7"/>
  <c r="I93" i="7"/>
  <c r="L85" i="7"/>
  <c r="L67" i="7"/>
  <c r="F40" i="7"/>
  <c r="F115" i="7" s="1"/>
  <c r="L69" i="7"/>
  <c r="L76" i="7"/>
  <c r="L50" i="7"/>
  <c r="L28" i="7"/>
  <c r="I42" i="7"/>
  <c r="I117" i="7" s="1"/>
  <c r="G121" i="6"/>
  <c r="I41" i="6"/>
  <c r="L112" i="5"/>
  <c r="L109" i="5" s="1"/>
  <c r="L196" i="5"/>
  <c r="I143" i="5"/>
  <c r="I42" i="5" s="1"/>
  <c r="L199" i="5"/>
  <c r="L100" i="6"/>
  <c r="L122" i="5"/>
  <c r="L121" i="5" s="1"/>
  <c r="J121" i="5"/>
  <c r="L157" i="5"/>
  <c r="L148" i="5"/>
  <c r="S75" i="3"/>
  <c r="K27" i="4"/>
  <c r="P76" i="3"/>
  <c r="P74" i="3" s="1"/>
  <c r="U23" i="4"/>
  <c r="G104" i="2"/>
  <c r="L105" i="2"/>
  <c r="Q51" i="4"/>
  <c r="I104" i="2"/>
  <c r="I40" i="2" s="1"/>
  <c r="J106" i="2"/>
  <c r="J150" i="1"/>
  <c r="G159" i="1"/>
  <c r="L205" i="2"/>
  <c r="J204" i="2"/>
  <c r="S48" i="3"/>
  <c r="G112" i="2"/>
  <c r="G186" i="1"/>
  <c r="G174" i="1"/>
  <c r="G170" i="1" s="1"/>
  <c r="L169" i="1"/>
  <c r="G162" i="1"/>
  <c r="L155" i="1"/>
  <c r="L149" i="1"/>
  <c r="L143" i="1"/>
  <c r="L137" i="1"/>
  <c r="L131" i="1"/>
  <c r="G116" i="1"/>
  <c r="L101" i="1"/>
  <c r="L95" i="1"/>
  <c r="L89" i="1"/>
  <c r="L53" i="1"/>
  <c r="J130" i="1"/>
  <c r="J129" i="1" s="1"/>
  <c r="I129" i="1"/>
  <c r="J106" i="1"/>
  <c r="J105" i="1" s="1"/>
  <c r="I105" i="1"/>
  <c r="S18" i="3"/>
  <c r="L205" i="1"/>
  <c r="L199" i="1"/>
  <c r="L83" i="1"/>
  <c r="L74" i="1"/>
  <c r="L65" i="1"/>
  <c r="L56" i="1"/>
  <c r="L37" i="1"/>
  <c r="G27" i="1"/>
  <c r="L51" i="1"/>
  <c r="S56" i="3"/>
  <c r="L164" i="1"/>
  <c r="L134" i="1"/>
  <c r="L108" i="1"/>
  <c r="L84" i="1"/>
  <c r="L44" i="1"/>
  <c r="L14" i="1"/>
  <c r="K12" i="4"/>
  <c r="J11" i="4"/>
  <c r="L39" i="7"/>
  <c r="J124" i="6"/>
  <c r="L125" i="6"/>
  <c r="J150" i="6"/>
  <c r="I101" i="6"/>
  <c r="I40" i="6" s="1"/>
  <c r="I169" i="6" s="1"/>
  <c r="J102" i="6"/>
  <c r="J101" i="6" s="1"/>
  <c r="I131" i="6"/>
  <c r="J132" i="6"/>
  <c r="J131" i="6" s="1"/>
  <c r="L106" i="5"/>
  <c r="L105" i="5" s="1"/>
  <c r="J105" i="5"/>
  <c r="L49" i="5"/>
  <c r="L78" i="7"/>
  <c r="L45" i="5"/>
  <c r="J51" i="4"/>
  <c r="L44" i="5"/>
  <c r="K66" i="4"/>
  <c r="G65" i="4"/>
  <c r="N43" i="4"/>
  <c r="N25" i="4" s="1"/>
  <c r="N22" i="3"/>
  <c r="N81" i="3" s="1"/>
  <c r="N30" i="4"/>
  <c r="K52" i="4"/>
  <c r="G43" i="4"/>
  <c r="G25" i="4" s="1"/>
  <c r="K28" i="4"/>
  <c r="Q44" i="4"/>
  <c r="Q43" i="4" s="1"/>
  <c r="G188" i="2"/>
  <c r="G210" i="2" s="1"/>
  <c r="F208" i="2"/>
  <c r="F186" i="2"/>
  <c r="N16" i="4"/>
  <c r="R16" i="4" s="1"/>
  <c r="U16" i="4" s="1"/>
  <c r="L82" i="1"/>
  <c r="L73" i="1"/>
  <c r="L64" i="1"/>
  <c r="G54" i="1"/>
  <c r="L39" i="1"/>
  <c r="L30" i="1"/>
  <c r="J160" i="1"/>
  <c r="J159" i="1" s="1"/>
  <c r="I159" i="1"/>
  <c r="L140" i="1"/>
  <c r="L118" i="1"/>
  <c r="L96" i="1"/>
  <c r="L81" i="1"/>
  <c r="L57" i="1"/>
  <c r="L12" i="1"/>
  <c r="G11" i="1"/>
  <c r="K21" i="4"/>
  <c r="U21" i="4" s="1"/>
  <c r="J195" i="2"/>
  <c r="I194" i="2"/>
  <c r="I187" i="2" s="1"/>
  <c r="I186" i="2" s="1"/>
  <c r="J187" i="1"/>
  <c r="J186" i="1" s="1"/>
  <c r="I186" i="1"/>
  <c r="J175" i="1"/>
  <c r="J174" i="1" s="1"/>
  <c r="J170" i="1" s="1"/>
  <c r="I174" i="1"/>
  <c r="I170" i="1" s="1"/>
  <c r="J163" i="1"/>
  <c r="J162" i="1" s="1"/>
  <c r="I162" i="1"/>
  <c r="L123" i="1"/>
  <c r="J117" i="1"/>
  <c r="J116" i="1" s="1"/>
  <c r="I116" i="1"/>
  <c r="L107" i="1"/>
  <c r="L156" i="1"/>
  <c r="L124" i="1"/>
  <c r="L98" i="1"/>
  <c r="L60" i="1"/>
  <c r="F18" i="1"/>
  <c r="L202" i="1"/>
  <c r="J100" i="2"/>
  <c r="L101" i="2"/>
  <c r="I27" i="1"/>
  <c r="I18" i="1" s="1"/>
  <c r="J28" i="1"/>
  <c r="J27" i="1" s="1"/>
  <c r="S54" i="3"/>
  <c r="G118" i="2"/>
  <c r="I24" i="4"/>
  <c r="I75" i="4"/>
  <c r="I74" i="4" s="1"/>
  <c r="L168" i="2"/>
  <c r="J167" i="2"/>
  <c r="L16" i="1"/>
  <c r="L15" i="1" s="1"/>
  <c r="G15" i="1"/>
  <c r="S32" i="3"/>
  <c r="L33" i="7"/>
  <c r="K70" i="4"/>
  <c r="S76" i="4"/>
  <c r="S74" i="4" s="1"/>
  <c r="L16" i="2"/>
  <c r="L15" i="2" s="1"/>
  <c r="J15" i="2"/>
  <c r="L43" i="7"/>
  <c r="J41" i="7"/>
  <c r="J42" i="7"/>
  <c r="J117" i="7" s="1"/>
  <c r="L44" i="7"/>
  <c r="I157" i="6"/>
  <c r="I150" i="6" s="1"/>
  <c r="J158" i="6"/>
  <c r="J157" i="6" s="1"/>
  <c r="G41" i="7"/>
  <c r="G18" i="7"/>
  <c r="G116" i="7" s="1"/>
  <c r="L65" i="7"/>
  <c r="L53" i="7"/>
  <c r="L45" i="7"/>
  <c r="L99" i="6"/>
  <c r="G157" i="6"/>
  <c r="G150" i="6" s="1"/>
  <c r="L158" i="6"/>
  <c r="L157" i="6" s="1"/>
  <c r="L150" i="6" s="1"/>
  <c r="I103" i="7"/>
  <c r="L48" i="7"/>
  <c r="I161" i="6"/>
  <c r="J162" i="6"/>
  <c r="J161" i="6" s="1"/>
  <c r="L117" i="6"/>
  <c r="G42" i="7"/>
  <c r="G117" i="7" s="1"/>
  <c r="L143" i="6"/>
  <c r="G101" i="6"/>
  <c r="G40" i="6" s="1"/>
  <c r="G169" i="6" s="1"/>
  <c r="G131" i="6"/>
  <c r="L127" i="5"/>
  <c r="L126" i="5" s="1"/>
  <c r="J126" i="5"/>
  <c r="L46" i="5"/>
  <c r="L138" i="6"/>
  <c r="L176" i="5"/>
  <c r="L203" i="5"/>
  <c r="L202" i="5" s="1"/>
  <c r="J202" i="5"/>
  <c r="J185" i="5" s="1"/>
  <c r="L145" i="5"/>
  <c r="S24" i="4"/>
  <c r="N66" i="3"/>
  <c r="P67" i="3"/>
  <c r="K67" i="4"/>
  <c r="K34" i="4"/>
  <c r="Q13" i="4"/>
  <c r="N48" i="4"/>
  <c r="Q70" i="4"/>
  <c r="Q69" i="4" s="1"/>
  <c r="J70" i="3"/>
  <c r="S71" i="3"/>
  <c r="S70" i="3" s="1"/>
  <c r="U18" i="4"/>
  <c r="J22" i="3"/>
  <c r="J81" i="3" s="1"/>
  <c r="G96" i="2"/>
  <c r="L99" i="2"/>
  <c r="M54" i="4"/>
  <c r="M26" i="4" s="1"/>
  <c r="N55" i="4"/>
  <c r="Q47" i="4"/>
  <c r="J147" i="1"/>
  <c r="J146" i="1" s="1"/>
  <c r="I54" i="1"/>
  <c r="J55" i="1"/>
  <c r="J54" i="1" s="1"/>
  <c r="L192" i="1"/>
  <c r="L172" i="1"/>
  <c r="L158" i="1"/>
  <c r="S60" i="3"/>
  <c r="L191" i="1"/>
  <c r="L185" i="1"/>
  <c r="L179" i="1"/>
  <c r="L173" i="1"/>
  <c r="L167" i="1"/>
  <c r="L161" i="1"/>
  <c r="L153" i="1"/>
  <c r="G146" i="1"/>
  <c r="L141" i="1"/>
  <c r="L135" i="1"/>
  <c r="L115" i="1"/>
  <c r="L99" i="1"/>
  <c r="L93" i="1"/>
  <c r="L87" i="1"/>
  <c r="J49" i="1"/>
  <c r="L203" i="1"/>
  <c r="L197" i="1"/>
  <c r="L80" i="1"/>
  <c r="L71" i="1"/>
  <c r="L62" i="1"/>
  <c r="L43" i="1"/>
  <c r="L34" i="1"/>
  <c r="L190" i="1"/>
  <c r="L152" i="1"/>
  <c r="L128" i="1"/>
  <c r="L100" i="1"/>
  <c r="L78" i="1"/>
  <c r="L38" i="1"/>
  <c r="J43" i="4"/>
  <c r="S16" i="3"/>
  <c r="L154" i="1"/>
  <c r="G121" i="1"/>
  <c r="L90" i="1"/>
  <c r="I80" i="3"/>
  <c r="I79" i="3" s="1"/>
  <c r="J14" i="6" l="1"/>
  <c r="L15" i="6"/>
  <c r="L14" i="6" s="1"/>
  <c r="L166" i="6"/>
  <c r="L165" i="6" s="1"/>
  <c r="J165" i="6"/>
  <c r="L131" i="6"/>
  <c r="L122" i="6"/>
  <c r="L121" i="6" s="1"/>
  <c r="J16" i="6"/>
  <c r="L17" i="6"/>
  <c r="L16" i="6" s="1"/>
  <c r="L102" i="6"/>
  <c r="L101" i="6" s="1"/>
  <c r="L98" i="6"/>
  <c r="L124" i="6"/>
  <c r="L148" i="6"/>
  <c r="L146" i="6" s="1"/>
  <c r="J40" i="6"/>
  <c r="J169" i="6" s="1"/>
  <c r="L132" i="6"/>
  <c r="U49" i="4"/>
  <c r="J25" i="4"/>
  <c r="J24" i="4" s="1"/>
  <c r="R36" i="4"/>
  <c r="U36" i="4" s="1"/>
  <c r="K69" i="4"/>
  <c r="S76" i="3"/>
  <c r="S74" i="3" s="1"/>
  <c r="P21" i="3"/>
  <c r="P20" i="3" s="1"/>
  <c r="L194" i="1"/>
  <c r="J193" i="1"/>
  <c r="S78" i="3"/>
  <c r="S77" i="3"/>
  <c r="S21" i="3"/>
  <c r="L18" i="7"/>
  <c r="L17" i="7"/>
  <c r="L16" i="7" s="1"/>
  <c r="J16" i="7"/>
  <c r="J116" i="7" s="1"/>
  <c r="J80" i="3"/>
  <c r="N80" i="3"/>
  <c r="N79" i="3" s="1"/>
  <c r="O80" i="3"/>
  <c r="O79" i="3" s="1"/>
  <c r="J181" i="5"/>
  <c r="L182" i="5"/>
  <c r="L181" i="5" s="1"/>
  <c r="L158" i="5"/>
  <c r="L155" i="5"/>
  <c r="J43" i="5"/>
  <c r="J217" i="5" s="1"/>
  <c r="P24" i="4"/>
  <c r="M75" i="4"/>
  <c r="K72" i="4"/>
  <c r="P75" i="4"/>
  <c r="P74" i="4" s="1"/>
  <c r="R52" i="4"/>
  <c r="R51" i="4" s="1"/>
  <c r="R66" i="4"/>
  <c r="R65" i="4" s="1"/>
  <c r="Q26" i="4"/>
  <c r="Q76" i="4" s="1"/>
  <c r="R70" i="4"/>
  <c r="R69" i="4" s="1"/>
  <c r="Q72" i="4"/>
  <c r="R73" i="4"/>
  <c r="R72" i="4" s="1"/>
  <c r="L112" i="2"/>
  <c r="L151" i="2"/>
  <c r="L137" i="2"/>
  <c r="L17" i="2"/>
  <c r="I41" i="2"/>
  <c r="I209" i="2" s="1"/>
  <c r="F224" i="1"/>
  <c r="F223" i="1" s="1"/>
  <c r="L147" i="1"/>
  <c r="L146" i="1" s="1"/>
  <c r="J18" i="1"/>
  <c r="L122" i="1"/>
  <c r="L121" i="1" s="1"/>
  <c r="S24" i="3"/>
  <c r="S12" i="3"/>
  <c r="O20" i="3"/>
  <c r="L167" i="2"/>
  <c r="L96" i="2"/>
  <c r="F39" i="2"/>
  <c r="L100" i="2"/>
  <c r="G41" i="2"/>
  <c r="G209" i="2" s="1"/>
  <c r="F207" i="2"/>
  <c r="F206" i="2" s="1"/>
  <c r="J107" i="2"/>
  <c r="J41" i="2" s="1"/>
  <c r="J209" i="2" s="1"/>
  <c r="L108" i="2"/>
  <c r="L107" i="2" s="1"/>
  <c r="L118" i="2"/>
  <c r="L185" i="2"/>
  <c r="L182" i="2" s="1"/>
  <c r="J182" i="2"/>
  <c r="L114" i="1"/>
  <c r="L113" i="1" s="1"/>
  <c r="F46" i="1"/>
  <c r="J215" i="1"/>
  <c r="L216" i="1"/>
  <c r="L215" i="1" s="1"/>
  <c r="L55" i="1"/>
  <c r="L54" i="1" s="1"/>
  <c r="L163" i="1"/>
  <c r="L162" i="1" s="1"/>
  <c r="L106" i="1"/>
  <c r="L105" i="1" s="1"/>
  <c r="I47" i="1"/>
  <c r="I48" i="1"/>
  <c r="I225" i="1" s="1"/>
  <c r="G47" i="1"/>
  <c r="L198" i="1"/>
  <c r="G48" i="1"/>
  <c r="G225" i="1" s="1"/>
  <c r="J221" i="1"/>
  <c r="L222" i="1"/>
  <c r="L221" i="1" s="1"/>
  <c r="L11" i="1"/>
  <c r="J217" i="1"/>
  <c r="L218" i="1"/>
  <c r="L217" i="1" s="1"/>
  <c r="M76" i="4"/>
  <c r="M74" i="4" s="1"/>
  <c r="M24" i="4"/>
  <c r="G24" i="4"/>
  <c r="G75" i="4"/>
  <c r="G74" i="4" s="1"/>
  <c r="I41" i="5"/>
  <c r="I216" i="5"/>
  <c r="I215" i="5" s="1"/>
  <c r="R30" i="4"/>
  <c r="U30" i="4" s="1"/>
  <c r="L213" i="5"/>
  <c r="R59" i="4"/>
  <c r="F38" i="6"/>
  <c r="F168" i="6"/>
  <c r="F167" i="6" s="1"/>
  <c r="J47" i="1"/>
  <c r="L49" i="1"/>
  <c r="U12" i="4"/>
  <c r="U11" i="4" s="1"/>
  <c r="K11" i="4"/>
  <c r="J200" i="2"/>
  <c r="L201" i="2"/>
  <c r="L200" i="2" s="1"/>
  <c r="J20" i="3"/>
  <c r="L210" i="5"/>
  <c r="L209" i="5" s="1"/>
  <c r="L143" i="5"/>
  <c r="G39" i="6"/>
  <c r="L41" i="6"/>
  <c r="L39" i="6" s="1"/>
  <c r="L160" i="6"/>
  <c r="L159" i="6" s="1"/>
  <c r="L189" i="1"/>
  <c r="L188" i="1" s="1"/>
  <c r="J216" i="5"/>
  <c r="P66" i="3"/>
  <c r="S67" i="3"/>
  <c r="S66" i="3" s="1"/>
  <c r="L210" i="2"/>
  <c r="L150" i="1"/>
  <c r="I40" i="7"/>
  <c r="I115" i="7" s="1"/>
  <c r="J40" i="7"/>
  <c r="J115" i="7" s="1"/>
  <c r="U28" i="4"/>
  <c r="R44" i="4"/>
  <c r="L175" i="1"/>
  <c r="L174" i="1" s="1"/>
  <c r="L170" i="1" s="1"/>
  <c r="K43" i="4"/>
  <c r="G41" i="5"/>
  <c r="G216" i="5"/>
  <c r="G215" i="5" s="1"/>
  <c r="L146" i="5"/>
  <c r="L130" i="1"/>
  <c r="L129" i="1" s="1"/>
  <c r="U60" i="4"/>
  <c r="U59" i="4" s="1"/>
  <c r="R68" i="4"/>
  <c r="N67" i="4"/>
  <c r="L93" i="7"/>
  <c r="J48" i="1"/>
  <c r="J225" i="1" s="1"/>
  <c r="L50" i="1"/>
  <c r="R48" i="4"/>
  <c r="N47" i="4"/>
  <c r="N13" i="4"/>
  <c r="N75" i="4" s="1"/>
  <c r="K13" i="4"/>
  <c r="U14" i="4"/>
  <c r="U13" i="4" s="1"/>
  <c r="R55" i="4"/>
  <c r="R54" i="4" s="1"/>
  <c r="N54" i="4"/>
  <c r="L42" i="7"/>
  <c r="G40" i="2"/>
  <c r="G40" i="7"/>
  <c r="G115" i="7" s="1"/>
  <c r="L43" i="5"/>
  <c r="L204" i="2"/>
  <c r="J79" i="3"/>
  <c r="I39" i="6"/>
  <c r="J41" i="6"/>
  <c r="J39" i="6" s="1"/>
  <c r="G18" i="1"/>
  <c r="Q25" i="4"/>
  <c r="R13" i="4"/>
  <c r="I208" i="2"/>
  <c r="L185" i="5"/>
  <c r="L42" i="5"/>
  <c r="L41" i="7"/>
  <c r="L116" i="7" s="1"/>
  <c r="U70" i="4"/>
  <c r="L195" i="2"/>
  <c r="L194" i="2" s="1"/>
  <c r="L187" i="2" s="1"/>
  <c r="J194" i="2"/>
  <c r="J187" i="2" s="1"/>
  <c r="J186" i="2" s="1"/>
  <c r="S22" i="3"/>
  <c r="G186" i="2"/>
  <c r="U52" i="4"/>
  <c r="U51" i="4" s="1"/>
  <c r="K51" i="4"/>
  <c r="K25" i="4" s="1"/>
  <c r="K65" i="4"/>
  <c r="L28" i="1"/>
  <c r="L27" i="1" s="1"/>
  <c r="L18" i="1" s="1"/>
  <c r="L117" i="1"/>
  <c r="L116" i="1" s="1"/>
  <c r="L187" i="1"/>
  <c r="L186" i="1" s="1"/>
  <c r="L160" i="1"/>
  <c r="L159" i="1" s="1"/>
  <c r="L106" i="2"/>
  <c r="L104" i="2" s="1"/>
  <c r="J104" i="2"/>
  <c r="J40" i="2" s="1"/>
  <c r="N20" i="3"/>
  <c r="L110" i="1"/>
  <c r="L109" i="1" s="1"/>
  <c r="L166" i="5"/>
  <c r="R35" i="4"/>
  <c r="N34" i="4"/>
  <c r="R27" i="4"/>
  <c r="U27" i="4" s="1"/>
  <c r="K54" i="4"/>
  <c r="K26" i="4" s="1"/>
  <c r="K76" i="4" s="1"/>
  <c r="L40" i="6" l="1"/>
  <c r="J75" i="4"/>
  <c r="J74" i="4" s="1"/>
  <c r="U66" i="4"/>
  <c r="U65" i="4" s="1"/>
  <c r="U69" i="4"/>
  <c r="L193" i="1"/>
  <c r="L216" i="5"/>
  <c r="J41" i="5"/>
  <c r="J215" i="5"/>
  <c r="U73" i="4"/>
  <c r="U72" i="4" s="1"/>
  <c r="N26" i="4"/>
  <c r="N24" i="4" s="1"/>
  <c r="I207" i="2"/>
  <c r="I206" i="2" s="1"/>
  <c r="I39" i="2"/>
  <c r="L40" i="2"/>
  <c r="S80" i="3"/>
  <c r="P80" i="3"/>
  <c r="P79" i="3" s="1"/>
  <c r="J39" i="2"/>
  <c r="L41" i="2"/>
  <c r="I46" i="1"/>
  <c r="G224" i="1"/>
  <c r="G223" i="1" s="1"/>
  <c r="G46" i="1"/>
  <c r="I224" i="1"/>
  <c r="I223" i="1" s="1"/>
  <c r="L38" i="6"/>
  <c r="L168" i="6"/>
  <c r="Q24" i="4"/>
  <c r="Q75" i="4"/>
  <c r="Q74" i="4" s="1"/>
  <c r="K24" i="4"/>
  <c r="L186" i="2"/>
  <c r="L41" i="5"/>
  <c r="L117" i="7"/>
  <c r="R67" i="4"/>
  <c r="U68" i="4"/>
  <c r="U67" i="4" s="1"/>
  <c r="L47" i="1"/>
  <c r="L40" i="7"/>
  <c r="L115" i="7" s="1"/>
  <c r="S81" i="3"/>
  <c r="R43" i="4"/>
  <c r="R25" i="4" s="1"/>
  <c r="R75" i="4" s="1"/>
  <c r="U44" i="4"/>
  <c r="U43" i="4" s="1"/>
  <c r="U25" i="4" s="1"/>
  <c r="G39" i="2"/>
  <c r="G208" i="2"/>
  <c r="G207" i="2" s="1"/>
  <c r="G206" i="2" s="1"/>
  <c r="G38" i="6"/>
  <c r="G168" i="6"/>
  <c r="G167" i="6" s="1"/>
  <c r="U55" i="4"/>
  <c r="U54" i="4" s="1"/>
  <c r="U26" i="4" s="1"/>
  <c r="R47" i="4"/>
  <c r="U48" i="4"/>
  <c r="U47" i="4" s="1"/>
  <c r="J46" i="1"/>
  <c r="I38" i="6"/>
  <c r="I168" i="6"/>
  <c r="I167" i="6" s="1"/>
  <c r="R34" i="4"/>
  <c r="R26" i="4" s="1"/>
  <c r="R76" i="4" s="1"/>
  <c r="U35" i="4"/>
  <c r="U34" i="4" s="1"/>
  <c r="J38" i="6"/>
  <c r="J168" i="6"/>
  <c r="J167" i="6" s="1"/>
  <c r="L48" i="1"/>
  <c r="S20" i="3"/>
  <c r="J208" i="2"/>
  <c r="J207" i="2" s="1"/>
  <c r="J206" i="2" s="1"/>
  <c r="K75" i="4"/>
  <c r="K74" i="4" s="1"/>
  <c r="J224" i="1"/>
  <c r="J223" i="1" s="1"/>
  <c r="L217" i="5"/>
  <c r="L215" i="5" s="1"/>
  <c r="L224" i="1" l="1"/>
  <c r="L169" i="6"/>
  <c r="L167" i="6" s="1"/>
  <c r="N76" i="4"/>
  <c r="N74" i="4" s="1"/>
  <c r="S79" i="3"/>
  <c r="L208" i="2"/>
  <c r="L209" i="2"/>
  <c r="L39" i="2"/>
  <c r="U24" i="4"/>
  <c r="U75" i="4"/>
  <c r="U76" i="4"/>
  <c r="L225" i="1"/>
  <c r="L223" i="1" s="1"/>
  <c r="L231" i="1" s="1"/>
  <c r="L46" i="1"/>
  <c r="R74" i="4"/>
  <c r="R24" i="4"/>
  <c r="L207" i="2" l="1"/>
  <c r="L206" i="2" s="1"/>
  <c r="U74" i="4"/>
</calcChain>
</file>

<file path=xl/comments1.xml><?xml version="1.0" encoding="utf-8"?>
<comments xmlns="http://schemas.openxmlformats.org/spreadsheetml/2006/main">
  <authors>
    <author/>
  </authors>
  <commentList>
    <comment ref="K16" authorId="0" shapeId="0">
      <text>
        <r>
          <rPr>
            <b/>
            <sz val="9"/>
            <color rgb="FF000000"/>
            <rFont val="Tahoma"/>
            <family val="2"/>
          </rPr>
          <t xml:space="preserve">Головня Татьяна Васильевна:
</t>
        </r>
        <r>
          <rPr>
            <sz val="9"/>
            <color rgb="FF000000"/>
            <rFont val="Tahoma"/>
            <family val="2"/>
          </rPr>
          <t>переход на э/бойлер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E13" authorId="0" shapeId="0">
      <text>
        <r>
          <rPr>
            <sz val="10"/>
            <rFont val="Arial"/>
            <family val="2"/>
            <charset val="204"/>
          </rPr>
          <t>договор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50" authorId="0" shapeId="0">
      <text>
        <r>
          <rPr>
            <sz val="10"/>
            <rFont val="Arial"/>
            <family val="2"/>
            <charset val="204"/>
          </rPr>
          <t xml:space="preserve">Головня Татьяна Васильевна:
</t>
        </r>
        <r>
          <rPr>
            <sz val="9"/>
            <rFont val="Tahoma"/>
            <family val="2"/>
            <charset val="204"/>
          </rPr>
          <t xml:space="preserve">1 контур
</t>
        </r>
      </text>
    </comment>
  </commentList>
</comments>
</file>

<file path=xl/sharedStrings.xml><?xml version="1.0" encoding="utf-8"?>
<sst xmlns="http://schemas.openxmlformats.org/spreadsheetml/2006/main" count="3565" uniqueCount="1038">
  <si>
    <t xml:space="preserve">и энергетики Камчатского края </t>
  </si>
  <si>
    <t>№ п/п</t>
  </si>
  <si>
    <t>Наименование потребителей</t>
  </si>
  <si>
    <t>Территориальная принадлежность, населенный пункт</t>
  </si>
  <si>
    <t>Ресурсоснабжающая организация</t>
  </si>
  <si>
    <t>01.01.2024 — 30.06.2024</t>
  </si>
  <si>
    <t>01.07.2024 — 31.12.2024</t>
  </si>
  <si>
    <t>2024 год (всего)</t>
  </si>
  <si>
    <t>Лимит потребления,   тыс. кВт*ч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</si>
  <si>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</si>
  <si>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</si>
  <si>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</si>
  <si>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</si>
  <si>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</si>
  <si>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</si>
  <si>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</si>
  <si>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</si>
  <si>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</si>
  <si>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</si>
  <si>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</si>
  <si>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</si>
  <si>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1.</t>
  </si>
  <si>
    <t>Администрация Губернатора Камчатского края в том числе:</t>
  </si>
  <si>
    <t xml:space="preserve"> 1.1</t>
  </si>
  <si>
    <t xml:space="preserve"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</t>
  </si>
  <si>
    <t>Елизовский  р-н</t>
  </si>
  <si>
    <t>ПАО "Камчатскэнерго"</t>
  </si>
  <si>
    <t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(б/о "Малки")</t>
  </si>
  <si>
    <t>1.2.</t>
  </si>
  <si>
    <t>Краевое государственное бюджетное учреждение "Автобаза  Администрации Губернатора  Камчатского края"</t>
  </si>
  <si>
    <t>г. Петропавловск-Камчатский</t>
  </si>
  <si>
    <t>2.</t>
  </si>
  <si>
    <t>Министерство природных ресурсов и экологии Камчатского края, в том числе</t>
  </si>
  <si>
    <t xml:space="preserve"> 2.1</t>
  </si>
  <si>
    <t>Краевое государственное бюджетное учреждение "Природный парк "Вулканы Камчатки"</t>
  </si>
  <si>
    <t>г. Елизово</t>
  </si>
  <si>
    <t>Быстринский район, с. Эссо</t>
  </si>
  <si>
    <t>АО "ЮЭСК"</t>
  </si>
  <si>
    <t>3.</t>
  </si>
  <si>
    <t>Министерство образования  Камчатского края, в том числе:</t>
  </si>
  <si>
    <t xml:space="preserve"> 3.1</t>
  </si>
  <si>
    <t>Краевое государственное бюджетное образовательное учреждение дополнительного образования детей "Камчатский дворец детского творчества"</t>
  </si>
  <si>
    <t>г.Петропавловск-Камчатский</t>
  </si>
  <si>
    <t xml:space="preserve"> 3.2</t>
  </si>
  <si>
    <t>Краевое государственное бюджетное образовательное учреждение дополнительного образования детей "Камчатский центр детского и юношеского технического творчества"</t>
  </si>
  <si>
    <t xml:space="preserve"> 3.3</t>
  </si>
  <si>
    <t>Краевое государственное бюджетное образовательное учреждение дополнительного образования детей "Камчатский центр развития творчества детей и юношества "Рассветы Камчатки"</t>
  </si>
  <si>
    <t xml:space="preserve"> 3.4</t>
  </si>
  <si>
    <t>Краевое государственное профессиональное  образовательное бюджетное учреждение "Камчатский педагогический колледж", в том числе:</t>
  </si>
  <si>
    <r>
      <rPr>
        <i/>
        <sz val="10"/>
        <rFont val="Times New Roman"/>
        <family val="1"/>
      </rPr>
      <t>общежитие</t>
    </r>
    <r>
      <rPr>
        <b/>
        <i/>
        <sz val="10"/>
        <rFont val="Times New Roman"/>
        <family val="1"/>
      </rPr>
      <t xml:space="preserve"> </t>
    </r>
    <r>
      <rPr>
        <b/>
        <i/>
        <sz val="10"/>
        <color rgb="FFFF0000"/>
        <rFont val="Times New Roman"/>
        <family val="1"/>
      </rPr>
      <t>по тарифу для населения</t>
    </r>
  </si>
  <si>
    <r>
      <rPr>
        <i/>
        <sz val="10"/>
        <rFont val="Times New Roman"/>
        <family val="1"/>
      </rPr>
      <t>учебный корпус</t>
    </r>
    <r>
      <rPr>
        <b/>
        <i/>
        <sz val="10"/>
        <rFont val="Times New Roman"/>
        <family val="1"/>
      </rPr>
      <t>по общему тарифу</t>
    </r>
  </si>
  <si>
    <t xml:space="preserve"> 3.5</t>
  </si>
  <si>
    <t>Краевое государственное профессиональное  образовательное бюджетное учреждение "Камчатский индустриальный техникум"</t>
  </si>
  <si>
    <t xml:space="preserve"> г.Вилючинск</t>
  </si>
  <si>
    <t>ПАО «Камчатскэнерго»</t>
  </si>
  <si>
    <t xml:space="preserve"> 3.6</t>
  </si>
  <si>
    <t>Филиал краевого государственного профессионального  образовательного бюджетного учреждения "Камчатский индустриальный техникум"   в п.Усть-Камчатск</t>
  </si>
  <si>
    <t>п. Усть-Камчатск</t>
  </si>
  <si>
    <t xml:space="preserve"> 3.7</t>
  </si>
  <si>
    <t>Краевое государственное профессиональное  образовательное бюджетное учреждение "Паланский колледж", в том числе:</t>
  </si>
  <si>
    <t>Городской округ «посёлок Палана»</t>
  </si>
  <si>
    <r>
      <rPr>
        <i/>
        <sz val="10"/>
        <rFont val="Times New Roman"/>
        <family val="1"/>
      </rPr>
      <t xml:space="preserve">общежитие </t>
    </r>
    <r>
      <rPr>
        <i/>
        <sz val="10"/>
        <color rgb="FFFF0000"/>
        <rFont val="Times New Roman"/>
        <family val="1"/>
      </rPr>
      <t xml:space="preserve"> </t>
    </r>
    <r>
      <rPr>
        <b/>
        <i/>
        <sz val="10"/>
        <color rgb="FFFF0000"/>
        <rFont val="Times New Roman"/>
        <family val="1"/>
      </rPr>
      <t>по тарифу для населения</t>
    </r>
  </si>
  <si>
    <r>
      <rPr>
        <i/>
        <sz val="10"/>
        <rFont val="Times New Roman"/>
        <family val="1"/>
      </rPr>
      <t xml:space="preserve">учебный корпус   </t>
    </r>
    <r>
      <rPr>
        <b/>
        <i/>
        <sz val="10"/>
        <rFont val="Times New Roman"/>
        <family val="1"/>
      </rPr>
      <t>по общему тарифу</t>
    </r>
  </si>
  <si>
    <t>3.8</t>
  </si>
  <si>
    <t>Краевое государственное профессиональное образовательное бюджетное учреждение "Камчатский промышленный техникум"</t>
  </si>
  <si>
    <t>3.9</t>
  </si>
  <si>
    <t>Краевое государственное профессиональное образовательное бюджетное учреждение "Камчатский сельскохозяйственный техникум" (п.Сосновка)</t>
  </si>
  <si>
    <t>Елизовский район, п. Сосновка</t>
  </si>
  <si>
    <t>Филиал краевого государственного профессионального образовательного бюджетного учреждения "Камчатский сельскохозяйственный техникум"(Мильково)</t>
  </si>
  <si>
    <t>Мильковский р-н, с. Мильково</t>
  </si>
  <si>
    <t>3.10</t>
  </si>
  <si>
    <t>Краевое государственное общеобразовательное  бюджетное учреждение "Елизовская школа-интернат для обучающихся с ограниченными возможностями здоровья"</t>
  </si>
  <si>
    <t>3.11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</si>
  <si>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  </t>
  </si>
  <si>
    <t>3.12</t>
  </si>
  <si>
    <t xml:space="preserve">Краевое государственное образовательное бюджетное учреждение "Камчатская санаторная школа-интернат"  (п. Пионерский)                                                                                                                   </t>
  </si>
  <si>
    <t>Елизовский район, п. Пионерский</t>
  </si>
  <si>
    <t>3.13</t>
  </si>
  <si>
    <r>
      <rPr>
        <sz val="10"/>
        <rFont val="Times New Roman"/>
        <family val="1"/>
      </rPr>
  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                                            </t>
    </r>
    <r>
      <rPr>
        <b/>
        <sz val="10"/>
        <rFont val="Times New Roman"/>
        <family val="1"/>
      </rPr>
      <t xml:space="preserve">            </t>
    </r>
  </si>
  <si>
    <t>3.14</t>
  </si>
  <si>
    <t>Краевое государственное общеобразовательное бюджетное учреждение "Тиличикская школа-интернат для обучающихся с ограниченными возможностями здоровья"</t>
  </si>
  <si>
    <t>Олюторский р-н, с. Тиличики</t>
  </si>
  <si>
    <t>3.15</t>
  </si>
  <si>
    <t>Краевое государственное общеобразовательное бюджетное учреждение "Петропавловск-Камчатская школа-интернат для детей-сирот и детей, оставшихся без попечения родителей, с ограниченными возможностями здоровья"</t>
  </si>
  <si>
    <t>3.16</t>
  </si>
  <si>
    <t>Краевое государственное общеобразовательное бюджетное учреждение «Петропавловск - Камчатская школа № 2 для обучающихся с ограниченными возможностями здоровья»</t>
  </si>
  <si>
    <t>3.17</t>
  </si>
  <si>
    <t>Краевое государственное общеобразовательное бюджетное учреждение Мильковская средняя школа № 1</t>
  </si>
  <si>
    <t>3.18</t>
  </si>
  <si>
    <t>Краевое государственное общеобразовательное бюджетное учреждение Мильковская средняя школа № 2</t>
  </si>
  <si>
    <t>3.19</t>
  </si>
  <si>
    <t>Краевое государственное общеобразовательное бюджетное учреждение Мильковская открытая сменная средняя школа</t>
  </si>
  <si>
    <t>3.20</t>
  </si>
  <si>
    <t>Краевое государственное общеобразовательное бюджетное учреждение Елизовская районная вечерняя (сменная) школа</t>
  </si>
  <si>
    <t>3.21</t>
  </si>
  <si>
    <t>Краевое государственное общеобразовательное бюджетное учреждение Средняя школа № 2 г.Петропавловск-Камчатский</t>
  </si>
  <si>
    <t>3.22</t>
  </si>
  <si>
    <t>Краевое государственное общеобразовательное бюджетное учреждение Вечерняя (сменная) школа № 16  г.Петропавловск-Камчатский</t>
  </si>
  <si>
    <t>4.</t>
  </si>
  <si>
    <t>Министерство здравоохранения  Камчатского края, в том числе:</t>
  </si>
  <si>
    <t>краевой бюджет</t>
  </si>
  <si>
    <t>бюджет ОМС</t>
  </si>
  <si>
    <t xml:space="preserve"> 4.1</t>
  </si>
  <si>
    <r>
      <rPr>
        <sz val="10"/>
        <rFont val="Times New Roman"/>
        <family val="1"/>
        <charset val="204"/>
      </rPr>
      <t>Государственное бюджетное учреждение здравоохранения "Камчатский краевой кожно-венерологический диспансер"</t>
    </r>
    <r>
      <rPr>
        <b/>
        <sz val="10"/>
        <color rgb="FFFF0000"/>
        <rFont val="Times New Roman"/>
        <family val="1"/>
        <charset val="204"/>
      </rPr>
      <t xml:space="preserve"> (краевой бюджет)   </t>
    </r>
    <r>
      <rPr>
        <b/>
        <sz val="10"/>
        <rFont val="Times New Roman"/>
        <family val="1"/>
        <charset val="204"/>
      </rPr>
      <t xml:space="preserve">  </t>
    </r>
  </si>
  <si>
    <r>
      <rPr>
        <sz val="1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кожно-венерологический диспансер"  </t>
    </r>
    <r>
      <rPr>
        <b/>
        <sz val="10"/>
        <rFont val="Times New Roman"/>
        <family val="1"/>
        <charset val="204"/>
      </rPr>
      <t xml:space="preserve">(бюджет фонда ОМС)     </t>
    </r>
    <r>
      <rPr>
        <sz val="10"/>
        <rFont val="Times New Roman"/>
        <family val="1"/>
        <charset val="204"/>
      </rPr>
      <t xml:space="preserve">      </t>
    </r>
  </si>
  <si>
    <t>4.2</t>
  </si>
  <si>
    <r>
      <rPr>
        <sz val="1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  <charset val="204"/>
      </rPr>
      <t>СПИД</t>
    </r>
    <r>
      <rPr>
        <sz val="10"/>
        <rFont val="Times New Roman"/>
        <family val="1"/>
        <charset val="204"/>
      </rPr>
      <t xml:space="preserve"> и инфекционными заболеваниями" </t>
    </r>
    <r>
      <rPr>
        <b/>
        <sz val="10"/>
        <color rgb="FFFF0000"/>
        <rFont val="Times New Roman"/>
        <family val="1"/>
        <charset val="204"/>
      </rPr>
      <t xml:space="preserve">(краевой бюджет) </t>
    </r>
    <r>
      <rPr>
        <b/>
        <sz val="10"/>
        <rFont val="Times New Roman"/>
        <family val="1"/>
        <charset val="204"/>
      </rPr>
      <t xml:space="preserve">    </t>
    </r>
  </si>
  <si>
    <r>
      <rPr>
        <sz val="1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  <charset val="204"/>
      </rPr>
      <t>СПИД</t>
    </r>
    <r>
      <rPr>
        <sz val="10"/>
        <rFont val="Times New Roman"/>
        <family val="1"/>
        <charset val="204"/>
      </rPr>
      <t xml:space="preserve"> и инфекционными заболеваниями" (</t>
    </r>
    <r>
      <rPr>
        <b/>
        <sz val="10"/>
        <rFont val="Times New Roman"/>
        <family val="1"/>
        <charset val="204"/>
      </rPr>
      <t xml:space="preserve">бюджет фонда ОМС)     </t>
    </r>
  </si>
  <si>
    <t>4.3</t>
  </si>
  <si>
    <r>
      <rPr>
        <sz val="10"/>
        <rFont val="Times New Roman"/>
        <family val="1"/>
        <charset val="204"/>
      </rPr>
      <t>Государственное бюджетное учреждение здравоохранения "Камчатская краевая станция переливания крови"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                                        </t>
    </r>
  </si>
  <si>
    <t>4.4</t>
  </si>
  <si>
    <r>
      <rPr>
        <b/>
        <sz val="10"/>
        <rFont val="Times New Roman"/>
        <family val="1"/>
        <charset val="204"/>
      </rPr>
      <t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b/>
        <sz val="10"/>
        <color rgb="FFFF0000"/>
        <rFont val="Times New Roman"/>
        <family val="1"/>
        <charset val="204"/>
      </rPr>
      <t xml:space="preserve"> (краевой бюджет)   </t>
    </r>
    <r>
      <rPr>
        <b/>
        <sz val="10"/>
        <rFont val="Times New Roman"/>
        <family val="1"/>
        <charset val="204"/>
      </rPr>
      <t xml:space="preserve">  </t>
    </r>
  </si>
  <si>
    <t>учебный корпус  по общему тарифу</t>
  </si>
  <si>
    <r>
      <rPr>
        <sz val="10"/>
        <rFont val="Times New Roman"/>
        <family val="1"/>
      </rPr>
      <t xml:space="preserve">общежитие  </t>
    </r>
    <r>
      <rPr>
        <sz val="10"/>
        <color rgb="FFC9211E"/>
        <rFont val="Times New Roman"/>
        <family val="1"/>
      </rPr>
      <t>по тарифу для населения</t>
    </r>
  </si>
  <si>
    <t>учебный корпус (филиал пгт. Палана) по общему тарифу</t>
  </si>
  <si>
    <t>4.5</t>
  </si>
  <si>
    <r>
      <rPr>
        <sz val="10"/>
        <rFont val="Times New Roman"/>
        <family val="1"/>
        <charset val="204"/>
      </rPr>
      <t>Государственное бюджетное учреждение здравоохранения "Камчатский краевой психоневрологический диспансер"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   </t>
    </r>
    <r>
      <rPr>
        <b/>
        <sz val="10"/>
        <rFont val="Times New Roman"/>
        <family val="1"/>
        <charset val="204"/>
      </rPr>
      <t xml:space="preserve">                               </t>
    </r>
  </si>
  <si>
    <t>4.6</t>
  </si>
  <si>
    <r>
      <rPr>
        <sz val="1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наркологический диспансер"  </t>
    </r>
    <r>
      <rPr>
        <sz val="10"/>
        <color rgb="FFFF0000"/>
        <rFont val="Times New Roman"/>
        <family val="1"/>
        <charset val="204"/>
      </rPr>
      <t xml:space="preserve">  </t>
    </r>
    <r>
      <rPr>
        <b/>
        <sz val="10"/>
        <color rgb="FFFF0000"/>
        <rFont val="Times New Roman"/>
        <family val="1"/>
        <charset val="204"/>
      </rPr>
      <t xml:space="preserve">(краевой бюджет)      </t>
    </r>
    <r>
      <rPr>
        <b/>
        <sz val="10"/>
        <rFont val="Times New Roman"/>
        <family val="1"/>
        <charset val="204"/>
      </rPr>
      <t xml:space="preserve">                              </t>
    </r>
  </si>
  <si>
    <t>4.7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</si>
  <si>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онкологический диспансер"     </t>
    </r>
    <r>
      <rPr>
        <b/>
        <sz val="10"/>
        <color rgb="FFFF0000"/>
        <rFont val="Times New Roman"/>
        <family val="1"/>
        <charset val="204"/>
      </rPr>
      <t xml:space="preserve"> (краевой бюджет)  </t>
    </r>
    <r>
      <rPr>
        <b/>
        <sz val="10"/>
        <rFont val="Times New Roman"/>
        <family val="1"/>
        <charset val="204"/>
      </rPr>
      <t xml:space="preserve">                                      </t>
    </r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</si>
  <si>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"Камчатский краевой онкологический диспансер" </t>
    </r>
    <r>
      <rPr>
        <b/>
        <sz val="10"/>
        <rFont val="Times New Roman"/>
        <family val="1"/>
        <charset val="204"/>
      </rPr>
      <t xml:space="preserve">(бюджет фонда ОМС) </t>
    </r>
    <r>
      <rPr>
        <sz val="10"/>
        <rFont val="Times New Roman"/>
        <family val="1"/>
        <charset val="204"/>
      </rPr>
      <t xml:space="preserve">                                      </t>
    </r>
    <r>
      <rPr>
        <b/>
        <sz val="10"/>
        <rFont val="Times New Roman"/>
        <family val="1"/>
        <charset val="204"/>
      </rPr>
      <t xml:space="preserve"> </t>
    </r>
  </si>
  <si>
    <t>4.8</t>
  </si>
  <si>
    <r>
      <rPr>
        <sz val="10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детская больница"  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  <r>
      <rPr>
        <b/>
        <sz val="10"/>
        <rFont val="Times New Roman"/>
        <family val="1"/>
        <charset val="204"/>
      </rPr>
      <t xml:space="preserve">                                                          </t>
    </r>
  </si>
  <si>
    <r>
      <rPr>
        <sz val="10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детская больница" </t>
    </r>
    <r>
      <rPr>
        <b/>
        <sz val="10"/>
        <rFont val="Times New Roman"/>
        <family val="1"/>
        <charset val="204"/>
      </rPr>
      <t xml:space="preserve">(бюджет фонда ОМС) </t>
    </r>
  </si>
  <si>
    <t>4.9</t>
  </si>
  <si>
    <r>
      <rPr>
        <sz val="10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больница им. А.С.Лукашевского"    </t>
    </r>
    <r>
      <rPr>
        <b/>
        <sz val="1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 (краевой бюджет)           </t>
    </r>
    <r>
      <rPr>
        <b/>
        <sz val="10"/>
        <rFont val="Times New Roman"/>
        <family val="1"/>
        <charset val="204"/>
      </rPr>
      <t xml:space="preserve">                                           </t>
    </r>
  </si>
  <si>
    <r>
      <rPr>
        <sz val="10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больница им. А.С.Лукашевского" </t>
    </r>
    <r>
      <rPr>
        <b/>
        <sz val="10"/>
        <rFont val="Times New Roman"/>
        <family val="1"/>
        <charset val="204"/>
      </rPr>
      <t xml:space="preserve">(бюджет ОМС)                                                    </t>
    </r>
  </si>
  <si>
    <t>4.10</t>
  </si>
  <si>
    <r>
      <rPr>
        <sz val="10"/>
        <rFont val="Times New Roman"/>
        <family val="1"/>
        <charset val="204"/>
      </rP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 (краевой бюджет)                                 </t>
    </r>
  </si>
  <si>
    <r>
      <rPr>
        <sz val="10"/>
        <rFont val="Times New Roman"/>
        <family val="1"/>
        <charset val="204"/>
      </rP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  <charset val="204"/>
      </rPr>
      <t xml:space="preserve">  бюджет фонда ОМС)                             </t>
    </r>
  </si>
  <si>
    <t xml:space="preserve"> 4.11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</si>
  <si>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"Бюро судебно-медицинской экспертизы" ( г. Елизово, Пограничная 18а ) 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</t>
    </r>
    <r>
      <rPr>
        <sz val="10"/>
        <color rgb="FFFF0000"/>
        <rFont val="Times New Roman"/>
        <family val="1"/>
        <charset val="204"/>
      </rPr>
      <t xml:space="preserve">                                           </t>
    </r>
    <r>
      <rPr>
        <b/>
        <sz val="10"/>
        <color rgb="FFFF0000"/>
        <rFont val="Times New Roman"/>
        <family val="1"/>
        <charset val="204"/>
      </rPr>
      <t xml:space="preserve"> </t>
    </r>
  </si>
  <si>
    <t xml:space="preserve"> 4.12</t>
  </si>
  <si>
    <r>
      <rPr>
        <sz val="10"/>
        <rFont val="Times New Roman"/>
        <family val="1"/>
        <charset val="204"/>
      </rPr>
      <t>Государственное бюджетное учреждение здравоохранения "Корякская окружная больница"</t>
    </r>
    <r>
      <rPr>
        <b/>
        <sz val="10"/>
        <color rgb="FFFF0000"/>
        <rFont val="Times New Roman"/>
        <family val="1"/>
        <charset val="204"/>
      </rPr>
      <t xml:space="preserve">(краевой бюджет)   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</si>
  <si>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АО "ЮЭСК" </t>
  </si>
  <si>
    <r>
      <rPr>
        <sz val="10"/>
        <rFont val="Times New Roman"/>
        <family val="1"/>
        <charset val="204"/>
      </rPr>
      <t xml:space="preserve">Государственное бюджетное учреждение здравоохранения "Корякская окружная больница"  </t>
    </r>
    <r>
      <rPr>
        <b/>
        <sz val="10"/>
        <rFont val="Times New Roman"/>
        <family val="1"/>
        <charset val="204"/>
      </rPr>
      <t xml:space="preserve">(бюджет фонда ОМС) </t>
    </r>
  </si>
  <si>
    <t>4.13</t>
  </si>
  <si>
    <r>
      <rPr>
        <sz val="10"/>
        <rFont val="Times New Roman"/>
        <family val="1"/>
        <charset val="204"/>
      </rPr>
      <t>Государственное бюджетное учреждение здравоохранения "Камчатский краевой противотуберкулезный диспансер"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  </t>
    </r>
    <r>
      <rPr>
        <b/>
        <sz val="10"/>
        <rFont val="Times New Roman"/>
        <family val="1"/>
        <charset val="204"/>
      </rPr>
      <t xml:space="preserve"> </t>
    </r>
  </si>
  <si>
    <t>4.14</t>
  </si>
  <si>
    <r>
      <rPr>
        <sz val="1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противотуберкулезный диспансер"  </t>
    </r>
    <r>
      <rPr>
        <b/>
        <sz val="10"/>
        <rFont val="Times New Roman"/>
        <family val="1"/>
        <charset val="204"/>
      </rPr>
      <t>(бюджет фонда ОМС)</t>
    </r>
    <r>
      <rPr>
        <sz val="10"/>
        <rFont val="Times New Roman"/>
        <family val="1"/>
        <charset val="204"/>
      </rPr>
      <t xml:space="preserve">           </t>
    </r>
  </si>
  <si>
    <t xml:space="preserve"> 4.15</t>
  </si>
  <si>
    <r>
      <rPr>
        <b/>
        <u/>
        <sz val="10"/>
        <rFont val="Times New Roman"/>
        <family val="1"/>
        <charset val="204"/>
      </rPr>
      <t>Филиал № 1</t>
    </r>
    <r>
      <rPr>
        <sz val="10"/>
        <rFont val="Times New Roman"/>
        <family val="1"/>
        <charset val="204"/>
      </rPr>
      <t xml:space="preserve"> Государственное бюджетное учреждение здравоохранения "Камчатский краевой противотуберкулезный диспансер"  </t>
    </r>
    <r>
      <rPr>
        <b/>
        <u/>
        <sz val="10"/>
        <rFont val="Times New Roman"/>
        <family val="1"/>
        <charset val="204"/>
      </rPr>
      <t>пгт. Палана</t>
    </r>
    <r>
      <rPr>
        <sz val="1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</t>
    </r>
    <r>
      <rPr>
        <sz val="10"/>
        <color rgb="FFFF0000"/>
        <rFont val="Times New Roman"/>
        <family val="1"/>
        <charset val="204"/>
      </rPr>
      <t xml:space="preserve">   </t>
    </r>
  </si>
  <si>
    <t xml:space="preserve"> 4.16</t>
  </si>
  <si>
    <r>
      <rPr>
        <b/>
        <u/>
        <sz val="10"/>
        <rFont val="Times New Roman"/>
        <family val="1"/>
        <charset val="204"/>
      </rPr>
      <t>Филиал № 2</t>
    </r>
    <r>
      <rPr>
        <sz val="10"/>
        <rFont val="Times New Roman"/>
        <family val="1"/>
        <charset val="204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/>
        <u/>
        <sz val="10"/>
        <rFont val="Times New Roman"/>
        <family val="1"/>
        <charset val="204"/>
      </rPr>
      <t xml:space="preserve"> с. Тиличики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   </t>
    </r>
  </si>
  <si>
    <t>с. Тиличики</t>
  </si>
  <si>
    <t xml:space="preserve"> 4.17</t>
  </si>
  <si>
    <r>
      <rPr>
        <b/>
        <u/>
        <sz val="10"/>
        <rFont val="Times New Roman"/>
        <family val="1"/>
        <charset val="204"/>
      </rPr>
      <t>Филиал № 3</t>
    </r>
    <r>
      <rPr>
        <sz val="10"/>
        <rFont val="Times New Roman"/>
        <family val="1"/>
        <charset val="204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/>
        <u/>
        <sz val="10"/>
        <rFont val="Times New Roman"/>
        <family val="1"/>
        <charset val="204"/>
      </rPr>
      <t xml:space="preserve"> п.Оссора</t>
    </r>
    <r>
      <rPr>
        <b/>
        <sz val="1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   </t>
    </r>
  </si>
  <si>
    <t>п Оссора</t>
  </si>
  <si>
    <t xml:space="preserve"> 4.18</t>
  </si>
  <si>
    <r>
      <rPr>
        <sz val="10"/>
        <rFont val="Times New Roman"/>
        <family val="1"/>
        <charset val="204"/>
      </rPr>
      <t>Государственное бюджетное  учреждение здравоохранения  "Быстринская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 </t>
    </r>
    <r>
      <rPr>
        <sz val="10"/>
        <rFont val="Times New Roman"/>
        <family val="1"/>
        <charset val="204"/>
      </rPr>
      <t xml:space="preserve">  </t>
    </r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</si>
  <si>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 "Быстринская районная больница" </t>
    </r>
    <r>
      <rPr>
        <b/>
        <sz val="10"/>
        <rFont val="Times New Roman"/>
        <family val="1"/>
        <charset val="204"/>
      </rPr>
      <t xml:space="preserve">(бюджет фонда ОМС) </t>
    </r>
  </si>
  <si>
    <t xml:space="preserve"> 4.19</t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</si>
  <si>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"Ключевская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</t>
    </r>
    <r>
      <rPr>
        <b/>
        <sz val="10"/>
        <rFont val="Times New Roman"/>
        <family val="1"/>
        <charset val="204"/>
      </rPr>
      <t xml:space="preserve">   </t>
    </r>
  </si>
  <si>
    <t>Усть-Камчатский район, п. Ключи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</si>
  <si>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"Ключевская районная больница" </t>
    </r>
    <r>
      <rPr>
        <b/>
        <sz val="10"/>
        <rFont val="Times New Roman"/>
        <family val="1"/>
        <charset val="204"/>
      </rPr>
      <t xml:space="preserve">(бюджет фонда ОМС) </t>
    </r>
  </si>
  <si>
    <t xml:space="preserve"> 4.20</t>
  </si>
  <si>
    <r>
      <rPr>
        <b/>
        <u/>
        <sz val="10"/>
        <rFont val="Times New Roman"/>
        <family val="1"/>
        <charset val="204"/>
      </rPr>
      <t>Козыревское отделение</t>
    </r>
    <r>
      <rPr>
        <sz val="10"/>
        <rFont val="Times New Roman"/>
        <family val="1"/>
        <charset val="204"/>
      </rPr>
      <t xml:space="preserve"> ГБУЗ КК "Ключевская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</t>
    </r>
    <r>
      <rPr>
        <sz val="10"/>
        <color rgb="FFFF0000"/>
        <rFont val="Times New Roman"/>
        <family val="1"/>
        <charset val="204"/>
      </rPr>
      <t xml:space="preserve">    </t>
    </r>
  </si>
  <si>
    <t>Усть-Камчатский район, п. Козыревск</t>
  </si>
  <si>
    <r>
      <rPr>
        <b/>
        <u/>
        <sz val="10"/>
        <rFont val="Times New Roman"/>
        <family val="1"/>
        <charset val="204"/>
      </rPr>
      <t>Козыревское отделение</t>
    </r>
    <r>
      <rPr>
        <sz val="10"/>
        <rFont val="Times New Roman"/>
        <family val="1"/>
        <charset val="204"/>
      </rPr>
      <t xml:space="preserve"> ГБУЗ КК "Ключевская районная больница"</t>
    </r>
    <r>
      <rPr>
        <b/>
        <sz val="10"/>
        <rFont val="Times New Roman"/>
        <family val="1"/>
        <charset val="204"/>
      </rPr>
      <t xml:space="preserve"> (бюджет фонда ОМС) </t>
    </r>
  </si>
  <si>
    <t xml:space="preserve"> 4.21</t>
  </si>
  <si>
    <r>
      <rPr>
        <sz val="10"/>
        <rFont val="Times New Roman"/>
        <family val="1"/>
        <charset val="204"/>
      </rPr>
      <t>Государственное бюджетное  учреждение здравоохранения  "Петропавловск-Камчатская городская станция скорой медицинской помощи"</t>
    </r>
    <r>
      <rPr>
        <b/>
        <sz val="1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 </t>
    </r>
    <r>
      <rPr>
        <sz val="10"/>
        <color rgb="FFFF0000"/>
        <rFont val="Times New Roman"/>
        <family val="1"/>
        <charset val="204"/>
      </rPr>
      <t xml:space="preserve">  </t>
    </r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</si>
  <si>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 "Петропавловск-Камчатская городская станция скорой медицинской помощи" </t>
    </r>
    <r>
      <rPr>
        <b/>
        <sz val="10"/>
        <rFont val="Times New Roman"/>
        <family val="1"/>
        <charset val="204"/>
      </rPr>
      <t xml:space="preserve">(бюджет фонда ОМС) </t>
    </r>
  </si>
  <si>
    <t>4.22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</si>
  <si>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  <charset val="204"/>
      </rPr>
      <t>поликлиника № 1</t>
    </r>
    <r>
      <rPr>
        <sz val="10"/>
        <rFont val="Times New Roman"/>
        <family val="1"/>
        <charset val="204"/>
      </rPr>
      <t>"</t>
    </r>
    <r>
      <rPr>
        <b/>
        <sz val="10"/>
        <color rgb="FFFF0000"/>
        <rFont val="Times New Roman"/>
        <family val="1"/>
        <charset val="204"/>
      </rPr>
      <t xml:space="preserve"> (краевой бюджет) </t>
    </r>
    <r>
      <rPr>
        <sz val="10"/>
        <color rgb="FFFF0000"/>
        <rFont val="Times New Roman"/>
        <family val="1"/>
        <charset val="204"/>
      </rPr>
      <t xml:space="preserve">    </t>
    </r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</si>
  <si>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  <charset val="204"/>
      </rPr>
      <t>поликлиника № 1</t>
    </r>
    <r>
      <rPr>
        <sz val="10"/>
        <rFont val="Times New Roman"/>
        <family val="1"/>
        <charset val="204"/>
      </rPr>
      <t xml:space="preserve">" </t>
    </r>
    <r>
      <rPr>
        <b/>
        <sz val="10"/>
        <rFont val="Times New Roman"/>
        <family val="1"/>
        <charset val="204"/>
      </rPr>
      <t xml:space="preserve">(бюджет фонда ОМС) </t>
    </r>
  </si>
  <si>
    <t>4.23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</si>
  <si>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  <charset val="204"/>
      </rPr>
      <t>больница№ 1</t>
    </r>
    <r>
      <rPr>
        <sz val="10"/>
        <rFont val="Times New Roman"/>
        <family val="1"/>
        <charset val="204"/>
      </rPr>
      <t xml:space="preserve">" </t>
    </r>
    <r>
      <rPr>
        <b/>
        <sz val="10"/>
        <rFont val="Times New Roman"/>
        <family val="1"/>
        <charset val="204"/>
      </rPr>
      <t xml:space="preserve">(бюджет фонда ОМС) </t>
    </r>
  </si>
  <si>
    <t>4.24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</si>
  <si>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  <charset val="204"/>
      </rPr>
      <t xml:space="preserve">больница № 2 </t>
    </r>
    <r>
      <rPr>
        <sz val="10"/>
        <rFont val="Times New Roman"/>
        <family val="1"/>
        <charset val="204"/>
      </rPr>
      <t>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</t>
    </r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</si>
  <si>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  <charset val="204"/>
      </rPr>
      <t>больница № 2</t>
    </r>
    <r>
      <rPr>
        <sz val="10"/>
        <rFont val="Times New Roman"/>
        <family val="1"/>
        <charset val="204"/>
      </rPr>
      <t xml:space="preserve"> " </t>
    </r>
    <r>
      <rPr>
        <b/>
        <sz val="10"/>
        <rFont val="Times New Roman"/>
        <family val="1"/>
        <charset val="204"/>
      </rPr>
      <t xml:space="preserve">(бюджет фонда ОМС) </t>
    </r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</si>
  <si>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  <charset val="204"/>
      </rPr>
      <t>больница № 2</t>
    </r>
    <r>
      <rPr>
        <sz val="10"/>
        <rFont val="Times New Roman"/>
        <family val="1"/>
        <charset val="204"/>
      </rPr>
      <t xml:space="preserve"> " (поликлиника ул. Индустриальная)  </t>
    </r>
    <r>
      <rPr>
        <b/>
        <sz val="10"/>
        <rFont val="Times New Roman"/>
        <family val="1"/>
        <charset val="204"/>
      </rPr>
      <t xml:space="preserve">(бюджет фонда ОМС) </t>
    </r>
  </si>
  <si>
    <t>4.25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</si>
  <si>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  <charset val="204"/>
      </rPr>
      <t>детская поликлиника № 1</t>
    </r>
    <r>
      <rPr>
        <sz val="10"/>
        <rFont val="Times New Roman"/>
        <family val="1"/>
        <charset val="204"/>
      </rPr>
      <t xml:space="preserve">" </t>
    </r>
    <r>
      <rPr>
        <b/>
        <sz val="10"/>
        <rFont val="Times New Roman"/>
        <family val="1"/>
        <charset val="204"/>
      </rPr>
      <t xml:space="preserve">(бюджет фонда ОМС) </t>
    </r>
  </si>
  <si>
    <t>4.26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</si>
  <si>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  <charset val="204"/>
      </rPr>
      <t>детская поликлиника № 2</t>
    </r>
    <r>
      <rPr>
        <sz val="10"/>
        <rFont val="Times New Roman"/>
        <family val="1"/>
        <charset val="204"/>
      </rPr>
      <t xml:space="preserve">" </t>
    </r>
    <r>
      <rPr>
        <b/>
        <sz val="10"/>
        <rFont val="Times New Roman"/>
        <family val="1"/>
        <charset val="204"/>
      </rPr>
      <t xml:space="preserve">(бюджет фонда ОМС) </t>
    </r>
  </si>
  <si>
    <t xml:space="preserve"> 4.27</t>
  </si>
  <si>
    <r>
      <rPr>
        <sz val="11"/>
        <rFont val="Times New Roman"/>
        <family val="1"/>
        <charset val="204"/>
      </rPr>
      <t>Государственное бюджетное  учреждение здравоохранения "Петропавловск-Камчатская городская гериатрическая больница"</t>
    </r>
    <r>
      <rPr>
        <b/>
        <sz val="11"/>
        <color rgb="FFFF0000"/>
        <rFont val="Times New Roman"/>
        <family val="1"/>
        <charset val="204"/>
      </rPr>
      <t xml:space="preserve"> (краевой бюджет)     </t>
    </r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</si>
  <si>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гериатрическая больница" </t>
    </r>
    <r>
      <rPr>
        <b/>
        <sz val="10"/>
        <rFont val="Times New Roman"/>
        <family val="1"/>
        <charset val="204"/>
      </rPr>
      <t xml:space="preserve">(бюджет фонда ОМС) </t>
    </r>
  </si>
  <si>
    <t>4.28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</si>
  <si>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стоматологическая поликлиника" </t>
    </r>
    <r>
      <rPr>
        <b/>
        <sz val="10"/>
        <color rgb="FFFF0000"/>
        <rFont val="Times New Roman"/>
        <family val="1"/>
        <charset val="204"/>
      </rPr>
      <t xml:space="preserve">(краевой бюджет) 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 </t>
    </r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</si>
  <si>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стоматологическая поликлиника" </t>
    </r>
    <r>
      <rPr>
        <b/>
        <sz val="10"/>
        <rFont val="Times New Roman"/>
        <family val="1"/>
        <charset val="204"/>
      </rPr>
      <t xml:space="preserve">(бюджет фонда ОМС) </t>
    </r>
  </si>
  <si>
    <t>4.29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</si>
  <si>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"Камчатская краевая стоматологическая поликлиника" </t>
    </r>
    <r>
      <rPr>
        <b/>
        <sz val="10"/>
        <rFont val="Times New Roman"/>
        <family val="1"/>
        <charset val="204"/>
      </rPr>
      <t xml:space="preserve">(бюджет фонда ОМС) </t>
    </r>
  </si>
  <si>
    <t>4.30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</si>
  <si>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  <charset val="204"/>
      </rPr>
      <t>поликлиника № 3</t>
    </r>
    <r>
      <rPr>
        <sz val="10"/>
        <rFont val="Times New Roman"/>
        <family val="1"/>
        <charset val="204"/>
      </rPr>
      <t xml:space="preserve"> " </t>
    </r>
    <r>
      <rPr>
        <b/>
        <sz val="10"/>
        <rFont val="Times New Roman"/>
        <family val="1"/>
        <charset val="204"/>
      </rPr>
      <t xml:space="preserve">(бюджет фонда ОМС) </t>
    </r>
  </si>
  <si>
    <t>4.31</t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</si>
  <si>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"Камчатский краевой центр общественного здоровья и медицинской профилактики"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</si>
  <si>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"Камчатский краевой центр общественного здоровья и медицинской профилактики" (</t>
    </r>
    <r>
      <rPr>
        <b/>
        <sz val="10"/>
        <rFont val="Times New Roman"/>
        <family val="1"/>
        <charset val="204"/>
      </rPr>
      <t>бюджет фонда ОМС)</t>
    </r>
  </si>
  <si>
    <t>4.32</t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</si>
  <si>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"Камчатская краевая детская инфекционная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</si>
  <si>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"Камчатская краевая детская инфекционная больница" (</t>
    </r>
    <r>
      <rPr>
        <b/>
        <sz val="10"/>
        <rFont val="Times New Roman"/>
        <family val="1"/>
        <charset val="204"/>
      </rPr>
      <t>бюджет фонда ОМС)</t>
    </r>
  </si>
  <si>
    <t>4.33</t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</si>
  <si>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"Пенжинская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   </t>
    </r>
  </si>
  <si>
    <t>Пенжинский район с. Манилы, с. Слаутное, с. Таловка, с. Аянка, с. Оклан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</si>
  <si>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"Пенжинская районная больница" </t>
    </r>
    <r>
      <rPr>
        <b/>
        <sz val="10"/>
        <rFont val="Times New Roman"/>
        <family val="1"/>
        <charset val="204"/>
      </rPr>
      <t xml:space="preserve">(бюджет фонда ОМС) </t>
    </r>
  </si>
  <si>
    <t>Пенжинский район с. Каменское</t>
  </si>
  <si>
    <t>4.34</t>
  </si>
  <si>
    <r>
      <rPr>
        <b/>
        <sz val="10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  всего, в т.ч.: </t>
    </r>
    <r>
      <rPr>
        <b/>
        <sz val="10"/>
        <color rgb="FFFF0000"/>
        <rFont val="Times New Roman"/>
        <family val="1"/>
        <charset val="204"/>
      </rPr>
      <t xml:space="preserve">(краевой бюджет)   </t>
    </r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</si>
  <si>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"Усть-Большерецкая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  </t>
    </r>
  </si>
  <si>
    <t>с. Усть-Большерецк</t>
  </si>
  <si>
    <t>ПАО "Камчатэнерго"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</si>
  <si>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 </t>
    </r>
    <r>
      <rPr>
        <b/>
        <u/>
        <sz val="10"/>
        <rFont val="Times New Roman"/>
        <family val="1"/>
        <charset val="204"/>
      </rPr>
      <t>Октябрьское отделение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</t>
    </r>
  </si>
  <si>
    <t>п. Октябрьский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</si>
  <si>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 </t>
    </r>
    <r>
      <rPr>
        <b/>
        <u/>
        <sz val="10"/>
        <rFont val="Times New Roman"/>
        <family val="1"/>
        <charset val="204"/>
      </rPr>
      <t>Апачинское отделение</t>
    </r>
  </si>
  <si>
    <t>с. Апача</t>
  </si>
  <si>
    <t xml:space="preserve">Государственное бюджетное  учреждение здравоохранения "Усть-Большерецкая районная больница"  всего, в т.ч.:  (бюджет фонда ОМС) 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</si>
  <si>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 </t>
    </r>
    <r>
      <rPr>
        <b/>
        <sz val="10"/>
        <rFont val="Times New Roman"/>
        <family val="1"/>
        <charset val="204"/>
      </rPr>
      <t xml:space="preserve"> </t>
    </r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</si>
  <si>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"Усть-Большерецкая районная больница" </t>
    </r>
    <r>
      <rPr>
        <b/>
        <u/>
        <sz val="10"/>
        <rFont val="Times New Roman"/>
        <family val="1"/>
        <charset val="204"/>
      </rPr>
      <t xml:space="preserve"> Октябрьское отделение</t>
    </r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</si>
  <si>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"Усть-Большерецкая районная больница"</t>
    </r>
    <r>
      <rPr>
        <b/>
        <u/>
        <sz val="10"/>
        <rFont val="Times New Roman"/>
        <family val="1"/>
        <charset val="204"/>
      </rPr>
      <t xml:space="preserve"> Апачинское отделение</t>
    </r>
    <r>
      <rPr>
        <sz val="10"/>
        <rFont val="Times New Roman"/>
        <family val="1"/>
        <charset val="204"/>
      </rPr>
      <t xml:space="preserve"> </t>
    </r>
  </si>
  <si>
    <t>4.35</t>
  </si>
  <si>
    <r>
      <rPr>
        <b/>
        <sz val="10"/>
        <rFont val="Times New Roman"/>
        <family val="1"/>
        <charset val="204"/>
      </rPr>
      <t>Государственное бюджетное  учреждение здравоохранения "Мильковская районная больница" всего, в  т.ч.:</t>
    </r>
    <r>
      <rPr>
        <b/>
        <sz val="10"/>
        <color rgb="FFFF0000"/>
        <rFont val="Times New Roman"/>
        <family val="1"/>
        <charset val="204"/>
      </rPr>
      <t xml:space="preserve"> (краевой бюджет)   </t>
    </r>
  </si>
  <si>
    <t>Государственное бюджетное  учреждение здравоохранения "Мильковская районная больница"</t>
  </si>
  <si>
    <r>
      <rPr>
        <b/>
        <sz val="10"/>
        <rFont val="Times New Roman"/>
        <family val="1"/>
        <charset val="204"/>
      </rPr>
      <t xml:space="preserve">Долиновский ФАП - </t>
    </r>
    <r>
      <rPr>
        <sz val="10"/>
        <rFont val="Times New Roman"/>
        <family val="1"/>
        <charset val="204"/>
      </rPr>
      <t xml:space="preserve"> Государственное бюджетное  учреждение здравоохранения КК "Мильковская районная больница"</t>
    </r>
  </si>
  <si>
    <t>Мильковский район с.Долиновка</t>
  </si>
  <si>
    <t xml:space="preserve">Государственное бюджетное  учреждение здравоохранения "Мильковская районная больница" всего, в  т.ч.: (бюджет фонда ОМС) </t>
  </si>
  <si>
    <t>Атласовская врачебная амбулатория</t>
  </si>
  <si>
    <t>Мильковский район с. Атласово</t>
  </si>
  <si>
    <t>ФАП с. Лазо</t>
  </si>
  <si>
    <t>Мильковский район с. Лазо</t>
  </si>
  <si>
    <t>ФАП с. Шаромы</t>
  </si>
  <si>
    <t>Мильковский район с. Шаромы</t>
  </si>
  <si>
    <t>4.36</t>
  </si>
  <si>
    <r>
      <rPr>
        <b/>
        <sz val="10"/>
        <rFont val="Times New Roman"/>
        <family val="1"/>
        <charset val="204"/>
      </rPr>
      <t>Государственное бюджетное  учреждение здравоохранения "Олюторская районная больница" всего, в т.ч.:</t>
    </r>
    <r>
      <rPr>
        <b/>
        <sz val="10"/>
        <color rgb="FFFF0000"/>
        <rFont val="Times New Roman"/>
        <family val="1"/>
        <charset val="204"/>
      </rPr>
      <t xml:space="preserve"> (краевой бюджет)   </t>
    </r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</si>
  <si>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"Олюторская районная больница" -</t>
    </r>
    <r>
      <rPr>
        <b/>
        <sz val="10"/>
        <rFont val="Times New Roman"/>
        <family val="1"/>
        <charset val="204"/>
      </rPr>
      <t xml:space="preserve"> Тиличики</t>
    </r>
  </si>
  <si>
    <r>
      <rPr>
        <b/>
        <sz val="10"/>
        <rFont val="Times New Roman"/>
        <family val="1"/>
        <charset val="204"/>
      </rPr>
      <t>ОВОП с. Хаилино</t>
    </r>
    <r>
      <rPr>
        <sz val="10"/>
        <rFont val="Times New Roman"/>
        <family val="1"/>
        <charset val="204"/>
      </rPr>
      <t xml:space="preserve"> ГБУЗ КК"Олюторская районная больница" </t>
    </r>
  </si>
  <si>
    <t>с.Хаилино</t>
  </si>
  <si>
    <t>АО "Корякэнерго"</t>
  </si>
  <si>
    <r>
      <rPr>
        <b/>
        <sz val="10"/>
        <rFont val="Times New Roman"/>
        <family val="1"/>
        <charset val="204"/>
      </rPr>
      <t>ОВОП с. Пахачи</t>
    </r>
    <r>
      <rPr>
        <sz val="10"/>
        <rFont val="Times New Roman"/>
        <family val="1"/>
        <charset val="204"/>
      </rPr>
      <t xml:space="preserve"> ГБУЗ КК"Олюторская районная больница" </t>
    </r>
  </si>
  <si>
    <t>с.Пахачи</t>
  </si>
  <si>
    <r>
      <rPr>
        <b/>
        <sz val="10"/>
        <rFont val="Times New Roman"/>
        <family val="1"/>
        <charset val="204"/>
      </rPr>
      <t>ОВОП с. Апука</t>
    </r>
    <r>
      <rPr>
        <sz val="10"/>
        <rFont val="Times New Roman"/>
        <family val="1"/>
        <charset val="204"/>
      </rPr>
      <t xml:space="preserve"> ГБУЗ КК"Олюторская районная больница" </t>
    </r>
  </si>
  <si>
    <t>с.Апука</t>
  </si>
  <si>
    <r>
      <rPr>
        <b/>
        <sz val="10"/>
        <rFont val="Times New Roman"/>
        <family val="1"/>
        <charset val="204"/>
      </rPr>
      <t>ФАП с. Ачайваям</t>
    </r>
    <r>
      <rPr>
        <sz val="10"/>
        <rFont val="Times New Roman"/>
        <family val="1"/>
        <charset val="204"/>
      </rPr>
      <t xml:space="preserve"> ГБУЗ КК"Олюторская районная больница" </t>
    </r>
  </si>
  <si>
    <t>с.Ачайваям</t>
  </si>
  <si>
    <r>
      <rPr>
        <b/>
        <sz val="10"/>
        <rFont val="Times New Roman"/>
        <family val="1"/>
        <charset val="204"/>
      </rPr>
      <t>ФАП с. Средние Пахачи</t>
    </r>
    <r>
      <rPr>
        <sz val="10"/>
        <rFont val="Times New Roman"/>
        <family val="1"/>
        <charset val="204"/>
      </rPr>
      <t xml:space="preserve"> ГБУЗ КК"Олюторская районная больница" </t>
    </r>
  </si>
  <si>
    <t>с. Средние Пахачи</t>
  </si>
  <si>
    <r>
      <rPr>
        <b/>
        <sz val="10"/>
        <rFont val="Times New Roman"/>
        <family val="1"/>
        <charset val="204"/>
      </rPr>
      <t>ФАП с. Вывенка</t>
    </r>
    <r>
      <rPr>
        <sz val="10"/>
        <rFont val="Times New Roman"/>
        <family val="1"/>
        <charset val="204"/>
      </rPr>
      <t xml:space="preserve"> ГБУЗ КК"Олюторская районная больница" </t>
    </r>
  </si>
  <si>
    <t>с.Вывенка</t>
  </si>
  <si>
    <t xml:space="preserve">Государственное бюджетное  учреждение здравоохранения "Олюторская районная больница" всего, в т.ч.: (бюджет фонда ОМС) </t>
  </si>
  <si>
    <t>Государственное бюджетное  учреждение здравоохранения "Олюторская районная больница" (с.Тиличики)</t>
  </si>
  <si>
    <r>
      <rPr>
        <b/>
        <sz val="10"/>
        <rFont val="Times New Roman"/>
        <family val="1"/>
        <charset val="204"/>
      </rPr>
      <t xml:space="preserve">ФАП с. Средние Пахачи </t>
    </r>
    <r>
      <rPr>
        <sz val="10"/>
        <rFont val="Times New Roman"/>
        <family val="1"/>
        <charset val="204"/>
      </rPr>
      <t xml:space="preserve">ГБУЗ КК"Олюторская районная больница" </t>
    </r>
  </si>
  <si>
    <t>4.37</t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</si>
  <si>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"Вилючинская городская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  <r>
      <rPr>
        <b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 </t>
    </r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</si>
  <si>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"Вилючинская городская больница" </t>
    </r>
    <r>
      <rPr>
        <b/>
        <sz val="10"/>
        <rFont val="Times New Roman"/>
        <family val="1"/>
        <charset val="204"/>
      </rPr>
      <t xml:space="preserve">(бюджет фонда ОМС) </t>
    </r>
  </si>
  <si>
    <t>4.38</t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</si>
  <si>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"Елизовская станция скорой медицинской помощи"</t>
    </r>
    <r>
      <rPr>
        <b/>
        <sz val="10"/>
        <color rgb="FFFF0000"/>
        <rFont val="Times New Roman"/>
        <family val="1"/>
        <charset val="204"/>
      </rPr>
      <t>(краевой бюджет)</t>
    </r>
    <r>
      <rPr>
        <b/>
        <sz val="10"/>
        <rFont val="Times New Roman"/>
        <family val="1"/>
        <charset val="204"/>
      </rPr>
      <t xml:space="preserve">   </t>
    </r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</si>
  <si>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"Елизовская станция скорой медицинской помощи" </t>
    </r>
    <r>
      <rPr>
        <b/>
        <sz val="10"/>
        <rFont val="Times New Roman"/>
        <family val="1"/>
        <charset val="204"/>
      </rPr>
      <t xml:space="preserve">(бюджет фонда ОМС) </t>
    </r>
  </si>
  <si>
    <t>4.39</t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</si>
  <si>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</t>
    </r>
    <r>
      <rPr>
        <b/>
        <sz val="1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</si>
  <si>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/>
        <sz val="10"/>
        <rFont val="Times New Roman"/>
        <family val="1"/>
        <charset val="204"/>
      </rPr>
      <t xml:space="preserve">(бюджет фонда ОМС) </t>
    </r>
  </si>
  <si>
    <t>4.40</t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</si>
  <si>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"Озерновская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 </t>
    </r>
  </si>
  <si>
    <t>Усть-Большерецкий район, п.Озерновский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</si>
  <si>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"Озерновская районная больница" </t>
    </r>
    <r>
      <rPr>
        <b/>
        <sz val="10"/>
        <rFont val="Times New Roman"/>
        <family val="1"/>
        <charset val="204"/>
      </rPr>
      <t xml:space="preserve">(бюджет фонда ОМС) </t>
    </r>
  </si>
  <si>
    <t xml:space="preserve">ПАО "Камчатскэнерго" </t>
  </si>
  <si>
    <t>4.41</t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</si>
  <si>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"Никольская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</si>
  <si>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с. Никольское, Алеутский район, Камчатский край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</si>
  <si>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"Никольская районная больница" </t>
    </r>
    <r>
      <rPr>
        <b/>
        <sz val="10"/>
        <rFont val="Times New Roman"/>
        <family val="1"/>
        <charset val="204"/>
      </rPr>
      <t xml:space="preserve">(бюджет фонда ОМС) </t>
    </r>
  </si>
  <si>
    <t>4.42</t>
  </si>
  <si>
    <r>
      <rPr>
        <b/>
        <sz val="10"/>
        <rFont val="Times New Roman"/>
        <family val="1"/>
        <charset val="204"/>
      </rPr>
      <t>Государственное бюджетное  учреждение здравоохранения "Карагинская районная больница" всего, в  т.ч.:</t>
    </r>
    <r>
      <rPr>
        <b/>
        <sz val="10"/>
        <color rgb="FFFF0000"/>
        <rFont val="Times New Roman"/>
        <family val="1"/>
        <charset val="204"/>
      </rPr>
      <t xml:space="preserve"> (краевой бюджет)   </t>
    </r>
  </si>
  <si>
    <r>
      <rPr>
        <b/>
        <sz val="10"/>
        <rFont val="Times New Roman"/>
        <family val="1"/>
        <charset val="204"/>
      </rPr>
      <t>п. Оссора</t>
    </r>
    <r>
      <rPr>
        <sz val="10"/>
        <rFont val="Times New Roman"/>
        <family val="1"/>
        <charset val="204"/>
      </rPr>
      <t xml:space="preserve"> ГБУЗ  КК"Карагинская районная больница"</t>
    </r>
  </si>
  <si>
    <r>
      <rPr>
        <sz val="10"/>
        <rFont val="Times New Roman"/>
        <family val="1"/>
        <charset val="204"/>
      </rPr>
      <t xml:space="preserve"> ОВОП </t>
    </r>
    <r>
      <rPr>
        <b/>
        <sz val="10"/>
        <rFont val="Times New Roman"/>
        <family val="1"/>
        <charset val="204"/>
      </rPr>
      <t>с.Тымлат</t>
    </r>
    <r>
      <rPr>
        <sz val="10"/>
        <rFont val="Times New Roman"/>
        <family val="1"/>
        <charset val="204"/>
      </rPr>
      <t xml:space="preserve"> ГБУЗ  КК"Карагинская районная больница"</t>
    </r>
  </si>
  <si>
    <t>Карагинский район,с. Тымлат</t>
  </si>
  <si>
    <r>
      <rPr>
        <sz val="10"/>
        <rFont val="Times New Roman"/>
        <family val="1"/>
        <charset val="204"/>
      </rPr>
      <t xml:space="preserve">ОВОП </t>
    </r>
    <r>
      <rPr>
        <b/>
        <sz val="10"/>
        <rFont val="Times New Roman"/>
        <family val="1"/>
        <charset val="204"/>
      </rPr>
      <t>с. Ивашка</t>
    </r>
    <r>
      <rPr>
        <sz val="10"/>
        <rFont val="Times New Roman"/>
        <family val="1"/>
        <charset val="204"/>
      </rPr>
      <t xml:space="preserve"> ГБУЗ  КК"Карагинская районная больница"</t>
    </r>
  </si>
  <si>
    <t>Карагинский район, с.Ивашка</t>
  </si>
  <si>
    <t>ООО "ЭСИ"</t>
  </si>
  <si>
    <t xml:space="preserve">Государственное бюджетное  учреждение здравоохранения "Карагинская районная больница" всего, в  т.ч.: (бюджет фонда ОМС) </t>
  </si>
  <si>
    <r>
      <rPr>
        <sz val="10"/>
        <rFont val="Times New Roman"/>
        <family val="1"/>
        <charset val="204"/>
      </rPr>
      <t xml:space="preserve">п. </t>
    </r>
    <r>
      <rPr>
        <b/>
        <sz val="10"/>
        <rFont val="Times New Roman"/>
        <family val="1"/>
        <charset val="204"/>
      </rPr>
      <t>Оссора</t>
    </r>
    <r>
      <rPr>
        <sz val="10"/>
        <rFont val="Times New Roman"/>
        <family val="1"/>
        <charset val="204"/>
      </rPr>
      <t xml:space="preserve"> ГБУЗ  КК"Карагинская районная больница"</t>
    </r>
  </si>
  <si>
    <r>
      <rPr>
        <sz val="10"/>
        <rFont val="Times New Roman"/>
        <family val="1"/>
        <charset val="204"/>
      </rPr>
      <t xml:space="preserve">ФАП </t>
    </r>
    <r>
      <rPr>
        <b/>
        <sz val="10"/>
        <rFont val="Times New Roman"/>
        <family val="1"/>
        <charset val="204"/>
      </rPr>
      <t>с. Карага</t>
    </r>
    <r>
      <rPr>
        <sz val="10"/>
        <rFont val="Times New Roman"/>
        <family val="1"/>
        <charset val="204"/>
      </rPr>
      <t xml:space="preserve"> ГБУЗ  КК"Карагинская районная больница"</t>
    </r>
  </si>
  <si>
    <t>Карагинский район, с.Карага</t>
  </si>
  <si>
    <t>АО "Оссора"</t>
  </si>
  <si>
    <r>
      <rPr>
        <sz val="10"/>
        <rFont val="Times New Roman"/>
        <family val="1"/>
        <charset val="204"/>
      </rPr>
      <t xml:space="preserve">ФАП </t>
    </r>
    <r>
      <rPr>
        <b/>
        <sz val="10"/>
        <rFont val="Times New Roman"/>
        <family val="1"/>
        <charset val="204"/>
      </rPr>
      <t>с. Ильпырское</t>
    </r>
    <r>
      <rPr>
        <sz val="10"/>
        <rFont val="Times New Roman"/>
        <family val="1"/>
        <charset val="204"/>
      </rPr>
      <t xml:space="preserve"> ГБУЗ  КК"Карагинская районная больница"</t>
    </r>
  </si>
  <si>
    <t>Карагинский район, С.Ильпырское</t>
  </si>
  <si>
    <r>
      <rPr>
        <sz val="11"/>
        <rFont val="Times New Roman"/>
        <family val="1"/>
        <charset val="204"/>
      </rPr>
      <t xml:space="preserve">ФАП </t>
    </r>
    <r>
      <rPr>
        <b/>
        <sz val="11"/>
        <rFont val="Times New Roman"/>
        <family val="1"/>
        <charset val="204"/>
      </rPr>
      <t>с. Кострома</t>
    </r>
  </si>
  <si>
    <t>Карагинский район, с.Кострома</t>
  </si>
  <si>
    <t>АО "Колхоз ударник"</t>
  </si>
  <si>
    <t>4.43</t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</si>
  <si>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"Усть-Камчатская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 </t>
    </r>
  </si>
  <si>
    <t>Усть-Камчатский район, п. Усть-Камчатск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</si>
  <si>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"Усть-Камчатская районная больница" </t>
    </r>
    <r>
      <rPr>
        <b/>
        <sz val="10"/>
        <rFont val="Times New Roman"/>
        <family val="1"/>
        <charset val="204"/>
      </rPr>
      <t>(бюджет фонда ОМС)</t>
    </r>
    <r>
      <rPr>
        <sz val="10"/>
        <rFont val="Times New Roman"/>
        <family val="1"/>
        <charset val="204"/>
      </rPr>
      <t xml:space="preserve">  </t>
    </r>
  </si>
  <si>
    <t>4.44</t>
  </si>
  <si>
    <r>
      <rPr>
        <sz val="10"/>
        <rFont val="Times New Roman"/>
        <family val="1"/>
        <charset val="204"/>
      </rPr>
      <t>Государственное бюджетное  учреждение здравоохранения  "Соболевская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Крутогоровское общесоматическое отделение</t>
    </r>
    <r>
      <rPr>
        <b/>
        <sz val="10"/>
        <rFont val="Times New Roman"/>
        <family val="1"/>
        <charset val="204"/>
      </rPr>
      <t xml:space="preserve"> </t>
    </r>
  </si>
  <si>
    <t>Соболевский муниципальный район</t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</si>
  <si>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"Соболевская районная больница"</t>
    </r>
    <r>
      <rPr>
        <b/>
        <sz val="10"/>
        <rFont val="Times New Roman"/>
        <family val="1"/>
        <charset val="204"/>
      </rPr>
      <t xml:space="preserve"> (бюджет фонда ОМС) </t>
    </r>
  </si>
  <si>
    <t>4.45</t>
  </si>
  <si>
    <r>
      <rPr>
        <b/>
        <sz val="10"/>
        <rFont val="Times New Roman"/>
        <family val="1"/>
        <charset val="204"/>
      </rPr>
      <t>Государственное бюджетное  учреждение здравоохранения "Елизовская районная больница" , всего в т.ч.: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</si>
  <si>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t>ГБУЗ "Елизовская районная больница" (ул. Пограничная д. 18)</t>
  </si>
  <si>
    <t>ГБУЗ "Елизовская районная больница", (ул. Беринга д. 25)</t>
  </si>
  <si>
    <t>Государственное бюджетное  учреждение здравоохранения "Елизовская районная больница", всего в т.ч.: (бюджет фонда ОМС)</t>
  </si>
  <si>
    <t>4.46</t>
  </si>
  <si>
    <r>
      <rPr>
        <sz val="10"/>
        <rFont val="Times New Roman"/>
        <family val="1"/>
        <charset val="204"/>
      </rPr>
      <t xml:space="preserve">Государственное бюджетное  учреждение здравоохранения "Елизовская районная стоматологическая поликлиника" </t>
    </r>
    <r>
      <rPr>
        <b/>
        <sz val="10"/>
        <rFont val="Times New Roman"/>
        <family val="1"/>
        <charset val="204"/>
      </rPr>
      <t xml:space="preserve">(бюджет фонда ОМС) </t>
    </r>
  </si>
  <si>
    <t>4.47</t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</si>
  <si>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"Тигильская районная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 </t>
    </r>
  </si>
  <si>
    <t>с.Усть-Хайрюзово,с Ковран с..Хайрюзово</t>
  </si>
  <si>
    <t>АО " Корякэнерго"</t>
  </si>
  <si>
    <t>с.Тигиль.,с.Седанка, с.Воямполка</t>
  </si>
  <si>
    <r>
      <rPr>
        <sz val="10"/>
        <rFont val="Times New Roman"/>
        <family val="1"/>
        <charset val="204"/>
      </rPr>
      <t>Государственное бюджетное  учреждение здравоохранения "Тигильская районная больница"</t>
    </r>
    <r>
      <rPr>
        <b/>
        <sz val="10"/>
        <rFont val="Times New Roman"/>
        <family val="1"/>
        <charset val="204"/>
      </rPr>
      <t xml:space="preserve"> (бюджет фонда ОМС)</t>
    </r>
    <r>
      <rPr>
        <sz val="10"/>
        <rFont val="Times New Roman"/>
        <family val="1"/>
        <charset val="204"/>
      </rPr>
      <t xml:space="preserve"> </t>
    </r>
  </si>
  <si>
    <t>с.Усть-Хайрюзово,с Ковран С.Хайрюзово</t>
  </si>
  <si>
    <t>5.</t>
  </si>
  <si>
    <t>Министерство культуры  Камчатского края, в том числе:</t>
  </si>
  <si>
    <t xml:space="preserve"> 5.1</t>
  </si>
  <si>
    <t xml:space="preserve">Краевое государственное бюджетное образовательное учреждение дополнительного профессионального образования работников культуры "Краевой учебно-методический центр" </t>
  </si>
  <si>
    <t xml:space="preserve"> 5.2</t>
  </si>
  <si>
    <t>Краевое государственное бюджетное учреждение "Камчатский краевой объединенный музей"</t>
  </si>
  <si>
    <t>Краевое государственное бюджетное учреждение "Камчатский краевой объединенный музей" филиал с. Мильково</t>
  </si>
  <si>
    <t xml:space="preserve"> 5.3</t>
  </si>
  <si>
    <t>Краевое государственное бюджетное образовательное учреждение среднего профессионального образования "Камчатский колледж искусств"</t>
  </si>
  <si>
    <r>
      <rPr>
        <b/>
        <i/>
        <sz val="10"/>
        <rFont val="Times New Roman"/>
        <family val="1"/>
      </rPr>
      <t xml:space="preserve">общежитие </t>
    </r>
    <r>
      <rPr>
        <b/>
        <i/>
        <sz val="10"/>
        <color rgb="FFFF0000"/>
        <rFont val="Times New Roman"/>
        <family val="1"/>
      </rPr>
      <t xml:space="preserve"> по тарифу для населения</t>
    </r>
  </si>
  <si>
    <r>
      <rPr>
        <i/>
        <sz val="10"/>
        <rFont val="Times New Roman"/>
        <family val="1"/>
      </rPr>
      <t xml:space="preserve">учебный корпус  </t>
    </r>
    <r>
      <rPr>
        <b/>
        <i/>
        <sz val="10"/>
        <rFont val="Times New Roman"/>
        <family val="1"/>
      </rPr>
      <t>по общему тарифу</t>
    </r>
  </si>
  <si>
    <t xml:space="preserve"> 5.4</t>
  </si>
  <si>
    <t>Краевое государственное бюджетное учреждение "Центр культуры и досуга "Сероглазка"</t>
  </si>
  <si>
    <t xml:space="preserve"> 5.5</t>
  </si>
  <si>
    <t>Краевое государственное бюджетное учреждение "Камчатский краевой художественный музей"</t>
  </si>
  <si>
    <t xml:space="preserve"> 5.6</t>
  </si>
  <si>
    <t>Краевое государственная бюджетное учреждение "Камчатская краевая научная библиотека им. С.П. Крашенинникова"</t>
  </si>
  <si>
    <t xml:space="preserve"> 5.7</t>
  </si>
  <si>
    <t>Краевое государственное бюджетное учреждение "Камчатский центр народного творчества"</t>
  </si>
  <si>
    <t xml:space="preserve"> 5.8</t>
  </si>
  <si>
    <t>Краевое государственное бюджетное учреждение "Камчатское концертно-филармоническое объединение"</t>
  </si>
  <si>
    <t xml:space="preserve"> 5.9</t>
  </si>
  <si>
    <t xml:space="preserve">Краевое государственное бюджетное образовательное учреждение дополнительного образования детей "Корякская школа искусств им. Д.Б. Кабалевского  </t>
  </si>
  <si>
    <t xml:space="preserve"> 5.10</t>
  </si>
  <si>
    <t>Краевое государственное бюджетное учреждение "Корякский окружной краеведческий музей"</t>
  </si>
  <si>
    <t xml:space="preserve"> 5.12</t>
  </si>
  <si>
    <t>Краевое государственное бюджетное учреждение "Корякский центр народного творчества"</t>
  </si>
  <si>
    <t xml:space="preserve"> 5.13</t>
  </si>
  <si>
    <t>Краевое государственное бюджетное учреждение "Корякский фольклорный ансамбль "Ангт"</t>
  </si>
  <si>
    <t>6.</t>
  </si>
  <si>
    <t>Министерство по чрезвычайным ситуациям Камчатского края в том числе:</t>
  </si>
  <si>
    <t xml:space="preserve"> 6.1</t>
  </si>
  <si>
    <t>Краевое государственное бюджетное учреждение дополнительного профессионального образования взрослых "Камчатский учебно-методический центр по гражданской обороне и чрезвычайным ситуациям"</t>
  </si>
  <si>
    <t>7.</t>
  </si>
  <si>
    <t>Министерство спорта Камчатского края, в том числе:</t>
  </si>
  <si>
    <t xml:space="preserve"> 7.1</t>
  </si>
  <si>
    <t xml:space="preserve">Краевое государственное бюджетное учреждение  дополнительного образования "Спортивная  школа олимпийского резерва единоборств"                                                                    </t>
  </si>
  <si>
    <t xml:space="preserve"> 7.2</t>
  </si>
  <si>
    <t>Краевое государственное бюджетное учреждение дополнительного образования "Спортивная школа "Палана"</t>
  </si>
  <si>
    <t>Краевое государственное бюджетное учреждение дополнительного образования "Спортивная школа "Палана" (п.Тигиль)</t>
  </si>
  <si>
    <t>п.Тигиль</t>
  </si>
  <si>
    <t xml:space="preserve"> 7.3</t>
  </si>
  <si>
    <t>Краевое государственное бюджетное учреждение дополнительного образования "Спортивная школа по футболу"</t>
  </si>
  <si>
    <t>8.</t>
  </si>
  <si>
    <t xml:space="preserve"> 8.1</t>
  </si>
  <si>
    <t>Краевое государственное бюджетное учреждение "Быстринская районная станция по борьбе с болезнями животных"</t>
  </si>
  <si>
    <t xml:space="preserve"> 8.2</t>
  </si>
  <si>
    <t>Краевое государственное бюджетное учреждение "Елизовская районная станция по борьбе с болезнями животных"</t>
  </si>
  <si>
    <t xml:space="preserve"> п. Раздольный, 
ул. Лесная</t>
  </si>
  <si>
    <t>п. Нагорный, 
ул. Зеленая, д. 14</t>
  </si>
  <si>
    <t>п. Николаевка</t>
  </si>
  <si>
    <t xml:space="preserve">п. Лесной, 
ул. Чапаева, д. 5 </t>
  </si>
  <si>
    <t>с. Коряки, 
ул. Колхозная, д. 14</t>
  </si>
  <si>
    <t xml:space="preserve"> 8.3</t>
  </si>
  <si>
    <t>Краевое государственное бюджетное учреждение "Мильковская районная станция по борьбе с болезнями животных"</t>
  </si>
  <si>
    <t xml:space="preserve"> 8.4</t>
  </si>
  <si>
    <t>Краевое государственное бюджетное учреждение "Петропавловская городская станция по борьбе с болезнями животных"</t>
  </si>
  <si>
    <t xml:space="preserve"> 8.5</t>
  </si>
  <si>
    <t>Краевое государственное учреждение бюджетное "Соболевская районная станция по борьбе с болезнями животных"</t>
  </si>
  <si>
    <t>с. Соболево</t>
  </si>
  <si>
    <t xml:space="preserve"> 8.6</t>
  </si>
  <si>
    <t>Краевое государственное бюджетное  учреждение "Усть-Большерецкая районная станция по борьбе с болезнями животных"</t>
  </si>
  <si>
    <t xml:space="preserve"> 8.7</t>
  </si>
  <si>
    <t>Краевое государственное бюджетное учреждение "Усть-Камчатская районная станция по борьбе с болезнями животных"</t>
  </si>
  <si>
    <t xml:space="preserve"> 8.8</t>
  </si>
  <si>
    <t xml:space="preserve"> Краевое государственное бюджетное учреждение "Камчатская краевая станция по борьбе с болезнями животных", в том числе:</t>
  </si>
  <si>
    <t>Краевое государственное бюджетное учреждение "Камчатская краевая станция по борьбе с болезнями животных" (г.Петропавловск-Камчатский)</t>
  </si>
  <si>
    <t>Краевое государственное бюджетное учреждение "Камчатская краевая станция по борьбе с болезнями животных" (Паланский ветеринарный участок)</t>
  </si>
  <si>
    <t>Олюторско-Пенжинская межрайонная ветеринарная лечебница (с.Тиличики)</t>
  </si>
  <si>
    <t>с.Тиличики</t>
  </si>
  <si>
    <t>Тилильская районная ветеринарная лечебница (с. Тигиль)</t>
  </si>
  <si>
    <t>с. Тигиль</t>
  </si>
  <si>
    <t>Карагинская  районная ветеринарная лечебница</t>
  </si>
  <si>
    <t>с.Тигиль</t>
  </si>
  <si>
    <t>9.</t>
  </si>
  <si>
    <t>9.1</t>
  </si>
  <si>
    <t>Краевое госудасртвенное бюджетное учреждение Камчатского края "Центр детско-молодежного творчества "Школьные годы"</t>
  </si>
  <si>
    <t>Министерство социального благополучия и семейной политики Камчатского края, в том числе:</t>
  </si>
  <si>
    <t>10.1</t>
  </si>
  <si>
    <t>КГБУ "Камчатский детский дом для детей-сирот и детей, оставшихся без попечения родителей, с ограниченными возможностями здоровья"</t>
  </si>
  <si>
    <t>10.2</t>
  </si>
  <si>
    <t>КГБУ "Центр содействия развитию семейных форм устройства "Эчган"</t>
  </si>
  <si>
    <t>10.3</t>
  </si>
  <si>
    <t>КГБУ "Центр содействия развитию семейных форм устройства "Радуга"</t>
  </si>
  <si>
    <t>11.</t>
  </si>
  <si>
    <t>Министерство имущественных и земельных отношений Камчатского края в том числе:</t>
  </si>
  <si>
    <t>11.1</t>
  </si>
  <si>
    <t>Краевое государственное бюджетное учреждение "Камчатская государственная кадастровая оценка"</t>
  </si>
  <si>
    <t>бюджет фонда ОМС</t>
  </si>
  <si>
    <t xml:space="preserve">дефлятор </t>
  </si>
  <si>
    <t>Прогнозный предельный индекс возможного изменения тарифа</t>
  </si>
  <si>
    <t>1.1</t>
  </si>
  <si>
    <t>АО "Тепло Земли"</t>
  </si>
  <si>
    <t>2.1</t>
  </si>
  <si>
    <t>с.Эссо</t>
  </si>
  <si>
    <t>Министерство образования Камчатского края, в том числе:</t>
  </si>
  <si>
    <t>3.1</t>
  </si>
  <si>
    <t>Краевое государственное бюджетное  образовательное учреждение дополнительного образования детей "Камчатский дворец детского творчества"</t>
  </si>
  <si>
    <t>3.2</t>
  </si>
  <si>
    <t>3.3</t>
  </si>
  <si>
    <t>3.4</t>
  </si>
  <si>
    <t>Краевое государственное профессиональное  образовательное бюджетное учреждение "Камчатский педагогический колледж"</t>
  </si>
  <si>
    <t>3.5</t>
  </si>
  <si>
    <t>Краевое государственное профессиональное  образовательное бюджетное учреждение "Паланский колледж"</t>
  </si>
  <si>
    <t>Городской округ "поселок Палана"</t>
  </si>
  <si>
    <t>МУП "Горсети"</t>
  </si>
  <si>
    <t>3.6</t>
  </si>
  <si>
    <t>Краевое государственное профессиональное образовательное бюджетное учреждение " Камчатский промышленный техникум"</t>
  </si>
  <si>
    <t>3.7</t>
  </si>
  <si>
    <t>п. Николаевка, с. Сосновка</t>
  </si>
  <si>
    <t xml:space="preserve">АО "Камчатэнергосервис"       </t>
  </si>
  <si>
    <t>АО "Камчатскэнергосервис"</t>
  </si>
  <si>
    <t>Краевое государственное общеобразовательное бюджетное учреждение «Елизовская школа-интернат для обучающихся с ограниченными возможностями здоровья»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</si>
  <si>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 </t>
  </si>
  <si>
    <t xml:space="preserve">Краевое государственное  образовательное бюджетное учреждение "Камчатская санаторная школа-интернат"  (п. Пионерский)                                                                                                                   </t>
  </si>
  <si>
    <t>Елизовский МР, п.Пионерский</t>
  </si>
  <si>
    <t>ООО "ИКС Петропавловск-Камчатский"</t>
  </si>
  <si>
    <r>
      <rPr>
        <sz val="10"/>
        <rFont val="Times New Roman"/>
        <family val="1"/>
      </rPr>
  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(г. Елизово)                                               </t>
    </r>
    <r>
      <rPr>
        <b/>
        <sz val="10"/>
        <rFont val="Times New Roman"/>
        <family val="1"/>
      </rPr>
      <t xml:space="preserve">            </t>
    </r>
  </si>
  <si>
    <t>Олюторский район, 
п. Тиличики</t>
  </si>
  <si>
    <t>3.23</t>
  </si>
  <si>
    <t>3.24</t>
  </si>
  <si>
    <t>3.26</t>
  </si>
  <si>
    <t>4.1</t>
  </si>
  <si>
    <t xml:space="preserve"> 4.9</t>
  </si>
  <si>
    <t xml:space="preserve"> 4.10</t>
  </si>
  <si>
    <t xml:space="preserve"> 4.14</t>
  </si>
  <si>
    <t>Карагинский район, п.Оссора</t>
  </si>
  <si>
    <t>4.17</t>
  </si>
  <si>
    <t>п. Ключи</t>
  </si>
  <si>
    <t xml:space="preserve">АО "Камчатэнергосервис" </t>
  </si>
  <si>
    <t>п. Козыревск</t>
  </si>
  <si>
    <t>МУП "Тепловодхоз" Козыревского сельского поселения</t>
  </si>
  <si>
    <t>4.20</t>
  </si>
  <si>
    <t>4.21</t>
  </si>
  <si>
    <t>г. Петропавловск-Камчатский 1 контур</t>
  </si>
  <si>
    <t>4.27</t>
  </si>
  <si>
    <t>Государственное бюджетное  учреждение здравоохранения "Усть-Большерецкая районная больница"</t>
  </si>
  <si>
    <t>АО "Камчатэнергосервис"</t>
  </si>
  <si>
    <t>Долиновский ФАП ГБУЗ КК"Мильковская районная больница"</t>
  </si>
  <si>
    <t>Мильковский район, с. Долиновка</t>
  </si>
  <si>
    <t>Государственное бюджетное  учреждение здравоохранения "Мильковская районная больница" всего, в  т.ч. (бюджет фонда ОМС):</t>
  </si>
  <si>
    <t>Мильковский район, с. Атласово</t>
  </si>
  <si>
    <t>ФАП С. Шаромы</t>
  </si>
  <si>
    <t>Государственное бюджетное  учреждение здравоохранения "Олюторская районная больница" Тиличики</t>
  </si>
  <si>
    <t>Государственное бюджетное  учреждение здравоохранения "Олюторская районная больница" всего, в т.ч.: (бюджет фонда ОМС)</t>
  </si>
  <si>
    <t>г. Вилючинск</t>
  </si>
  <si>
    <t>Усть-Большерецкий район,с.Запорожье</t>
  </si>
  <si>
    <t>АО "Тепло земли"</t>
  </si>
  <si>
    <t>ООО "Морошка"</t>
  </si>
  <si>
    <t>Государственное бюджетное  учреждение здравоохранения "Карагинская районная больница" всего, в  т.ч.: (бюджет фонда ОМС)</t>
  </si>
  <si>
    <t>ООО "Стимул"</t>
  </si>
  <si>
    <t>Начикинская амбулатория</t>
  </si>
  <si>
    <t>п. Сокоч</t>
  </si>
  <si>
    <t>Фельдшерский пункт с. Коряки, п.Зеленый</t>
  </si>
  <si>
    <t>с.Коряки, п. Зеленый</t>
  </si>
  <si>
    <t>ООО "КорякТеплоСнаб"</t>
  </si>
  <si>
    <t>Амбулатория п. Вулканный</t>
  </si>
  <si>
    <t>п. Вулканный</t>
  </si>
  <si>
    <t>ФГБУ "ЦЖКУ" Министерства обороны РФ</t>
  </si>
  <si>
    <t>Паратунская амбулатория, Фельдшерский пункт п. Термальный</t>
  </si>
  <si>
    <t>п. Паратунка, п. Термальный</t>
  </si>
  <si>
    <t>Пионерская амбулатория</t>
  </si>
  <si>
    <t>Николаевская амбулатория, Фельдшерский пункт п. Сосновка</t>
  </si>
  <si>
    <t xml:space="preserve">с.Тигиль., с.Седанка, </t>
  </si>
  <si>
    <t>Тигильский район,
с. Усть- Хайрюзово</t>
  </si>
  <si>
    <t>с. Ковран</t>
  </si>
  <si>
    <t xml:space="preserve">Краевое государственное бюджетное  образовательное учреждение дополнительного профессионального образования работников культуры "Краевой учебно-методический центр" </t>
  </si>
  <si>
    <t>Краевое государственное бюджетное  учреждение "Камчатский краевой объединенный музей"</t>
  </si>
  <si>
    <t xml:space="preserve"> 5.11</t>
  </si>
  <si>
    <t xml:space="preserve">Министерство спорта  Камчатского края, в том числе:  </t>
  </si>
  <si>
    <t>без природного газа</t>
  </si>
  <si>
    <t>природный газ</t>
  </si>
  <si>
    <t>ООО "Газпром межрегионгаз Дальний Восток"</t>
  </si>
  <si>
    <t>Краевое государственное бюджетное учреждение "Камчатская краевая станция по борьбе с болезнями животных", в том числе:</t>
  </si>
  <si>
    <t>"Камчатская краевая станция по борьбе с болезнями животных" (Паланский ветеринарный участок)</t>
  </si>
  <si>
    <t>дефлятор</t>
  </si>
  <si>
    <t xml:space="preserve">газ </t>
  </si>
  <si>
    <t>Прогнозный предельный индекс возможного изменения тарифа:</t>
  </si>
  <si>
    <t>тепло</t>
  </si>
  <si>
    <t>Приложение 1.3</t>
  </si>
  <si>
    <t>и энергетики Камчатского края</t>
  </si>
  <si>
    <t>п/п №</t>
  </si>
  <si>
    <t>01.01.2024 — 31.05.2024</t>
  </si>
  <si>
    <t>01.10.2024 — 31.12.2024</t>
  </si>
  <si>
    <t>двухкомпонентный</t>
  </si>
  <si>
    <t>однокомпонентный</t>
  </si>
  <si>
    <t>Лимит, Гкал</t>
  </si>
  <si>
    <r>
      <rPr>
        <b/>
        <sz val="10"/>
        <rFont val="Times New Roman"/>
        <family val="1"/>
      </rPr>
      <t>Лимит, м</t>
    </r>
    <r>
      <rPr>
        <b/>
        <vertAlign val="superscript"/>
        <sz val="10"/>
        <rFont val="Times New Roman"/>
        <family val="1"/>
      </rPr>
      <t>3</t>
    </r>
  </si>
  <si>
    <t>13</t>
  </si>
  <si>
    <t>14</t>
  </si>
  <si>
    <t>15</t>
  </si>
  <si>
    <t>16</t>
  </si>
  <si>
    <t>17</t>
  </si>
  <si>
    <t>18</t>
  </si>
  <si>
    <t>19</t>
  </si>
  <si>
    <t>Краевое государственное профессиональное  образовательное бюджетное учреждение "Камчатский педагогический колледж" (общежитие)</t>
  </si>
  <si>
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 (г. Елизово)                                                           </t>
  </si>
  <si>
    <t xml:space="preserve"> 4.2</t>
  </si>
  <si>
    <t xml:space="preserve"> 4.4</t>
  </si>
  <si>
    <t xml:space="preserve"> 4.5</t>
  </si>
  <si>
    <t xml:space="preserve"> 4.6</t>
  </si>
  <si>
    <t xml:space="preserve"> 4.8</t>
  </si>
  <si>
    <t>4.11</t>
  </si>
  <si>
    <t>4.12</t>
  </si>
  <si>
    <t>4.15</t>
  </si>
  <si>
    <t>4.16</t>
  </si>
  <si>
    <t>4.18</t>
  </si>
  <si>
    <t xml:space="preserve"> Петропавловск-Камчатский 1 контур</t>
  </si>
  <si>
    <t>4.19</t>
  </si>
  <si>
    <t>Краевое государственное бюджетное  образовательное учреждение среднего профессионального образования "Камчатский колледж искусств"</t>
  </si>
  <si>
    <t>10.</t>
  </si>
  <si>
    <t>Министерство социальногоблагополучия и семейной политики Камчатского края, в том числе:</t>
  </si>
  <si>
    <t>дефлятор для всех</t>
  </si>
  <si>
    <t>Приложение 1.4</t>
  </si>
  <si>
    <t>Лимит, м3</t>
  </si>
  <si>
    <t>Лимит,              м3</t>
  </si>
  <si>
    <t>Лимит,              Гкал</t>
  </si>
  <si>
    <t>Лимит,             м3</t>
  </si>
  <si>
    <t>20</t>
  </si>
  <si>
    <t>21</t>
  </si>
  <si>
    <t>Краевое государственное бюджетное образовательное учреждение дополнительного образования детей "Камчатский центр развития творечества детей и юношества "Рассветы Камчатки"</t>
  </si>
  <si>
    <t>Краевое государственное  общеобразовательное  бюджетное учреждение "Камчатская школа-интернат для обучающихся с ограниченными возможностями здоровья"</t>
  </si>
  <si>
    <t>ПАО "Корякэнерго"</t>
  </si>
  <si>
    <t xml:space="preserve"> 4.3</t>
  </si>
  <si>
    <t>ПАО Камчатскэнерго</t>
  </si>
  <si>
    <t>п. Зеленый</t>
  </si>
  <si>
    <t>с.Усть-Хайрюзово</t>
  </si>
  <si>
    <t xml:space="preserve"> г. Вилючинск</t>
  </si>
  <si>
    <t>Краевое государственное бюджетное  учреждение  "Камчатский краевой объединенный музей"</t>
  </si>
  <si>
    <t>Краевое государственное бюджетное  учреждение "Камчатская краевая научная библиотека им. С.П. Крашенинникова"</t>
  </si>
  <si>
    <t>5.1.</t>
  </si>
  <si>
    <t>Краевое государственное учреждение дополнительного профессионального образования взрослых "Камчатский учебно-методический центр по гражданской обороне и чрезвычайным ситуациям"</t>
  </si>
  <si>
    <t>7.1.</t>
  </si>
  <si>
    <t>8.1</t>
  </si>
  <si>
    <t>8.2</t>
  </si>
  <si>
    <t>Краевое государственное бюджетное учреждение "Камчатская краевая станция по борьбе с болезнями животных " (Карагинская районная ветеринарная лечебница)</t>
  </si>
  <si>
    <t xml:space="preserve">  </t>
  </si>
  <si>
    <t>Приложение 1.5</t>
  </si>
  <si>
    <t>Потребители</t>
  </si>
  <si>
    <t xml:space="preserve">Водопотребление </t>
  </si>
  <si>
    <r>
      <rPr>
        <b/>
        <sz val="10"/>
        <color rgb="FF000000"/>
        <rFont val="Times New Roman"/>
        <family val="1"/>
      </rPr>
      <t>Тариф за 1 м</t>
    </r>
    <r>
      <rPr>
        <b/>
        <vertAlign val="superscript"/>
        <sz val="10"/>
        <color rgb="FF000000"/>
        <rFont val="Times New Roman"/>
        <family val="1"/>
      </rPr>
      <t>3</t>
    </r>
    <r>
      <rPr>
        <b/>
        <sz val="10"/>
        <color rgb="FF000000"/>
        <rFont val="Times New Roman"/>
        <family val="1"/>
      </rPr>
      <t xml:space="preserve"> с НДС, руб </t>
    </r>
  </si>
  <si>
    <r>
      <rPr>
        <b/>
        <sz val="10"/>
        <color rgb="FF000000"/>
        <rFont val="Times New Roman"/>
        <family val="1"/>
      </rPr>
      <t>Лимит,м</t>
    </r>
    <r>
      <rPr>
        <b/>
        <vertAlign val="superscript"/>
        <sz val="10"/>
        <color rgb="FF000000"/>
        <rFont val="Times New Roman"/>
        <family val="1"/>
      </rPr>
      <t>3</t>
    </r>
  </si>
  <si>
    <t>Сумма тыс.руб.</t>
  </si>
  <si>
    <r>
      <rPr>
        <b/>
        <sz val="10"/>
        <color rgb="FF000000"/>
        <rFont val="Times New Roman"/>
        <family val="1"/>
      </rPr>
      <t>Лимит, м</t>
    </r>
    <r>
      <rPr>
        <b/>
        <vertAlign val="superscript"/>
        <sz val="10"/>
        <color rgb="FF000000"/>
        <rFont val="Times New Roman"/>
        <family val="1"/>
      </rPr>
      <t>3</t>
    </r>
  </si>
  <si>
    <t>КГУП "Камчатский водоканал"</t>
  </si>
  <si>
    <t>Министерство природных ресурсов и экологии Камчатского края, в том числе:</t>
  </si>
  <si>
    <t>МКП ВГО "Вилючинский водоканал"</t>
  </si>
  <si>
    <t>МУП "Водоканал Усть-Камчатского сельского поселения"</t>
  </si>
  <si>
    <t>МУП "Николаевское благоустройство"</t>
  </si>
  <si>
    <t>Филиал краевого государственного профессионального образовательного бюджетного учреждения "Камчатский сельскохозяйственный техникум" (Мильково)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</si>
  <si>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</t>
  </si>
  <si>
    <t xml:space="preserve">Краевое государственное образовательное бюджетное учреждение "Камчатская санаторная школа-интернат"  (п.Пионерский)                                                                                                                </t>
  </si>
  <si>
    <r>
      <rPr>
        <sz val="10"/>
        <rFont val="Times New Roman"/>
        <family val="1"/>
      </rPr>
  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                                             </t>
    </r>
    <r>
      <rPr>
        <b/>
        <sz val="10"/>
        <rFont val="Times New Roman"/>
        <family val="1"/>
      </rPr>
      <t xml:space="preserve">            </t>
    </r>
  </si>
  <si>
    <t xml:space="preserve"> 4.7</t>
  </si>
  <si>
    <t xml:space="preserve"> 4.13</t>
  </si>
  <si>
    <t>МУП "Ключевская управляющая  компания"</t>
  </si>
  <si>
    <t>МУП "Ключевская управляющая компания" УСН</t>
  </si>
  <si>
    <t xml:space="preserve"> 4.22</t>
  </si>
  <si>
    <t xml:space="preserve"> 4.24</t>
  </si>
  <si>
    <t xml:space="preserve"> 4.25</t>
  </si>
  <si>
    <t>Государственное бюджетное  учреждение здравоохранения "Тигильская районная больница"</t>
  </si>
  <si>
    <t>Тигильский МР, с.Тигиль</t>
  </si>
  <si>
    <t>ООО НашДом</t>
  </si>
  <si>
    <t>Тигильский МР, с. Усть-Хайрюзово</t>
  </si>
  <si>
    <t xml:space="preserve">Тигильский МР с.Седанка </t>
  </si>
  <si>
    <t>Государственное бюджетное  учреждение здравоохранения "Тигильская районная больница"  всего в т.ч.: (бюджет фонда ОМС)</t>
  </si>
  <si>
    <t xml:space="preserve">Государственное бюджетное  учреждение здравоохранения "Тигильская районная больница" </t>
  </si>
  <si>
    <t>МУП "Коммунальное хозяйство Усть-Большерецкого сельского поселения"</t>
  </si>
  <si>
    <t>Усть-Большерецкий МР п. Октябрьский</t>
  </si>
  <si>
    <t>МБУ ЖКХ"Надежда"</t>
  </si>
  <si>
    <t>Усть-Большерецкий МР с. Апача</t>
  </si>
  <si>
    <t>Долиновский ФАП ГБУЗ КК"Мильковская 
районная больница"</t>
  </si>
  <si>
    <t>Государственное бюджетное  учреждение здравоохранения "Мильковская  районная больница" всего, в  т.ч.: (бюджет фонда ОМС)</t>
  </si>
  <si>
    <t>Мильковский район с.Атласово</t>
  </si>
  <si>
    <t>Мильковский район с.Лазо</t>
  </si>
  <si>
    <t>Мильковский район с.Шаромы</t>
  </si>
  <si>
    <t xml:space="preserve"> ГБУЗ КК"Олюторская районная больница", Тиличики</t>
  </si>
  <si>
    <t xml:space="preserve"> ОВОП с. Хаилино ГБУЗ КК"Олюторская районная больница" </t>
  </si>
  <si>
    <t>Олюторский МР с.Хаилино</t>
  </si>
  <si>
    <t xml:space="preserve">ОВОП с.Пахачи ГБУЗ КК"Олюторская районная больница" </t>
  </si>
  <si>
    <t>Олюторский район, 
с. Пахачи</t>
  </si>
  <si>
    <t xml:space="preserve">ОВОП с.Апука ГБУЗ КК"Олюторская районная больница" </t>
  </si>
  <si>
    <t>Олюторский район, с.Апука</t>
  </si>
  <si>
    <t xml:space="preserve"> ГБУЗ КК"Олюторская районная больница" всего в т.ч.: (бюджет фонда ОМС)</t>
  </si>
  <si>
    <t xml:space="preserve">ФАП с.Ачайваям ГБУЗ КК"Олюторская районная больница" </t>
  </si>
  <si>
    <t>Усть-Большерецкий район, п. Озерновский</t>
  </si>
  <si>
    <t>МБУ ЖКХ"Надежда" УСН</t>
  </si>
  <si>
    <t>МУП "Запорожское"</t>
  </si>
  <si>
    <t xml:space="preserve"> МУП "Никольская управляющая организация"</t>
  </si>
  <si>
    <t>Государственное бюджетное  учреждение здравоохранения "Карагинская районная больница" всего, в т.ч.:  (бюджет фонда ОМС)</t>
  </si>
  <si>
    <t>Карагинский район, с .Ильпырское</t>
  </si>
  <si>
    <t>п. Крутогоровский</t>
  </si>
  <si>
    <t>ГБУЗ "Елизовская районная больница"</t>
  </si>
  <si>
    <t>Елизовский район, п. Сокоч</t>
  </si>
  <si>
    <t>ООО "Управляющая организация "Сокоч"</t>
  </si>
  <si>
    <t>Раздольненская амбулатория</t>
  </si>
  <si>
    <t>Елизовский район, п. Раздольный</t>
  </si>
  <si>
    <t>МКП "Раздольненский водоканал"</t>
  </si>
  <si>
    <t>Елизовский район, п Вулканный</t>
  </si>
  <si>
    <t>МУП "Коммунальные системы"</t>
  </si>
  <si>
    <t>Елизовский район, п. Николаевка, п. Сосновка</t>
  </si>
  <si>
    <t>Новолесновская амбулатория</t>
  </si>
  <si>
    <t>Елизовский район, п. Лесной</t>
  </si>
  <si>
    <t xml:space="preserve"> ООО "Светлячок"</t>
  </si>
  <si>
    <t>Паратунская амбулатория</t>
  </si>
  <si>
    <t>Елизовский район, п. Паратунка</t>
  </si>
  <si>
    <t>МУП "Паратунское КХ"</t>
  </si>
  <si>
    <t xml:space="preserve">  8.1</t>
  </si>
  <si>
    <t>п. Нагорный</t>
  </si>
  <si>
    <t>ООО "Светлячок"</t>
  </si>
  <si>
    <t>с. Коряки</t>
  </si>
  <si>
    <t xml:space="preserve">  8.3</t>
  </si>
  <si>
    <t>8.4</t>
  </si>
  <si>
    <t>Государственное учреждение "Усть-Большерецкая районная станция по борьбе с болезнями животных"</t>
  </si>
  <si>
    <t xml:space="preserve">Краевое государственное бюджетное учреждение "Усть-Камчатская районная станция по борьбе с болезнями животных" </t>
  </si>
  <si>
    <t xml:space="preserve">  8.6</t>
  </si>
  <si>
    <t xml:space="preserve">Краевое государственное бюджетное учреждение "Камчатская краевая станция по борьбе с болезнями животных" </t>
  </si>
  <si>
    <t>Карагинская районная ветеринарная лечебница (с.Оссора)</t>
  </si>
  <si>
    <t> КГУП "Камчатский водоканал"</t>
  </si>
  <si>
    <t>Петропавловск-Камчатский</t>
  </si>
  <si>
    <t>Камчатский край</t>
  </si>
  <si>
    <t>Водоотведение, стоки ГВС, жидкие бытовые отходы</t>
  </si>
  <si>
    <r>
      <rPr>
        <b/>
        <sz val="11"/>
        <color rgb="FF000000"/>
        <rFont val="Times New Roman"/>
        <family val="1"/>
      </rPr>
      <t>Лимит,              м</t>
    </r>
    <r>
      <rPr>
        <b/>
        <vertAlign val="superscript"/>
        <sz val="11"/>
        <color rgb="FF000000"/>
        <rFont val="Times New Roman"/>
        <family val="1"/>
      </rPr>
      <t>3</t>
    </r>
  </si>
  <si>
    <t>АО СВРЦ</t>
  </si>
  <si>
    <t>МУП "Водоканал УКСП"</t>
  </si>
  <si>
    <t>Краевое государственное профессиональное образовательное бюджетное учреждение "Камчатский сельскохозяйственный техникум"</t>
  </si>
  <si>
    <t>Филиал краевого государственного профессионального образовательного бюджетного учреждения "Камчатский сельскохозяйственный техникум"</t>
  </si>
  <si>
    <t>г.Елизово</t>
  </si>
  <si>
    <t>Елизовский р-н, пю Пионерский</t>
  </si>
  <si>
    <t xml:space="preserve">Государственное бюджетное  учреждение здравоохранения "Усть-Большерецкая районная больница"  всего, в т.ч.: (краевой бюджет)   </t>
  </si>
  <si>
    <t>Усть-Большерецкий район, с. Усть-Большерецк</t>
  </si>
  <si>
    <t xml:space="preserve">МУП "КХ Усть-Большерецкого СП" </t>
  </si>
  <si>
    <t xml:space="preserve">МБУ ЖКХ "Надежда" </t>
  </si>
  <si>
    <t>МКУ "Надежда"</t>
  </si>
  <si>
    <t>Государственное бюджетное  учреждение здравоохранения "Мильковская районная больница" всего, в  т.ч.: (бюджет фонда ОМС)</t>
  </si>
  <si>
    <t>Елизовский район, п. Вулканный</t>
  </si>
  <si>
    <t>Николаевская амбулатория, Фельдшерский п. Сосновка</t>
  </si>
  <si>
    <t>8.3</t>
  </si>
  <si>
    <t>8.5</t>
  </si>
  <si>
    <t>Приложение 1.7</t>
  </si>
  <si>
    <r>
      <rPr>
        <b/>
        <sz val="11"/>
        <rFont val="Times New Roman"/>
        <family val="1"/>
      </rPr>
      <t>Лимит потребления,   м</t>
    </r>
    <r>
      <rPr>
        <b/>
        <vertAlign val="superscript"/>
        <sz val="11"/>
        <rFont val="Times New Roman"/>
        <family val="1"/>
      </rPr>
      <t>3</t>
    </r>
  </si>
  <si>
    <t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"</t>
  </si>
  <si>
    <t>ГУП "Спецтранс"</t>
  </si>
  <si>
    <t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(б/о "Малка")</t>
  </si>
  <si>
    <t>1.3.</t>
  </si>
  <si>
    <t xml:space="preserve">Краевое государственное профессиональное образовательное бюджетное учреждение "Камчатский сельскохозяйственный техникум" </t>
  </si>
  <si>
    <t>с. Мильково</t>
  </si>
  <si>
    <t xml:space="preserve"> 3.8</t>
  </si>
  <si>
    <t xml:space="preserve"> 3.9</t>
  </si>
  <si>
    <t xml:space="preserve"> 3.10</t>
  </si>
  <si>
    <t xml:space="preserve"> 3.11</t>
  </si>
  <si>
    <t xml:space="preserve"> 3.12</t>
  </si>
  <si>
    <t xml:space="preserve"> 3.13</t>
  </si>
  <si>
    <t xml:space="preserve"> 3.14</t>
  </si>
  <si>
    <t xml:space="preserve"> 3.15</t>
  </si>
  <si>
    <t xml:space="preserve"> 3.16</t>
  </si>
  <si>
    <t>Краевое государственное общеобразовательное бюджетное учреждение Вечерняя (сменная) школа № 13  г.Петропавловск-Камчатский</t>
  </si>
  <si>
    <t xml:space="preserve"> 3.17</t>
  </si>
  <si>
    <t xml:space="preserve"> 3.18</t>
  </si>
  <si>
    <t>с.Мильково</t>
  </si>
  <si>
    <t xml:space="preserve"> 3.19</t>
  </si>
  <si>
    <t xml:space="preserve"> с. Эссо</t>
  </si>
  <si>
    <t>с. Анавгай</t>
  </si>
  <si>
    <t>я</t>
  </si>
  <si>
    <t>с. Эссо</t>
  </si>
  <si>
    <t>8.5.</t>
  </si>
  <si>
    <t xml:space="preserve">с. Усть-Большерецк         </t>
  </si>
  <si>
    <t>Тигильская районная ветеринарная лечебница (с. Тигиль)</t>
  </si>
  <si>
    <t>Министерство развития гражданского общества и молодежи  Камчатского края</t>
  </si>
  <si>
    <t>Министерство сельского хозяйства, пищевой и перерабатывающей промышленности Камчатского края::</t>
  </si>
  <si>
    <t xml:space="preserve">Министерство сельского хозяйства, пищевой и перерабатывающей промышленности Камчатского края: </t>
  </si>
  <si>
    <t>Министерство сельского хозяйства, пищевой и перерабатывающей промышленности Камчатского края:</t>
  </si>
  <si>
    <r>
      <t xml:space="preserve">Государственное бюджетное учреждение здравоохранения "Бюро судебно-медицинской экспертизы " ( ул. Орджоникидзе, 9а ) </t>
    </r>
    <r>
      <rPr>
        <b/>
        <sz val="10"/>
        <color rgb="FFFF0000"/>
        <rFont val="Times New Roman"/>
        <family val="1"/>
        <charset val="204"/>
      </rPr>
      <t xml:space="preserve"> (краевой бюджет)  </t>
    </r>
    <r>
      <rPr>
        <b/>
        <sz val="10"/>
        <rFont val="Times New Roman"/>
        <family val="1"/>
        <charset val="204"/>
      </rPr>
      <t xml:space="preserve">   </t>
    </r>
  </si>
  <si>
    <t>Приложение 1.2</t>
  </si>
  <si>
    <t>Тариф за 1 кВт*ч  с НДС, (руб.)</t>
  </si>
  <si>
    <t>Сумма, (тыс. руб.)</t>
  </si>
  <si>
    <t>ИТОГО</t>
  </si>
  <si>
    <t>(без природного газа)</t>
  </si>
  <si>
    <t>(природный газ ) краевой бюджет</t>
  </si>
  <si>
    <r>
      <t xml:space="preserve">Государственное бюджетное  учреждение здравоохранения ""Камчатский краевой центр общественного здоровья и медицинской профилактики" </t>
    </r>
    <r>
      <rPr>
        <b/>
        <sz val="10"/>
        <rFont val="Times New Roman"/>
        <family val="1"/>
        <charset val="204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</si>
  <si>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больница № 1" </t>
    </r>
    <r>
      <rPr>
        <b/>
        <sz val="10"/>
        <rFont val="Times New Roman"/>
        <family val="1"/>
        <charset val="204"/>
      </rPr>
      <t xml:space="preserve"> (бюджет фонда ОМС)</t>
    </r>
  </si>
  <si>
    <r>
      <t xml:space="preserve">Государственное бюджетное  учреждение здравоохранения  "Петропавловск-Камчатская городская больница № 2"  </t>
    </r>
    <r>
      <rPr>
        <b/>
        <sz val="10"/>
        <color rgb="FFFF0000"/>
        <rFont val="Times New Roman"/>
        <family val="1"/>
        <charset val="204"/>
      </rPr>
      <t xml:space="preserve"> (краевой бюджет) </t>
    </r>
    <r>
      <rPr>
        <sz val="10"/>
        <rFont val="Times New Roman"/>
        <family val="1"/>
        <charset val="204"/>
      </rPr>
      <t xml:space="preserve">                      </t>
    </r>
  </si>
  <si>
    <r>
      <t xml:space="preserve">Государственное бюджетное  учреждение здравоохранения  "Петропавловск-Камчатская городская больница № 2"   </t>
    </r>
    <r>
      <rPr>
        <b/>
        <sz val="10"/>
        <rFont val="Times New Roman"/>
        <family val="1"/>
        <charset val="204"/>
      </rPr>
      <t xml:space="preserve"> (бюджет фонда ОМС)                      </t>
    </r>
  </si>
  <si>
    <r>
      <t xml:space="preserve">Государственное бюджетное  учреждение здравоохранения  "Петропавловск-Камчатская городская больница № 2" (поликлиника ул. Индустриальная) </t>
    </r>
    <r>
      <rPr>
        <b/>
        <sz val="10"/>
        <rFont val="Times New Roman"/>
        <family val="1"/>
        <charset val="204"/>
      </rPr>
      <t xml:space="preserve">  (бюджет фонда ОМС)          </t>
    </r>
    <r>
      <rPr>
        <sz val="10"/>
        <rFont val="Times New Roman"/>
        <family val="1"/>
        <charset val="204"/>
      </rPr>
      <t xml:space="preserve">           </t>
    </r>
  </si>
  <si>
    <r>
      <t xml:space="preserve">Государственное бюджетное  учреждение здравоохранения  "Петропавловск-Камчатская городская детская поликлиника № 1"  </t>
    </r>
    <r>
      <rPr>
        <b/>
        <sz val="10"/>
        <rFont val="Times New Roman"/>
        <family val="1"/>
        <charset val="204"/>
      </rPr>
      <t xml:space="preserve">(бюджет фонда ОМС) </t>
    </r>
    <r>
      <rPr>
        <sz val="10"/>
        <rFont val="Times New Roman"/>
        <family val="1"/>
        <charset val="204"/>
      </rPr>
      <t xml:space="preserve">                   </t>
    </r>
  </si>
  <si>
    <r>
      <t xml:space="preserve">Государственное бюджетное  учреждение здравоохранения  "Петропавловск-Камчатская городская детская поликлиника № 2"    </t>
    </r>
    <r>
      <rPr>
        <b/>
        <sz val="10"/>
        <rFont val="Times New Roman"/>
        <family val="1"/>
        <charset val="204"/>
      </rPr>
      <t xml:space="preserve">(бюджет фонда ОМС)  </t>
    </r>
    <r>
      <rPr>
        <sz val="10"/>
        <rFont val="Times New Roman"/>
        <family val="1"/>
        <charset val="204"/>
      </rPr>
      <t xml:space="preserve">                    </t>
    </r>
  </si>
  <si>
    <r>
      <t xml:space="preserve">Государственное бюджетное  учреждение здравоохранения  "Петропавловск-Камчатская городская стоматологическая поликлиника"       </t>
    </r>
    <r>
      <rPr>
        <b/>
        <sz val="10"/>
        <rFont val="Times New Roman"/>
        <family val="1"/>
        <charset val="204"/>
      </rPr>
      <t xml:space="preserve">(бюджет фонда ОМС)   </t>
    </r>
    <r>
      <rPr>
        <sz val="10"/>
        <rFont val="Times New Roman"/>
        <family val="1"/>
        <charset val="204"/>
      </rPr>
      <t xml:space="preserve">                          </t>
    </r>
  </si>
  <si>
    <r>
      <t xml:space="preserve">Государственное бюджетное  учреждение здравоохранения  "Петропавловск-Камчатская городская станция скорой медицинской помощи"   </t>
    </r>
    <r>
      <rPr>
        <b/>
        <sz val="10"/>
        <rFont val="Times New Roman"/>
        <family val="1"/>
        <charset val="204"/>
      </rPr>
      <t xml:space="preserve"> (бюджет фонда ОМС)      </t>
    </r>
    <r>
      <rPr>
        <sz val="10"/>
        <rFont val="Times New Roman"/>
        <family val="1"/>
        <charset val="204"/>
      </rPr>
      <t xml:space="preserve">                          </t>
    </r>
  </si>
  <si>
    <r>
      <t>Государственное бюджетное  учреждение здравоохранения "Петропавловск-Камчатская городская гериатрическая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</si>
  <si>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>Государственное бюджетное  учреждение здравоохранения "Петропавловск-Камчатская городская гериатрическая больница"</t>
    </r>
    <r>
      <rPr>
        <b/>
        <sz val="10"/>
        <rFont val="Times New Roman"/>
        <family val="1"/>
        <charset val="204"/>
      </rPr>
      <t xml:space="preserve">  (бюджет фонда ОМС)         </t>
    </r>
  </si>
  <si>
    <r>
      <t xml:space="preserve">Государственное бюджетное  учреждение здравоохранения "Петропавловск-Камчатский краевой родильный дом  - лечебно-профилактическое учреждение охраны материнства и детства"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</si>
  <si>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 учреждение здравоохранения "Петропавловск-Камчатский краевой родильный дом  - лечебно-профилактическое учреждение охраны материнства и детства" </t>
    </r>
    <r>
      <rPr>
        <b/>
        <sz val="10"/>
        <rFont val="Times New Roman"/>
        <family val="1"/>
        <charset val="204"/>
      </rPr>
      <t xml:space="preserve"> (бюджет фонда ОМС)         </t>
    </r>
  </si>
  <si>
    <r>
      <t xml:space="preserve">Государственное бюджетное  учреждение здравоохранения "Елизовская районная больница" </t>
    </r>
    <r>
      <rPr>
        <b/>
        <sz val="10"/>
        <rFont val="Times New Roman"/>
        <family val="1"/>
        <charset val="204"/>
      </rPr>
      <t xml:space="preserve"> (бюджет фонда ОМС) </t>
    </r>
    <r>
      <rPr>
        <sz val="10"/>
        <rFont val="Times New Roman"/>
        <family val="1"/>
        <charset val="204"/>
      </rPr>
      <t xml:space="preserve">        </t>
    </r>
  </si>
  <si>
    <r>
      <t>Государственное бюджетное  учреждение здравоохранения "Усть-Камчатская районная больница"</t>
    </r>
    <r>
      <rPr>
        <b/>
        <sz val="10"/>
        <rFont val="Times New Roman"/>
        <family val="1"/>
        <charset val="204"/>
      </rPr>
      <t xml:space="preserve"> (бюджет фонда ОМС)   </t>
    </r>
  </si>
  <si>
    <r>
      <t>Государственное бюджетное учреждение здравоохранения "Тигильская районная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</si>
  <si>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>Государственное бюджетное учреждение здравоохранения "Тигильская районная больница"</t>
    </r>
    <r>
      <rPr>
        <b/>
        <sz val="10"/>
        <rFont val="Times New Roman"/>
        <family val="1"/>
        <charset val="204"/>
      </rPr>
      <t xml:space="preserve"> (бюджет фонда ОМС)</t>
    </r>
  </si>
  <si>
    <r>
      <t xml:space="preserve">Государственное бюджетное учреждение здравоохранения "Бюро судебно-медицинской экспертизы "   (ул. Орджоникидзе, 9а )  </t>
    </r>
    <r>
      <rPr>
        <b/>
        <sz val="10"/>
        <color rgb="FFFF0000"/>
        <rFont val="Times New Roman"/>
        <family val="1"/>
        <charset val="204"/>
      </rPr>
      <t xml:space="preserve"> (краевой бюджет)  </t>
    </r>
    <r>
      <rPr>
        <sz val="10"/>
        <rFont val="Times New Roman"/>
        <family val="1"/>
        <charset val="204"/>
      </rPr>
      <t xml:space="preserve">   </t>
    </r>
  </si>
  <si>
    <r>
      <t>Государственное бюджетное учреждение здравоохранения "Камчатская краевая детская больница"</t>
    </r>
    <r>
      <rPr>
        <b/>
        <sz val="10"/>
        <color rgb="FFFF0000"/>
        <rFont val="Times New Roman"/>
        <family val="1"/>
      </rPr>
      <t xml:space="preserve"> (краевой бюджет)      </t>
    </r>
    <r>
      <rPr>
        <sz val="10"/>
        <rFont val="Times New Roman"/>
        <family val="1"/>
      </rPr>
      <t xml:space="preserve">                                         </t>
    </r>
  </si>
  <si>
    <r>
      <t xml:space="preserve">Государственное бюджетное учреждение здравоохранения "Камчатская краевая детская больница"     </t>
    </r>
    <r>
      <rPr>
        <b/>
        <sz val="10"/>
        <rFont val="Times New Roman"/>
        <family val="1"/>
      </rPr>
      <t xml:space="preserve">  (бюджет фонда ОМС)        </t>
    </r>
    <r>
      <rPr>
        <sz val="10"/>
        <rFont val="Times New Roman"/>
        <family val="1"/>
      </rPr>
      <t xml:space="preserve">                                        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</si>
  <si>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</t>
    </r>
    <r>
      <rPr>
        <b/>
        <sz val="10"/>
        <color rgb="FFFF0000"/>
        <rFont val="Times New Roman"/>
        <family val="1"/>
      </rPr>
      <t xml:space="preserve"> (краевой бюджет) </t>
    </r>
  </si>
  <si>
    <r>
      <t>Государственное бюджетное учреждение здравоохранения "Камчатский краевой центр по профилактике и борьбе со</t>
    </r>
    <r>
      <rPr>
        <b/>
        <sz val="10"/>
        <rFont val="Times New Roman"/>
        <family val="1"/>
      </rPr>
      <t xml:space="preserve"> СПИД </t>
    </r>
    <r>
      <rPr>
        <sz val="10"/>
        <rFont val="Times New Roman"/>
        <family val="1"/>
      </rPr>
      <t xml:space="preserve">и инфекционными заболеваниями"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</si>
  <si>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учреждение здравоохранения "Камчатская краевая станция переливания крови" </t>
    </r>
    <r>
      <rPr>
        <b/>
        <sz val="10"/>
        <color rgb="FFFF0000"/>
        <rFont val="Times New Roman"/>
        <family val="1"/>
      </rPr>
      <t xml:space="preserve"> (краевой бюджет)   </t>
    </r>
    <r>
      <rPr>
        <sz val="10"/>
        <rFont val="Times New Roman"/>
        <family val="1"/>
      </rPr>
      <t xml:space="preserve">                                     </t>
    </r>
  </si>
  <si>
    <r>
      <t xml:space="preserve"> Государственное бюджетное образовательное учреждение среднего профессионального образования "Камчатский медицинский колледж"(учебный комплекс)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</si>
  <si>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образовательное учреждение среднего профессионального образования "Камчатский краевой медицинский колледж"(общежитие)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</si>
  <si>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образовательное учреждение среднего профессионального образования "Камчатский медицинский колледж" </t>
    </r>
    <r>
      <rPr>
        <b/>
        <u/>
        <sz val="10"/>
        <rFont val="Times New Roman"/>
        <family val="1"/>
      </rPr>
      <t>(филиал пгт. Палана</t>
    </r>
    <r>
      <rPr>
        <sz val="10"/>
        <rFont val="Times New Roman"/>
        <family val="1"/>
      </rPr>
      <t xml:space="preserve">)  </t>
    </r>
    <r>
      <rPr>
        <b/>
        <sz val="10"/>
        <color rgb="FFFF0000"/>
        <rFont val="Times New Roman"/>
        <family val="1"/>
      </rPr>
      <t xml:space="preserve"> (краевой бюджет)   </t>
    </r>
    <r>
      <rPr>
        <sz val="10"/>
        <rFont val="Times New Roman"/>
        <family val="1"/>
      </rPr>
      <t xml:space="preserve">                          </t>
    </r>
  </si>
  <si>
    <r>
      <t xml:space="preserve">Государственное бюджетное учреждение здравоохранения "Камчатский краевой психоневрологический диспансер"  </t>
    </r>
    <r>
      <rPr>
        <b/>
        <sz val="10"/>
        <color rgb="FFFF0000"/>
        <rFont val="Times New Roman"/>
        <family val="1"/>
      </rPr>
      <t xml:space="preserve"> (краевой бюджет)      </t>
    </r>
    <r>
      <rPr>
        <sz val="10"/>
        <rFont val="Times New Roman"/>
        <family val="1"/>
      </rPr>
      <t xml:space="preserve">                       </t>
    </r>
  </si>
  <si>
    <r>
      <t>Государственное бюджетное  учреждение здравоохранения "Камчатский краевой наркологический диспансер" ( пр.50 лет Октября)</t>
    </r>
    <r>
      <rPr>
        <b/>
        <sz val="10"/>
        <color rgb="FFFF0000"/>
        <rFont val="Times New Roman"/>
        <family val="1"/>
      </rPr>
      <t xml:space="preserve"> (краевой бюджет)         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</si>
  <si>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</si>
  <si>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"Камчатский краевой онкологический диспансер" 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</si>
  <si>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учреждение здравоохранения "Камчатская краевая больница им. А.С.Лукашевского"    </t>
    </r>
    <r>
      <rPr>
        <b/>
        <sz val="10"/>
        <color rgb="FFFF0000"/>
        <rFont val="Times New Roman"/>
        <family val="1"/>
      </rPr>
      <t xml:space="preserve"> (краевой бюджет)      </t>
    </r>
    <r>
      <rPr>
        <sz val="10"/>
        <rFont val="Times New Roman"/>
        <family val="1"/>
      </rPr>
      <t xml:space="preserve">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</si>
  <si>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 </t>
    </r>
    <r>
      <rPr>
        <b/>
        <sz val="10"/>
        <rFont val="Times New Roman"/>
        <family val="1"/>
      </rPr>
      <t xml:space="preserve"> (бюджет фонда ОМС)   </t>
    </r>
    <r>
      <rPr>
        <sz val="10"/>
        <rFont val="Times New Roman"/>
        <family val="1"/>
      </rPr>
      <t xml:space="preserve">                                                 </t>
    </r>
  </si>
  <si>
    <r>
      <t xml:space="preserve">Государственное бюджетное учреждение здравоохранения "Камчатский краевой кардиологический диспансер"  </t>
    </r>
    <r>
      <rPr>
        <b/>
        <sz val="10"/>
        <color rgb="FFFF0000"/>
        <rFont val="Times New Roman"/>
        <family val="1"/>
      </rPr>
      <t xml:space="preserve"> (краевой бюджет)      </t>
    </r>
    <r>
      <rPr>
        <sz val="10"/>
        <rFont val="Times New Roman"/>
        <family val="1"/>
      </rPr>
      <t xml:space="preserve">                     </t>
    </r>
  </si>
  <si>
    <r>
      <t xml:space="preserve">Государственное бюджетное учреждение здравоохранения "Камчатский краевой кардиологический диспансер"   </t>
    </r>
    <r>
      <rPr>
        <b/>
        <sz val="10"/>
        <rFont val="Times New Roman"/>
        <family val="1"/>
      </rPr>
      <t xml:space="preserve"> (бюджет фонда ОМС)    </t>
    </r>
    <r>
      <rPr>
        <sz val="10"/>
        <rFont val="Times New Roman"/>
        <family val="1"/>
      </rPr>
      <t xml:space="preserve">                       </t>
    </r>
  </si>
  <si>
    <r>
      <t>Государственное бюджетное учреждение здравоохранения "Корякская окружная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</si>
  <si>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учреждение здравоохранения "Корякская окружная больница" </t>
    </r>
    <r>
      <rPr>
        <b/>
        <sz val="10"/>
        <rFont val="Times New Roman"/>
        <family val="1"/>
      </rPr>
      <t xml:space="preserve"> (бюджет фонда ОМС)</t>
    </r>
  </si>
  <si>
    <r>
      <t>Филиал № 1</t>
    </r>
    <r>
      <rPr>
        <sz val="10"/>
        <rFont val="Times New Roman"/>
        <family val="1"/>
      </rPr>
      <t xml:space="preserve"> Государственное бюджетное учреждение здравоохранения "Камчатский краевой противотуберкулезный диспансер"  </t>
    </r>
    <r>
      <rPr>
        <b/>
        <sz val="10"/>
        <rFont val="Times New Roman"/>
        <family val="1"/>
      </rPr>
      <t xml:space="preserve">пгт. Палана </t>
    </r>
    <r>
      <rPr>
        <b/>
        <sz val="10"/>
        <color rgb="FFFF0000"/>
        <rFont val="Times New Roman"/>
        <family val="1"/>
      </rPr>
      <t>(краевой бюджет)</t>
    </r>
    <r>
      <rPr>
        <sz val="10"/>
        <rFont val="Times New Roman"/>
        <family val="1"/>
      </rPr>
      <t xml:space="preserve">     </t>
    </r>
  </si>
  <si>
    <r>
      <t>Государственное бюджетное  учреждение здравоохранения "Мильковская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</si>
  <si>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 учреждение здравоохранения "Мильковская районная больница", в том числе: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</si>
  <si>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"Петропавловск-Камчатская городская поликлиника № 1"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</si>
  <si>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"Петропавловск-Камчатская городская поликлиника № 1" 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</si>
  <si>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"Петропавловск-Камчатская городская поликлиника № 3" 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</si>
  <si>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""Камчатский краевой центр общественного здоровья и медицинской профилактики" </t>
    </r>
    <r>
      <rPr>
        <b/>
        <sz val="10"/>
        <color rgb="FFFF0000"/>
        <rFont val="Times New Roman"/>
        <family val="1"/>
      </rPr>
      <t>(краевой бюджет)</t>
    </r>
    <r>
      <rPr>
        <sz val="10"/>
        <rFont val="Times New Roman"/>
        <family val="1"/>
      </rPr>
      <t xml:space="preserve"> </t>
    </r>
  </si>
  <si>
    <r>
      <t>Тариф за 1 Гкал (1м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газа) с НДС, (руб.)</t>
    </r>
  </si>
  <si>
    <t>Сумма,                       (тыс. руб.)</t>
  </si>
  <si>
    <r>
      <t>Лимит потребления, Гкал (газ,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>)</t>
    </r>
  </si>
  <si>
    <r>
      <t>Лимит потребления, Гкал (газ,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)  </t>
    </r>
  </si>
  <si>
    <t>Сумма,                        (тыс. руб.)</t>
  </si>
  <si>
    <r>
      <t xml:space="preserve">Государственное бюджетное учреждение здравоохранения "Камчатский краевой кожно-венерологический диспансер"  </t>
    </r>
    <r>
      <rPr>
        <b/>
        <sz val="1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 (краевой бюджет)  </t>
    </r>
    <r>
      <rPr>
        <b/>
        <sz val="10"/>
        <rFont val="Times New Roman"/>
        <family val="1"/>
        <charset val="204"/>
      </rPr>
      <t xml:space="preserve">                                            </t>
    </r>
    <r>
      <rPr>
        <sz val="10"/>
        <rFont val="Times New Roman"/>
        <family val="1"/>
        <charset val="204"/>
      </rPr>
      <t xml:space="preserve"> </t>
    </r>
  </si>
  <si>
    <r>
      <t>Государственное бюджетное учреждение здравоохранения "Камчатский краевой кожно-венерологический диспансер"</t>
    </r>
    <r>
      <rPr>
        <b/>
        <sz val="10"/>
        <rFont val="Times New Roman"/>
        <family val="1"/>
        <charset val="204"/>
      </rPr>
      <t xml:space="preserve"> (бюджет фонда ОМС)     </t>
    </r>
    <r>
      <rPr>
        <sz val="10"/>
        <rFont val="Times New Roman"/>
        <family val="1"/>
        <charset val="204"/>
      </rPr>
      <t xml:space="preserve">               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</si>
  <si>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  <charset val="204"/>
      </rPr>
      <t>СПИД</t>
    </r>
    <r>
      <rPr>
        <sz val="10"/>
        <rFont val="Times New Roman"/>
        <family val="1"/>
        <charset val="204"/>
      </rPr>
      <t xml:space="preserve"> и инфекционными заболеваниями"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</si>
  <si>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  <charset val="204"/>
      </rPr>
      <t>СПИД</t>
    </r>
    <r>
      <rPr>
        <sz val="10"/>
        <rFont val="Times New Roman"/>
        <family val="1"/>
        <charset val="204"/>
      </rPr>
      <t xml:space="preserve"> и инфекционными заболеваниями" </t>
    </r>
    <r>
      <rPr>
        <b/>
        <sz val="10"/>
        <rFont val="Times New Roman"/>
        <family val="1"/>
        <charset val="204"/>
      </rPr>
      <t xml:space="preserve"> (бюджет фонда ОМС) </t>
    </r>
  </si>
  <si>
    <r>
      <t xml:space="preserve">Государственное бюджетное учреждение здравоохранения "Камчатская краевая станция переливания крови"  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  <r>
      <rPr>
        <b/>
        <sz val="10"/>
        <rFont val="Times New Roman"/>
        <family val="1"/>
        <charset val="204"/>
      </rPr>
      <t xml:space="preserve">   </t>
    </r>
    <r>
      <rPr>
        <sz val="10"/>
        <rFont val="Times New Roman"/>
        <family val="1"/>
        <charset val="204"/>
      </rPr>
      <t xml:space="preserve">                                   </t>
    </r>
  </si>
  <si>
    <r>
      <t xml:space="preserve">Ггосударственное бюджетное образовательное учреждение среднего профессионального образования "Камчатский медицинский колледж"(учебный корпус, общежитие) 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</si>
  <si>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Ггосударственное бюджетное образовательное учреждение среднего профессионального образования "Камчатский медицинский колледж" </t>
    </r>
    <r>
      <rPr>
        <b/>
        <u/>
        <sz val="10"/>
        <rFont val="Times New Roman"/>
        <family val="1"/>
        <charset val="204"/>
      </rPr>
      <t>(филиал пгт. Палана)</t>
    </r>
    <r>
      <rPr>
        <sz val="10"/>
        <rFont val="Times New Roman"/>
        <family val="1"/>
        <charset val="204"/>
      </rPr>
      <t xml:space="preserve">  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</si>
  <si>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 xml:space="preserve">Государственное бюджетное  учреждение здравоохранения "Камчатский краевой психоневрологический диспансер"  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</t>
    </r>
    <r>
      <rPr>
        <sz val="10"/>
        <color rgb="FFFF0000"/>
        <rFont val="Times New Roman"/>
        <family val="1"/>
        <charset val="204"/>
      </rPr>
      <t xml:space="preserve">    </t>
    </r>
    <r>
      <rPr>
        <sz val="10"/>
        <rFont val="Times New Roman"/>
        <family val="1"/>
        <charset val="204"/>
      </rPr>
      <t xml:space="preserve">                       </t>
    </r>
  </si>
  <si>
    <r>
      <t xml:space="preserve">Государственное бюджетное учреждение здравоохранения "Камчатский краевой наркологический диспансер" </t>
    </r>
    <r>
      <rPr>
        <sz val="10"/>
        <color rgb="FFFF0000"/>
        <rFont val="Times New Roman"/>
        <family val="1"/>
        <charset val="204"/>
      </rPr>
      <t xml:space="preserve">  </t>
    </r>
    <r>
      <rPr>
        <b/>
        <sz val="10"/>
        <color rgb="FFFF0000"/>
        <rFont val="Times New Roman"/>
        <family val="1"/>
        <charset val="204"/>
      </rPr>
      <t xml:space="preserve">(краевой бюджет)  </t>
    </r>
  </si>
  <si>
    <r>
      <t xml:space="preserve">Государственное бюджетное  учреждение здравоохранения "Камчатский краевой онкологический диспансер"    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 (краевой бюджет)     </t>
    </r>
    <r>
      <rPr>
        <b/>
        <sz val="10"/>
        <rFont val="Times New Roman"/>
        <family val="1"/>
        <charset val="204"/>
      </rPr>
      <t xml:space="preserve">       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</si>
  <si>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 </t>
    </r>
    <r>
      <rPr>
        <b/>
        <sz val="10"/>
        <rFont val="Times New Roman"/>
        <family val="1"/>
        <charset val="204"/>
      </rPr>
      <t xml:space="preserve"> (бюджет фонда ОМС)       </t>
    </r>
    <r>
      <rPr>
        <sz val="10"/>
        <rFont val="Times New Roman"/>
        <family val="1"/>
        <charset val="204"/>
      </rPr>
      <t xml:space="preserve">                                 </t>
    </r>
    <r>
      <rPr>
        <b/>
        <sz val="10"/>
        <rFont val="Times New Roman"/>
        <family val="1"/>
        <charset val="204"/>
      </rPr>
      <t xml:space="preserve"> </t>
    </r>
  </si>
  <si>
    <r>
      <t xml:space="preserve">Государственное бюджетное учреждение здравоохранения "Камчатская краевая детская больница"    </t>
    </r>
    <r>
      <rPr>
        <b/>
        <sz val="1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 (краевой бюджет)    </t>
    </r>
    <r>
      <rPr>
        <sz val="10"/>
        <color rgb="FFFF0000"/>
        <rFont val="Times New Roman"/>
        <family val="1"/>
        <charset val="204"/>
      </rPr>
      <t xml:space="preserve">    </t>
    </r>
    <r>
      <rPr>
        <sz val="10"/>
        <rFont val="Times New Roman"/>
        <family val="1"/>
        <charset val="204"/>
      </rPr>
      <t xml:space="preserve">                                                                    </t>
    </r>
  </si>
  <si>
    <r>
      <t xml:space="preserve">Государственное бюджетное учреждение здравоохранения "Камчатская краевая детская больница"   </t>
    </r>
    <r>
      <rPr>
        <b/>
        <sz val="10"/>
        <rFont val="Times New Roman"/>
        <family val="1"/>
        <charset val="204"/>
      </rPr>
      <t xml:space="preserve"> (бюджет фонда ОМС)  </t>
    </r>
    <r>
      <rPr>
        <sz val="10"/>
        <rFont val="Times New Roman"/>
        <family val="1"/>
        <charset val="204"/>
      </rPr>
      <t xml:space="preserve">                               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</si>
  <si>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   </t>
    </r>
    <r>
      <rPr>
        <b/>
        <sz val="10"/>
        <color rgb="FFFF0000"/>
        <rFont val="Times New Roman"/>
        <family val="1"/>
        <charset val="204"/>
      </rPr>
      <t xml:space="preserve"> (краевой бюджет)  </t>
    </r>
    <r>
      <rPr>
        <sz val="10"/>
        <color rgb="FFFF0000"/>
        <rFont val="Times New Roman"/>
        <family val="1"/>
        <charset val="204"/>
      </rPr>
      <t xml:space="preserve">      </t>
    </r>
    <r>
      <rPr>
        <sz val="10"/>
        <rFont val="Times New Roman"/>
        <family val="1"/>
        <charset val="204"/>
      </rPr>
      <t xml:space="preserve">  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</si>
  <si>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      </t>
    </r>
    <r>
      <rPr>
        <b/>
        <sz val="10"/>
        <rFont val="Times New Roman"/>
        <family val="1"/>
        <charset val="204"/>
      </rPr>
      <t xml:space="preserve">(бюджет фонда ОМС)  </t>
    </r>
    <r>
      <rPr>
        <sz val="10"/>
        <rFont val="Times New Roman"/>
        <family val="1"/>
        <charset val="204"/>
      </rPr>
      <t xml:space="preserve">                           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</si>
  <si>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  <charset val="204"/>
      </rPr>
      <t xml:space="preserve">    </t>
    </r>
    <r>
      <rPr>
        <b/>
        <sz val="10"/>
        <color rgb="FFFF0000"/>
        <rFont val="Times New Roman"/>
        <family val="1"/>
        <charset val="204"/>
      </rPr>
      <t xml:space="preserve"> (краевой бюджет)  </t>
    </r>
    <r>
      <rPr>
        <b/>
        <sz val="10"/>
        <rFont val="Times New Roman"/>
        <family val="1"/>
        <charset val="204"/>
      </rPr>
      <t xml:space="preserve">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</si>
  <si>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  <charset val="204"/>
      </rPr>
      <t xml:space="preserve">      (бюджет фонда ОМС)                        </t>
    </r>
  </si>
  <si>
    <r>
      <t xml:space="preserve">Государственное бюджетное учреждение здравоохранения "Бюро судебно-медицинской экспертизы " (ул. Орджоникидзе, 9а ) 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</si>
  <si>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>Государственное бюджетное  учреждение здравоохранения "Бюро судебно-медицинской экспертизы" (г. Елизово, Пограничная 18а )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     </t>
    </r>
    <r>
      <rPr>
        <b/>
        <sz val="10"/>
        <rFont val="Times New Roman"/>
        <family val="1"/>
        <charset val="204"/>
      </rPr>
      <t xml:space="preserve">                                  </t>
    </r>
  </si>
  <si>
    <r>
      <t>Государственное бюджетное учреждение здравоохранения "Корякская окружная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</t>
    </r>
    <r>
      <rPr>
        <sz val="10"/>
        <color rgb="FFFF0000"/>
        <rFont val="Times New Roman"/>
        <family val="1"/>
        <charset val="204"/>
      </rPr>
      <t xml:space="preserve">    </t>
    </r>
    <r>
      <rPr>
        <sz val="10"/>
        <rFont val="Times New Roman"/>
        <family val="1"/>
        <charset val="204"/>
      </rPr>
      <t xml:space="preserve">                   </t>
    </r>
  </si>
  <si>
    <r>
      <t>Государственное бюджетное учреждение здравоохранения "Корякская окружная больница"</t>
    </r>
    <r>
      <rPr>
        <b/>
        <sz val="10"/>
        <rFont val="Times New Roman"/>
        <family val="1"/>
        <charset val="204"/>
      </rPr>
      <t xml:space="preserve"> (бюджет фонда ОМС)  </t>
    </r>
    <r>
      <rPr>
        <sz val="10"/>
        <rFont val="Times New Roman"/>
        <family val="1"/>
        <charset val="204"/>
      </rPr>
      <t xml:space="preserve">                      </t>
    </r>
  </si>
  <si>
    <r>
      <t xml:space="preserve">Государственное бюджетное учреждение здравоохранения "Камчатский краевой противотуберкулезный диспансер"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</si>
  <si>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"Камчатский краевой противотуберкулезный диспансер"  </t>
    </r>
    <r>
      <rPr>
        <b/>
        <sz val="10"/>
        <rFont val="Times New Roman"/>
        <family val="1"/>
        <charset val="204"/>
      </rPr>
      <t xml:space="preserve"> (бюджет фонда ОМС)    </t>
    </r>
  </si>
  <si>
    <r>
      <t xml:space="preserve">Филиал № </t>
    </r>
    <r>
      <rPr>
        <u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Государственное бюджетное учреждение здравоохранения "Камчатский краевой противотуберкулезный диспансер" </t>
    </r>
    <r>
      <rPr>
        <b/>
        <sz val="10"/>
        <rFont val="Times New Roman"/>
        <family val="1"/>
        <charset val="204"/>
      </rPr>
      <t xml:space="preserve"> пгт. Палана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</t>
    </r>
    <r>
      <rPr>
        <sz val="10"/>
        <rFont val="Times New Roman"/>
        <family val="1"/>
        <charset val="204"/>
      </rPr>
      <t xml:space="preserve">   </t>
    </r>
  </si>
  <si>
    <r>
      <t>Филиал № 2</t>
    </r>
    <r>
      <rPr>
        <sz val="10"/>
        <rFont val="Times New Roman"/>
        <family val="1"/>
        <charset val="204"/>
      </rPr>
      <t xml:space="preserve"> Государственное бюджетное  учреждение здравоохранения  "Камчатский краевой противотуберкулезный диспансер" </t>
    </r>
    <r>
      <rPr>
        <b/>
        <sz val="10"/>
        <rFont val="Times New Roman"/>
        <family val="1"/>
        <charset val="204"/>
      </rPr>
      <t>с. Тиличики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   </t>
    </r>
  </si>
  <si>
    <r>
      <t>Филиал № 3</t>
    </r>
    <r>
      <rPr>
        <sz val="10"/>
        <rFont val="Times New Roman"/>
        <family val="1"/>
        <charset val="204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/>
        <sz val="10"/>
        <rFont val="Times New Roman"/>
        <family val="1"/>
        <charset val="204"/>
      </rPr>
      <t xml:space="preserve"> п.Оссора</t>
    </r>
    <r>
      <rPr>
        <b/>
        <sz val="10"/>
        <color rgb="FFFF0000"/>
        <rFont val="Times New Roman"/>
        <family val="1"/>
        <charset val="204"/>
      </rPr>
      <t xml:space="preserve"> (краевой бюджет)     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</si>
  <si>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rFont val="Times New Roman"/>
        <family val="1"/>
        <charset val="204"/>
      </rPr>
      <t xml:space="preserve">(бюджет фонда ОМС)  </t>
    </r>
    <r>
      <rPr>
        <sz val="10"/>
        <rFont val="Times New Roman"/>
        <family val="1"/>
        <charset val="204"/>
      </rPr>
      <t xml:space="preserve"> </t>
    </r>
  </si>
  <si>
    <r>
      <t>Государственное бюджетное  учреждение здравоохранения "Ключевская районная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  </t>
    </r>
    <r>
      <rPr>
        <sz val="10"/>
        <color rgb="FFFF0000"/>
        <rFont val="Times New Roman"/>
        <family val="1"/>
        <charset val="204"/>
      </rPr>
      <t xml:space="preserve">    </t>
    </r>
  </si>
  <si>
    <r>
      <t>Государственное бюджетное  учреждение здравоохранения "Ключевская районная больница"</t>
    </r>
    <r>
      <rPr>
        <b/>
        <sz val="10"/>
        <rFont val="Times New Roman"/>
        <family val="1"/>
        <charset val="204"/>
      </rPr>
      <t xml:space="preserve"> (бюджет фонда ОМС) </t>
    </r>
  </si>
  <si>
    <r>
      <t>Козыревское отделение</t>
    </r>
    <r>
      <rPr>
        <sz val="10"/>
        <rFont val="Times New Roman"/>
        <family val="1"/>
        <charset val="204"/>
      </rPr>
      <t xml:space="preserve"> ГБУЗ КК "Ключевская районная больница" </t>
    </r>
    <r>
      <rPr>
        <b/>
        <sz val="10"/>
        <color rgb="FFFF0000"/>
        <rFont val="Times New Roman"/>
        <family val="1"/>
        <charset val="204"/>
      </rPr>
      <t xml:space="preserve">(краевой бюджет) </t>
    </r>
    <r>
      <rPr>
        <sz val="10"/>
        <color rgb="FFFF0000"/>
        <rFont val="Times New Roman"/>
        <family val="1"/>
        <charset val="204"/>
      </rPr>
      <t xml:space="preserve">    </t>
    </r>
  </si>
  <si>
    <r>
      <t>Козыревское отделение</t>
    </r>
    <r>
      <rPr>
        <sz val="10"/>
        <rFont val="Times New Roman"/>
        <family val="1"/>
        <charset val="204"/>
      </rPr>
      <t xml:space="preserve"> ГБУЗ КК "Ключевская районная больница"</t>
    </r>
    <r>
      <rPr>
        <b/>
        <sz val="10"/>
        <rFont val="Times New Roman"/>
        <family val="1"/>
        <charset val="204"/>
      </rPr>
      <t xml:space="preserve"> (бюджет фонда ОМС) </t>
    </r>
  </si>
  <si>
    <r>
      <t>Государственное бюджетное  учреждение здравоохранения "Петропавловск-Камчатская городская</t>
    </r>
    <r>
      <rPr>
        <b/>
        <sz val="10"/>
        <rFont val="Times New Roman"/>
        <family val="1"/>
        <charset val="204"/>
      </rPr>
      <t xml:space="preserve"> поликлиника № 1</t>
    </r>
    <r>
      <rPr>
        <sz val="10"/>
        <rFont val="Times New Roman"/>
        <family val="1"/>
        <charset val="204"/>
      </rPr>
      <t>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</si>
  <si>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Государственное бюджетное  учреждение здравоохранения "Петропавловск-Камчатская городская</t>
    </r>
    <r>
      <rPr>
        <b/>
        <sz val="10"/>
        <rFont val="Times New Roman"/>
        <family val="1"/>
        <charset val="204"/>
      </rPr>
      <t xml:space="preserve"> поликлиника № 1</t>
    </r>
    <r>
      <rPr>
        <sz val="10"/>
        <rFont val="Times New Roman"/>
        <family val="1"/>
        <charset val="204"/>
      </rPr>
      <t xml:space="preserve">" </t>
    </r>
    <r>
      <rPr>
        <b/>
        <sz val="10"/>
        <rFont val="Times New Roman"/>
        <family val="1"/>
        <charset val="204"/>
      </rPr>
      <t>(бюджет фонда ОМС)</t>
    </r>
  </si>
  <si>
    <r>
      <t xml:space="preserve">Государственное бюджетное  учреждение здравоохранения "Петропавловск-Камчатская городская гериатрическая больница"  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  <r>
      <rPr>
        <b/>
        <sz val="10"/>
        <rFont val="Times New Roman"/>
        <family val="1"/>
        <charset val="204"/>
      </rPr>
      <t xml:space="preserve">                     </t>
    </r>
  </si>
  <si>
    <r>
      <t xml:space="preserve">Государственное бюджетное  учреждение здравоохранения "Петропавловск-Камчатская городская гериатрическая больница" </t>
    </r>
    <r>
      <rPr>
        <b/>
        <sz val="10"/>
        <rFont val="Times New Roman"/>
        <family val="1"/>
        <charset val="204"/>
      </rPr>
      <t xml:space="preserve">(бюджет фонда ОМС)                     </t>
    </r>
  </si>
  <si>
    <r>
      <t xml:space="preserve">Государственное бюджетное  учреждение здравоохранения "Камчатская краевая стоматологическая поликлиника" </t>
    </r>
    <r>
      <rPr>
        <b/>
        <sz val="10"/>
        <rFont val="Times New Roman"/>
        <family val="1"/>
        <charset val="204"/>
      </rPr>
      <t>(бюджет фонда ОМС)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</si>
  <si>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  <charset val="204"/>
      </rPr>
      <t xml:space="preserve">больница № 2 </t>
    </r>
    <r>
      <rPr>
        <sz val="10"/>
        <rFont val="Times New Roman"/>
        <family val="1"/>
        <charset val="204"/>
      </rPr>
      <t xml:space="preserve">" (поликлиника ул. Индустриальная) </t>
    </r>
    <r>
      <rPr>
        <b/>
        <sz val="1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 (краевой бюджет)           </t>
    </r>
    <r>
      <rPr>
        <b/>
        <sz val="10"/>
        <rFont val="Times New Roman"/>
        <family val="1"/>
        <charset val="204"/>
      </rPr>
      <t xml:space="preserve">          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</si>
  <si>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  <charset val="204"/>
      </rPr>
      <t xml:space="preserve">больница № 2 </t>
    </r>
    <r>
      <rPr>
        <sz val="10"/>
        <rFont val="Times New Roman"/>
        <family val="1"/>
        <charset val="204"/>
      </rPr>
      <t xml:space="preserve">" </t>
    </r>
    <r>
      <rPr>
        <u/>
        <sz val="10"/>
        <rFont val="Times New Roman"/>
        <family val="1"/>
        <charset val="204"/>
      </rPr>
      <t>(ПКГО, ул.Заводская, д.10А, Индустриальная, д.7)</t>
    </r>
    <r>
      <rPr>
        <sz val="10"/>
        <rFont val="Times New Roman"/>
        <family val="1"/>
        <charset val="204"/>
      </rPr>
      <t xml:space="preserve">  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      </t>
    </r>
    <r>
      <rPr>
        <sz val="10"/>
        <color rgb="FFFF0000"/>
        <rFont val="Times New Roman"/>
        <family val="1"/>
        <charset val="204"/>
      </rPr>
      <t xml:space="preserve">              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</si>
  <si>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  <charset val="204"/>
      </rPr>
      <t>больница № 2</t>
    </r>
    <r>
      <rPr>
        <sz val="10"/>
        <rFont val="Times New Roman"/>
        <family val="1"/>
        <charset val="204"/>
      </rPr>
      <t xml:space="preserve"> "    </t>
    </r>
    <r>
      <rPr>
        <b/>
        <sz val="10"/>
        <rFont val="Times New Roman"/>
        <family val="1"/>
        <charset val="204"/>
      </rPr>
      <t xml:space="preserve">(бюджет фонда ОМС)       </t>
    </r>
    <r>
      <rPr>
        <sz val="10"/>
        <rFont val="Times New Roman"/>
        <family val="1"/>
        <charset val="204"/>
      </rPr>
      <t xml:space="preserve">              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</si>
  <si>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  <charset val="204"/>
      </rPr>
      <t xml:space="preserve">больница № 2 </t>
    </r>
    <r>
      <rPr>
        <sz val="10"/>
        <rFont val="Times New Roman"/>
        <family val="1"/>
        <charset val="204"/>
      </rPr>
      <t xml:space="preserve">" (поликлиника ул. Индустриальная)    </t>
    </r>
    <r>
      <rPr>
        <b/>
        <sz val="10"/>
        <rFont val="Times New Roman"/>
        <family val="1"/>
        <charset val="204"/>
      </rPr>
      <t xml:space="preserve">(бюджет фонда ОМС)       </t>
    </r>
    <r>
      <rPr>
        <sz val="10"/>
        <rFont val="Times New Roman"/>
        <family val="1"/>
        <charset val="204"/>
      </rPr>
      <t xml:space="preserve">              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</si>
  <si>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  <charset val="204"/>
      </rPr>
      <t>больница № 1</t>
    </r>
    <r>
      <rPr>
        <sz val="10"/>
        <rFont val="Times New Roman"/>
        <family val="1"/>
        <charset val="204"/>
      </rPr>
      <t xml:space="preserve">"  </t>
    </r>
    <r>
      <rPr>
        <b/>
        <sz val="10"/>
        <rFont val="Times New Roman"/>
        <family val="1"/>
        <charset val="204"/>
      </rPr>
      <t xml:space="preserve">(бюджет фонда ОМС) </t>
    </r>
    <r>
      <rPr>
        <sz val="10"/>
        <rFont val="Times New Roman"/>
        <family val="1"/>
        <charset val="204"/>
      </rPr>
      <t xml:space="preserve">                                           </t>
    </r>
  </si>
  <si>
    <r>
      <t>Государственное бюджетное  учреждение здравоохранения  "Петропавловск-Камчатская городская</t>
    </r>
    <r>
      <rPr>
        <b/>
        <sz val="10"/>
        <rFont val="Times New Roman"/>
        <family val="1"/>
        <charset val="204"/>
      </rPr>
      <t xml:space="preserve"> детская поликлиника № 1</t>
    </r>
    <r>
      <rPr>
        <sz val="10"/>
        <rFont val="Times New Roman"/>
        <family val="1"/>
        <charset val="204"/>
      </rPr>
      <t xml:space="preserve">"  </t>
    </r>
    <r>
      <rPr>
        <b/>
        <sz val="10"/>
        <rFont val="Times New Roman"/>
        <family val="1"/>
        <charset val="204"/>
      </rPr>
      <t xml:space="preserve"> (бюджет фонда ОМС)                                           </t>
    </r>
  </si>
  <si>
    <r>
      <t>Государственное бюджетное  учреждение здравоохранения "Камчатская краевая детская инфекционная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</t>
    </r>
  </si>
  <si>
    <r>
      <t xml:space="preserve">Государственное бюджетное  учреждение здравоохранения "Камчатская краевая детская инфекционная больница" </t>
    </r>
    <r>
      <rPr>
        <b/>
        <sz val="10"/>
        <rFont val="Times New Roman"/>
        <family val="1"/>
        <charset val="204"/>
      </rPr>
      <t xml:space="preserve">(бюджет фонда ОМС) </t>
    </r>
  </si>
  <si>
    <r>
      <t xml:space="preserve">Государственное бюджетное  учреждение здравоохранения  "Петропавловск-Камчатская городская станция скорой медицинской помощи" </t>
    </r>
    <r>
      <rPr>
        <b/>
        <sz val="10"/>
        <color rgb="FFFF0000"/>
        <rFont val="Times New Roman"/>
        <family val="1"/>
        <charset val="204"/>
      </rPr>
      <t xml:space="preserve"> (краевой бюджет) </t>
    </r>
  </si>
  <si>
    <r>
      <t>Государственное бюджетное  учреждение здравоохранения  "Петропавловск-Камчатская городская станция скорой медицинской помощи"</t>
    </r>
    <r>
      <rPr>
        <b/>
        <sz val="10"/>
        <rFont val="Times New Roman"/>
        <family val="1"/>
        <charset val="204"/>
      </rPr>
      <t xml:space="preserve"> (бюджет фонда ОМС)   </t>
    </r>
    <r>
      <rPr>
        <sz val="10"/>
        <rFont val="Times New Roman"/>
        <family val="1"/>
        <charset val="204"/>
      </rPr>
      <t xml:space="preserve">                                        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</si>
  <si>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  <charset val="204"/>
      </rPr>
      <t xml:space="preserve">детская поликлиника № 2 </t>
    </r>
    <r>
      <rPr>
        <sz val="10"/>
        <rFont val="Times New Roman"/>
        <family val="1"/>
        <charset val="204"/>
      </rPr>
      <t xml:space="preserve">"  </t>
    </r>
    <r>
      <rPr>
        <b/>
        <sz val="10"/>
        <rFont val="Times New Roman"/>
        <family val="1"/>
        <charset val="204"/>
      </rPr>
      <t xml:space="preserve"> (бюджет фонда ОМС)                                        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</si>
  <si>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  <charset val="204"/>
      </rPr>
      <t xml:space="preserve">поликлиника № 3 </t>
    </r>
    <r>
      <rPr>
        <sz val="10"/>
        <rFont val="Times New Roman"/>
        <family val="1"/>
        <charset val="204"/>
      </rPr>
      <t xml:space="preserve">" </t>
    </r>
    <r>
      <rPr>
        <b/>
        <sz val="10"/>
        <rFont val="Times New Roman"/>
        <family val="1"/>
        <charset val="204"/>
      </rPr>
      <t>(бюджет фонда ОМС)</t>
    </r>
  </si>
  <si>
    <r>
      <t>Государственное бюджетное  учреждение здравоохранения "Камчатский краевой центр общественного здоровья и медицинской профилактики"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 xml:space="preserve">(краевой бюджет) </t>
    </r>
  </si>
  <si>
    <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</t>
    </r>
    <r>
      <rPr>
        <b/>
        <sz val="10"/>
        <rFont val="Times New Roman"/>
        <family val="1"/>
        <charset val="204"/>
      </rPr>
      <t xml:space="preserve">(бюджет фонда ОМС) </t>
    </r>
  </si>
  <si>
    <r>
      <t>Государственное бюджетное  учреждение здравоохранения "Петропавловск-Камчатская городская стоматологическая поликлиника"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</si>
  <si>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 учреждение здравоохранения "Петропавловск-Камчатская городская стоматологическая поликлиника" </t>
    </r>
    <r>
      <rPr>
        <b/>
        <sz val="10"/>
        <rFont val="Times New Roman"/>
        <family val="1"/>
        <charset val="204"/>
      </rPr>
      <t>(бюджет фонда ОМС)</t>
    </r>
  </si>
  <si>
    <r>
      <t>Государственное бюджетное  учреждение здравоохранения "Пенжинская районная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</si>
  <si>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 xml:space="preserve">Государственное бюджетное  учреждение здравоохранения "Пенжинская районная больница" </t>
    </r>
    <r>
      <rPr>
        <b/>
        <sz val="10"/>
        <rFont val="Times New Roman"/>
        <family val="1"/>
        <charset val="204"/>
      </rPr>
      <t>(бюджет ОМС)</t>
    </r>
  </si>
  <si>
    <r>
      <t xml:space="preserve">Государственное бюджетное  учреждение здравоохранения "Усть-Большерецкая районная больница"  всего, в т.ч.: </t>
    </r>
    <r>
      <rPr>
        <b/>
        <sz val="10"/>
        <color rgb="FFFF0000"/>
        <rFont val="Times New Roman"/>
        <family val="1"/>
        <charset val="204"/>
      </rPr>
      <t xml:space="preserve">(краевой бюджет)   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</si>
  <si>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sz val="10"/>
        <rFont val="Times New Roman"/>
        <family val="1"/>
        <charset val="204"/>
      </rPr>
      <t xml:space="preserve"> Октябрьское отделение</t>
    </r>
    <r>
      <rPr>
        <b/>
        <sz val="10"/>
        <color rgb="FFFF0000"/>
        <rFont val="Times New Roman"/>
        <family val="1"/>
        <charset val="204"/>
      </rPr>
      <t xml:space="preserve"> 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</si>
  <si>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sz val="10"/>
        <rFont val="Times New Roman"/>
        <family val="1"/>
        <charset val="204"/>
      </rPr>
      <t>Апачинское отделение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</si>
  <si>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sz val="10"/>
        <rFont val="Times New Roman"/>
        <family val="1"/>
        <charset val="204"/>
      </rPr>
      <t>Октябрьское отделение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</si>
  <si>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  <charset val="204"/>
      </rPr>
      <t xml:space="preserve"> Апачинское отделение </t>
    </r>
  </si>
  <si>
    <r>
      <t xml:space="preserve">Государственное бюджетное  учреждение здравоохранения "Мильковская районная больница" всего, в  т.ч. </t>
    </r>
    <r>
      <rPr>
        <b/>
        <sz val="10"/>
        <color rgb="FFFF0000"/>
        <rFont val="Times New Roman"/>
        <family val="1"/>
        <charset val="204"/>
      </rPr>
      <t>(краевой бюджет)</t>
    </r>
    <r>
      <rPr>
        <b/>
        <sz val="10"/>
        <rFont val="Times New Roman"/>
        <family val="1"/>
        <charset val="204"/>
      </rPr>
      <t>:</t>
    </r>
  </si>
  <si>
    <r>
      <t>Государственное бюджетное  учреждение здравоохранения "Олюторская районная больница" всего, в т.ч.: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</si>
  <si>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>ОВОП с. Хаилино</t>
    </r>
    <r>
      <rPr>
        <sz val="10"/>
        <rFont val="Times New Roman"/>
        <family val="1"/>
        <charset val="204"/>
      </rPr>
      <t xml:space="preserve"> ГБУЗ КК"Олюторская районная больница" </t>
    </r>
  </si>
  <si>
    <r>
      <t>ОВОП с. Пахачи</t>
    </r>
    <r>
      <rPr>
        <sz val="10"/>
        <rFont val="Times New Roman"/>
        <family val="1"/>
        <charset val="204"/>
      </rPr>
      <t xml:space="preserve"> ГБУЗ КК"Олюторская районная больница" </t>
    </r>
  </si>
  <si>
    <r>
      <t>ОВОП с. Апука</t>
    </r>
    <r>
      <rPr>
        <sz val="10"/>
        <rFont val="Times New Roman"/>
        <family val="1"/>
        <charset val="204"/>
      </rPr>
      <t xml:space="preserve"> ГБУЗ КК"Олюторская районная больница" </t>
    </r>
  </si>
  <si>
    <r>
      <t>ФАП с. Ачайваям</t>
    </r>
    <r>
      <rPr>
        <sz val="10"/>
        <rFont val="Times New Roman"/>
        <family val="1"/>
        <charset val="204"/>
      </rPr>
      <t xml:space="preserve"> ГБУЗ КК"Олюторская районная больница" </t>
    </r>
  </si>
  <si>
    <r>
      <t xml:space="preserve">ОВОП с. Хаилино </t>
    </r>
    <r>
      <rPr>
        <sz val="10"/>
        <rFont val="Times New Roman"/>
        <family val="1"/>
        <charset val="204"/>
      </rPr>
      <t xml:space="preserve">ГБУЗ КК"Олюторская районная больница" </t>
    </r>
  </si>
  <si>
    <r>
      <t>Государственное бюджетное  учреждение здравоохранения "Вилючинская городская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</si>
  <si>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 xml:space="preserve">Государственное бюджетное  учреждение здравоохранения "Вилючинская городская больница" </t>
    </r>
    <r>
      <rPr>
        <b/>
        <sz val="10"/>
        <rFont val="Times New Roman"/>
        <family val="1"/>
        <charset val="204"/>
      </rPr>
      <t>(бюджет фонда ОМС)</t>
    </r>
  </si>
  <si>
    <r>
      <t>Государственное бюджетное  учреждение здравоохранения "Елизовская станция скорой медицинской помощи"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</si>
  <si>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>Государственное бюджетное  учреждение здравоохранения "Елизовская станция скорой медицинской помощи"</t>
    </r>
    <r>
      <rPr>
        <b/>
        <sz val="10"/>
        <rFont val="Times New Roman"/>
        <family val="1"/>
        <charset val="204"/>
      </rPr>
      <t xml:space="preserve"> (бюджет фонда ОМС)</t>
    </r>
  </si>
  <si>
    <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/>
        <sz val="1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</si>
  <si>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/>
        <sz val="10"/>
        <rFont val="Times New Roman"/>
        <family val="1"/>
        <charset val="204"/>
      </rPr>
      <t>(бюджет фонда ОМС)</t>
    </r>
  </si>
  <si>
    <r>
      <t>ФАП Запорожье</t>
    </r>
    <r>
      <rPr>
        <sz val="10"/>
        <rFont val="Times New Roman"/>
        <family val="1"/>
        <charset val="204"/>
      </rPr>
      <t xml:space="preserve"> Государственное бюджетное  учреждение здравоохранения "Озерновская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</si>
  <si>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 учреждение здравоохранения "Никольская районная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</si>
  <si>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 учреждение здравоохранения "Никольская районная больница" </t>
    </r>
    <r>
      <rPr>
        <b/>
        <sz val="10"/>
        <rFont val="Times New Roman"/>
        <family val="1"/>
        <charset val="204"/>
      </rPr>
      <t>(бюджет фонда ОМС)</t>
    </r>
  </si>
  <si>
    <r>
      <t>Государственное бюджетное  учреждение здравоохранения "Карагинская районная больница" всего, в  т.ч.: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</si>
  <si>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>п. Оссора</t>
    </r>
    <r>
      <rPr>
        <sz val="10"/>
        <rFont val="Times New Roman"/>
        <family val="1"/>
        <charset val="204"/>
      </rPr>
      <t xml:space="preserve"> ГБУЗ  КК"Карагинская районная больница"</t>
    </r>
  </si>
  <si>
    <r>
      <t xml:space="preserve">ОВОП </t>
    </r>
    <r>
      <rPr>
        <b/>
        <sz val="10"/>
        <rFont val="Times New Roman"/>
        <family val="1"/>
        <charset val="204"/>
      </rPr>
      <t>с.Тымлат</t>
    </r>
    <r>
      <rPr>
        <sz val="10"/>
        <rFont val="Times New Roman"/>
        <family val="1"/>
        <charset val="204"/>
      </rPr>
      <t xml:space="preserve"> ГБУЗ  КК"Карагинская районная больница"</t>
    </r>
  </si>
  <si>
    <r>
      <t xml:space="preserve">ОВОП </t>
    </r>
    <r>
      <rPr>
        <b/>
        <sz val="10"/>
        <rFont val="Times New Roman"/>
        <family val="1"/>
        <charset val="204"/>
      </rPr>
      <t>с. Ивашка</t>
    </r>
    <r>
      <rPr>
        <sz val="10"/>
        <rFont val="Times New Roman"/>
        <family val="1"/>
        <charset val="204"/>
      </rPr>
      <t xml:space="preserve"> ГБУЗ  КК"Карагинская районная больница"</t>
    </r>
  </si>
  <si>
    <r>
      <t xml:space="preserve">ФАП </t>
    </r>
    <r>
      <rPr>
        <b/>
        <sz val="10"/>
        <rFont val="Times New Roman"/>
        <family val="1"/>
        <charset val="204"/>
      </rPr>
      <t>с. Карага</t>
    </r>
    <r>
      <rPr>
        <sz val="10"/>
        <rFont val="Times New Roman"/>
        <family val="1"/>
        <charset val="204"/>
      </rPr>
      <t xml:space="preserve"> ГБУЗ  КК"Карагинская районная больница"</t>
    </r>
  </si>
  <si>
    <r>
      <t xml:space="preserve">ФАП </t>
    </r>
    <r>
      <rPr>
        <b/>
        <sz val="10"/>
        <rFont val="Times New Roman"/>
        <family val="1"/>
        <charset val="204"/>
      </rPr>
      <t>с. Кострома</t>
    </r>
  </si>
  <si>
    <r>
      <t>Государственное бюджетное  учреждение здравоохранения "Усть-Камчатская районная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</si>
  <si>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 xml:space="preserve">Государственное бюджетное  учреждение здравоохранения "Усть-Камчатская районная больница" </t>
    </r>
    <r>
      <rPr>
        <b/>
        <sz val="10"/>
        <rFont val="Times New Roman"/>
        <family val="1"/>
        <charset val="204"/>
      </rPr>
      <t>(бюджет фонда ОМС)</t>
    </r>
  </si>
  <si>
    <r>
      <t>Государственное бюджетное  учреждение здравоохранения "Соболевская районная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</si>
  <si>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 xml:space="preserve">Государственное бюджетное  учреждение здравоохранения "Соболевская районная больница" </t>
    </r>
    <r>
      <rPr>
        <b/>
        <sz val="10"/>
        <rFont val="Times New Roman"/>
        <family val="1"/>
        <charset val="204"/>
      </rPr>
      <t>(бюджет фонда ОМС)</t>
    </r>
  </si>
  <si>
    <r>
      <t xml:space="preserve">ГБУЗ "Соболевская районная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-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Крутогоровское общесоматическое отделение </t>
    </r>
  </si>
  <si>
    <r>
      <t xml:space="preserve">Государственное бюджетное  учреждение здравоохранения "Елизовская районная больница" , всего в т.ч.: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</si>
  <si>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 учреждение здравоохранения "Елизовская районная стоматологическая поликлиника" </t>
    </r>
    <r>
      <rPr>
        <b/>
        <sz val="10"/>
        <rFont val="Times New Roman"/>
        <family val="1"/>
        <charset val="204"/>
      </rPr>
      <t>(бюджет фонда ОМС)</t>
    </r>
  </si>
  <si>
    <r>
      <t>Государственное бюджетное учреждение здравоохранения "Тигильская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</si>
  <si>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"Тигильская районная больница" </t>
    </r>
    <r>
      <rPr>
        <b/>
        <sz val="10"/>
        <rFont val="Times New Roman"/>
        <family val="1"/>
        <charset val="204"/>
      </rPr>
      <t>(бюджет фонда ОМС)</t>
    </r>
  </si>
  <si>
    <r>
      <t xml:space="preserve">Краевое государственное бюджетное учреждение "Соболевская станция по борьбе с болезнями животных" </t>
    </r>
    <r>
      <rPr>
        <b/>
        <sz val="10"/>
        <rFont val="Times New Roman"/>
        <family val="1"/>
        <charset val="204"/>
      </rPr>
      <t>(природный газ)</t>
    </r>
  </si>
  <si>
    <r>
      <t xml:space="preserve">Государственное бюджетное учреждение здравоохранения "Камчатский краевой кожно-венерологический диспансер"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b/>
        <sz val="10"/>
        <rFont val="Times New Roman"/>
        <family val="1"/>
      </rPr>
      <t xml:space="preserve">      </t>
    </r>
  </si>
  <si>
    <r>
      <t xml:space="preserve">Государственное бюджетное учреждение здравоохранения "Камчатский краевой кожно-венерологический диспансер" </t>
    </r>
    <r>
      <rPr>
        <b/>
        <sz val="10"/>
        <rFont val="Times New Roman"/>
        <family val="1"/>
      </rPr>
      <t xml:space="preserve">(бюджет фонда ОМС)        </t>
    </r>
  </si>
  <si>
    <r>
      <t xml:space="preserve">Государственное бюджетное учреждение здравоохранения "Камчатский краевой противотуберкулезный диспансер" 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</si>
  <si>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 xml:space="preserve">Государственное бюджетное учреждение здравоохранения "Камчатский краевой противотуберкулезный диспансер"  </t>
    </r>
    <r>
      <rPr>
        <b/>
        <sz val="10"/>
        <rFont val="Times New Roman"/>
        <family val="1"/>
      </rPr>
      <t>(бюджет фонда ОМС)</t>
    </r>
    <r>
      <rPr>
        <sz val="10"/>
        <rFont val="Times New Roman"/>
        <family val="1"/>
      </rPr>
      <t xml:space="preserve">           </t>
    </r>
  </si>
  <si>
    <r>
      <t xml:space="preserve">Государственное бюджетное учреждение здравоохранения "Бюро судебно-медицинской экспертизы " (ул. Орджоникидзе, 9а ) </t>
    </r>
    <r>
      <rPr>
        <b/>
        <sz val="1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</si>
  <si>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 xml:space="preserve">Государственное бюджетное учреждение здравоохранения "Бюро судебно-медицинской экспертизы" (г.Елизово, Пограничная 18)  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b/>
        <sz val="10"/>
        <rFont val="Times New Roman"/>
        <family val="1"/>
      </rPr>
      <t xml:space="preserve">     </t>
    </r>
    <r>
      <rPr>
        <sz val="10"/>
        <rFont val="Times New Roman"/>
        <family val="1"/>
      </rPr>
      <t xml:space="preserve">                                                                                                                        </t>
    </r>
    <r>
      <rPr>
        <b/>
        <sz val="10"/>
        <rFont val="Times New Roman"/>
        <family val="1"/>
      </rPr>
      <t xml:space="preserve"> </t>
    </r>
  </si>
  <si>
    <r>
      <t xml:space="preserve">ГБУЗ КК "Камчатская краевая стоматологическая поликлиника" </t>
    </r>
    <r>
      <rPr>
        <b/>
        <sz val="10"/>
        <rFont val="Times New Roman"/>
        <family val="1"/>
      </rPr>
      <t xml:space="preserve">(бюджет фонда ОМС)        </t>
    </r>
  </si>
  <si>
    <r>
      <t xml:space="preserve">Государственное бюджетное  учреждение здравоохранения "Олюторская районная больница" </t>
    </r>
    <r>
      <rPr>
        <b/>
        <sz val="10"/>
        <rFont val="Times New Roman"/>
        <family val="1"/>
      </rPr>
      <t>ОВОП с.Апука</t>
    </r>
    <r>
      <rPr>
        <sz val="10"/>
        <rFont val="Times New Roman"/>
        <family val="1"/>
      </rPr>
      <t xml:space="preserve"> - </t>
    </r>
    <r>
      <rPr>
        <b/>
        <sz val="10"/>
        <rFont val="Times New Roman"/>
        <family val="1"/>
      </rPr>
      <t xml:space="preserve"> (бюджет фонда ОМС) </t>
    </r>
  </si>
  <si>
    <r>
      <t>Государственное бюджетное учреждение здравоохранения "Тигильская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</si>
  <si>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учреждение здравоохранения "Тигильская районная больница" </t>
    </r>
    <r>
      <rPr>
        <b/>
        <sz val="10"/>
        <rFont val="Times New Roman"/>
        <family val="1"/>
      </rPr>
      <t>(бюджет фонда ОМС)</t>
    </r>
  </si>
  <si>
    <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</si>
  <si>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"Камчатская краевая детская инфекционная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</si>
  <si>
    <r>
      <t xml:space="preserve">Государственное бюджетное  учреждение здравоохранения "Камчатская краевая детская инфекционная больница"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</si>
  <si>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"Карагинская районная больница" всего, в  т.ч.: </t>
    </r>
    <r>
      <rPr>
        <b/>
        <sz val="10"/>
        <color rgb="FFFF0000"/>
        <rFont val="Times New Roman"/>
        <family val="1"/>
      </rPr>
      <t>(краевой бюджет)</t>
    </r>
  </si>
  <si>
    <r>
      <t>п. Оссора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</si>
  <si>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ОВОП </t>
    </r>
    <r>
      <rPr>
        <b/>
        <sz val="10"/>
        <rFont val="Times New Roman"/>
        <family val="1"/>
      </rPr>
      <t>с. Тымлат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</si>
  <si>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ОВОП </t>
    </r>
    <r>
      <rPr>
        <b/>
        <sz val="10"/>
        <rFont val="Times New Roman"/>
        <family val="1"/>
      </rPr>
      <t>с. Ивашка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</si>
  <si>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>ФАП</t>
    </r>
    <r>
      <rPr>
        <b/>
        <sz val="10"/>
        <rFont val="Times New Roman"/>
        <family val="1"/>
      </rPr>
      <t xml:space="preserve"> с. Карага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</si>
  <si>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Государственное бюджетное  учреждение здравоохранения "Петропавловск-Камчатская городская больница № 2" (помещения г.П-К, ул.Заводская, 10а; ул.Индустриальная, 7) </t>
    </r>
    <r>
      <rPr>
        <b/>
        <sz val="10"/>
        <color rgb="FFFF0000"/>
        <rFont val="Times New Roman"/>
        <family val="1"/>
      </rPr>
      <t xml:space="preserve">(краевой бюджет) </t>
    </r>
  </si>
  <si>
    <r>
      <t xml:space="preserve">Государственное бюджетное  учреждение здравоохранения "Усть-Большерецкая районная больница"  всего, в т.ч.: </t>
    </r>
    <r>
      <rPr>
        <b/>
        <sz val="10"/>
        <color rgb="FFFF0000"/>
        <rFont val="Times New Roman"/>
        <family val="1"/>
      </rPr>
      <t xml:space="preserve">(краевой бюджет)   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</si>
  <si>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sz val="10"/>
        <rFont val="Times New Roman"/>
        <family val="1"/>
      </rPr>
      <t>Октябрьское отделение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</si>
  <si>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</si>
  <si>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"Усть-Большерецкая районная больница"  </t>
    </r>
    <r>
      <rPr>
        <b/>
        <sz val="10"/>
        <rFont val="Times New Roman"/>
        <family val="1"/>
      </rPr>
      <t>Октябрьское отделение</t>
    </r>
    <r>
      <rPr>
        <sz val="10"/>
        <rFont val="Times New Roman"/>
        <family val="1"/>
      </rPr>
      <t xml:space="preserve"> </t>
    </r>
  </si>
  <si>
    <r>
      <t>Государственное бюджетное  учреждение здравоохранения "Вилючинская городская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</si>
  <si>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"Вилючинская городская больница" 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 xml:space="preserve">        </t>
    </r>
  </si>
  <si>
    <r>
      <t xml:space="preserve">Государственное бюджетное учреждение здравоохранения "Камчатский краевой кожно-венерологический диспансер"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  <r>
      <rPr>
        <sz val="10"/>
        <rFont val="Times New Roman"/>
        <family val="1"/>
      </rPr>
      <t xml:space="preserve">               </t>
    </r>
  </si>
  <si>
    <r>
      <t xml:space="preserve">Государственное бюджетное учреждение здравоохранения "Камчатский краевой кожно-венерологический диспансер"   </t>
    </r>
    <r>
      <rPr>
        <b/>
        <sz val="10"/>
        <rFont val="Times New Roman"/>
        <family val="1"/>
      </rPr>
      <t>(бюджет фонда ОМС)</t>
    </r>
    <r>
      <rPr>
        <sz val="10"/>
        <rFont val="Times New Roman"/>
        <family val="1"/>
      </rPr>
      <t xml:space="preserve">             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</si>
  <si>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</si>
  <si>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</si>
  <si>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учреждение здравоохранения "Камчатская краевая станция переливания крови" </t>
    </r>
    <r>
      <rPr>
        <b/>
        <sz val="10"/>
        <color rgb="FFFF0000"/>
        <rFont val="Times New Roman"/>
        <family val="1"/>
      </rPr>
      <t xml:space="preserve"> (краевой бюджет) </t>
    </r>
    <r>
      <rPr>
        <b/>
        <sz val="10"/>
        <rFont val="Times New Roman"/>
        <family val="1"/>
      </rPr>
      <t xml:space="preserve">                                      </t>
    </r>
  </si>
  <si>
    <r>
      <t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</si>
  <si>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Краевое государственное бюджетное  образовательное учреждение среднего профессионального образования "Камчатский медицинский колледж"</t>
    </r>
    <r>
      <rPr>
        <b/>
        <sz val="10"/>
        <rFont val="Times New Roman"/>
        <family val="1"/>
      </rPr>
      <t xml:space="preserve"> (филиал пгт. Палана)</t>
    </r>
    <r>
      <rPr>
        <sz val="10"/>
        <rFont val="Times New Roman"/>
        <family val="1"/>
      </rPr>
      <t xml:space="preserve"> 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</si>
  <si>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учреждение здравоохранения "Камчатский краевой психоневрологический диспансер"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</t>
    </r>
    <r>
      <rPr>
        <sz val="10"/>
        <rFont val="Times New Roman"/>
        <family val="1"/>
      </rPr>
      <t xml:space="preserve">                           </t>
    </r>
  </si>
  <si>
    <r>
      <t xml:space="preserve">Государственное бюджетное учреждение здравоохранения "Камчатский краевой наркологический диспансер" ( пр.50 лет Октября)    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</si>
  <si>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"Камчатский краевой онкологический диспансер"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b/>
        <sz val="10"/>
        <rFont val="Times New Roman"/>
        <family val="1"/>
      </rPr>
      <t xml:space="preserve">              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</si>
  <si>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  </t>
    </r>
    <r>
      <rPr>
        <b/>
        <sz val="10"/>
        <rFont val="Times New Roman"/>
        <family val="1"/>
      </rPr>
      <t xml:space="preserve">  (бюджет фонда ОМС)                                     </t>
    </r>
  </si>
  <si>
    <r>
      <t xml:space="preserve">Государственное бюджетное учреждение здравоохранения "Камчатская краевая детская больница"    </t>
    </r>
    <r>
      <rPr>
        <b/>
        <sz val="10"/>
        <color rgb="FFFF0000"/>
        <rFont val="Times New Roman"/>
        <family val="1"/>
      </rPr>
      <t xml:space="preserve"> (краевой бюджет) </t>
    </r>
    <r>
      <rPr>
        <sz val="10"/>
        <rFont val="Times New Roman"/>
        <family val="1"/>
      </rPr>
      <t xml:space="preserve">                                                      </t>
    </r>
  </si>
  <si>
    <r>
      <t xml:space="preserve">Государственное бюджетное учреждение здравоохранения "Камчатская краевая детская больница" </t>
    </r>
    <r>
      <rPr>
        <b/>
        <sz val="10"/>
        <rFont val="Times New Roman"/>
        <family val="1"/>
      </rPr>
      <t xml:space="preserve"> (бюджет фонда ОМС) </t>
    </r>
    <r>
      <rPr>
        <sz val="10"/>
        <rFont val="Times New Roman"/>
        <family val="1"/>
      </rPr>
      <t xml:space="preserve">   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</si>
  <si>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</t>
    </r>
    <r>
      <rPr>
        <sz val="10"/>
        <color rgb="FFFF000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</si>
  <si>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</t>
    </r>
    <r>
      <rPr>
        <b/>
        <sz val="10"/>
        <rFont val="Times New Roman"/>
        <family val="1"/>
      </rPr>
      <t xml:space="preserve">(бюджет фонда ОМС)  </t>
    </r>
    <r>
      <rPr>
        <sz val="10"/>
        <rFont val="Times New Roman"/>
        <family val="1"/>
      </rPr>
      <t xml:space="preserve">                              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</si>
  <si>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  </t>
    </r>
    <r>
      <rPr>
        <b/>
        <sz val="10"/>
        <color rgb="FFFF0000"/>
        <rFont val="Times New Roman"/>
        <family val="1"/>
      </rPr>
      <t xml:space="preserve">(краевой бюджет)   </t>
    </r>
    <r>
      <rPr>
        <b/>
        <sz val="10"/>
        <rFont val="Times New Roman"/>
        <family val="1"/>
      </rPr>
      <t xml:space="preserve">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</si>
  <si>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    (бюджет фонда ОМС)                         </t>
    </r>
  </si>
  <si>
    <r>
      <t xml:space="preserve">Государственное бюджетное учреждение здравоохранения "Бюро судебно-медицинской экспертизы " (ул. Орджоникидзе, 9а ) 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</si>
  <si>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"Бюро судебно-медицинской экспертизы"  (г. Елизово, Пограничная 18а )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                                 </t>
    </r>
    <r>
      <rPr>
        <b/>
        <sz val="10"/>
        <color rgb="FFFF0000"/>
        <rFont val="Times New Roman"/>
        <family val="1"/>
      </rPr>
      <t xml:space="preserve"> </t>
    </r>
  </si>
  <si>
    <r>
      <t>Государственное бюджетное учреждение здравоохранения "Корякская окружная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</t>
    </r>
  </si>
  <si>
    <r>
      <t>Государственное бюджетное учреждение здравоохранения "Корякская окружная больница"</t>
    </r>
    <r>
      <rPr>
        <b/>
        <sz val="10"/>
        <rFont val="Times New Roman"/>
        <family val="1"/>
      </rPr>
      <t xml:space="preserve"> (бюджет фонда ОМС)   </t>
    </r>
  </si>
  <si>
    <r>
      <t xml:space="preserve">Государственное бюджетное учреждение здравоохранения "Камчатский краевой противотуберкулезный диспансер" </t>
    </r>
    <r>
      <rPr>
        <b/>
        <sz val="10"/>
        <color rgb="FFFF0000"/>
        <rFont val="Times New Roman"/>
        <family val="1"/>
      </rPr>
      <t>(краевой бюджет)</t>
    </r>
  </si>
  <si>
    <r>
      <t>Филиал № 1</t>
    </r>
    <r>
      <rPr>
        <sz val="10"/>
        <rFont val="Times New Roman"/>
        <family val="1"/>
      </rPr>
      <t xml:space="preserve"> Государственного бюджетного учреждения здравоохранения "Камчатский краевой противотуберкулезный диспансер"</t>
    </r>
    <r>
      <rPr>
        <b/>
        <sz val="10"/>
        <rFont val="Times New Roman"/>
        <family val="1"/>
      </rPr>
      <t xml:space="preserve">  пгт. Палана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</t>
    </r>
  </si>
  <si>
    <r>
      <t>Филиал № 2</t>
    </r>
    <r>
      <rPr>
        <sz val="10"/>
        <rFont val="Times New Roman"/>
        <family val="1"/>
      </rPr>
      <t xml:space="preserve"> Государственное бюджетное  учреждение здравоохранения  "Камчатский краевой противотуберкулезный диспансер" </t>
    </r>
    <r>
      <rPr>
        <b/>
        <sz val="10"/>
        <rFont val="Times New Roman"/>
        <family val="1"/>
      </rPr>
      <t>с.Тиличики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</si>
  <si>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>Филиал № 3</t>
    </r>
    <r>
      <rPr>
        <sz val="10"/>
        <rFont val="Times New Roman"/>
        <family val="1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/>
        <sz val="10"/>
        <rFont val="Times New Roman"/>
        <family val="1"/>
      </rPr>
      <t xml:space="preserve"> п.Оссора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b/>
        <sz val="10"/>
        <rFont val="Times New Roman"/>
        <family val="1"/>
      </rPr>
      <t xml:space="preserve">   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</si>
  <si>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color rgb="FFFF0000"/>
        <rFont val="Times New Roman"/>
        <family val="1"/>
      </rPr>
      <t xml:space="preserve"> (краевой бюджет) </t>
    </r>
    <r>
      <rPr>
        <sz val="10"/>
        <color rgb="FFFF0000"/>
        <rFont val="Times New Roman"/>
        <family val="1"/>
      </rPr>
      <t xml:space="preserve">    </t>
    </r>
  </si>
  <si>
    <r>
      <t xml:space="preserve">Государственное бюджетное  учреждение здравоохранения  "Быстринская районная больница"  </t>
    </r>
    <r>
      <rPr>
        <b/>
        <sz val="10"/>
        <rFont val="Times New Roman"/>
        <family val="1"/>
      </rPr>
      <t xml:space="preserve">(бюджет фонда ОМС)     </t>
    </r>
  </si>
  <si>
    <r>
      <t>Государственное бюджетное  учреждение здравоохранения "Ключевская районная больница"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</si>
  <si>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 учреждение здравоохранения "Ключевская районная больница"</t>
    </r>
    <r>
      <rPr>
        <b/>
        <sz val="10"/>
        <rFont val="Times New Roman"/>
        <family val="1"/>
      </rPr>
      <t xml:space="preserve"> (бюджет фонда ОМС)</t>
    </r>
  </si>
  <si>
    <r>
      <t>Козыревское отделение</t>
    </r>
    <r>
      <rPr>
        <sz val="10"/>
        <rFont val="Times New Roman"/>
        <family val="1"/>
      </rPr>
      <t xml:space="preserve"> ГБУЗ КК "Ключевская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  </t>
    </r>
  </si>
  <si>
    <r>
      <t>Козыревское отделение</t>
    </r>
    <r>
      <rPr>
        <sz val="10"/>
        <rFont val="Times New Roman"/>
        <family val="1"/>
      </rPr>
      <t xml:space="preserve"> ГБУЗ КК "Ключевская районная больница"</t>
    </r>
    <r>
      <rPr>
        <b/>
        <sz val="10"/>
        <rFont val="Times New Roman"/>
        <family val="1"/>
      </rPr>
      <t xml:space="preserve"> 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</si>
  <si>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поликлиника № 1</t>
    </r>
    <r>
      <rPr>
        <sz val="10"/>
        <rFont val="Times New Roman"/>
        <family val="1"/>
      </rPr>
      <t>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</si>
  <si>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поликлиника № 1</t>
    </r>
    <r>
      <rPr>
        <sz val="10"/>
        <rFont val="Times New Roman"/>
        <family val="1"/>
      </rPr>
      <t xml:space="preserve">" 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 xml:space="preserve"> </t>
    </r>
  </si>
  <si>
    <r>
      <t>Государственное бюджетное  учреждение здравоохранения "Петропавловск-Камчатская городская гериатрическая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</si>
  <si>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"Петропавловск-Камчатская городская гериатрическая больница"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</si>
  <si>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1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</si>
  <si>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>"  (поликлиника ул. Индустриальная)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</si>
  <si>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больница № 2 </t>
    </r>
    <r>
      <rPr>
        <sz val="10"/>
        <rFont val="Times New Roman"/>
        <family val="1"/>
      </rPr>
      <t xml:space="preserve">"  (поликлиника ул. Индустриальная)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</si>
  <si>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больница № 2 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</si>
  <si>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детская поликлиника № 1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</si>
  <si>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 </t>
    </r>
    <r>
      <rPr>
        <b/>
        <sz val="10"/>
        <rFont val="Times New Roman"/>
        <family val="1"/>
      </rPr>
      <t>поликлиника № 3</t>
    </r>
    <r>
      <rPr>
        <sz val="10"/>
        <rFont val="Times New Roman"/>
        <family val="1"/>
      </rPr>
      <t xml:space="preserve"> " </t>
    </r>
    <r>
      <rPr>
        <b/>
        <sz val="10"/>
        <rFont val="Times New Roman"/>
        <family val="1"/>
      </rPr>
      <t xml:space="preserve">(бюджет ОМС)   </t>
    </r>
  </si>
  <si>
    <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</t>
    </r>
    <r>
      <rPr>
        <b/>
        <sz val="10"/>
        <color rgb="FFFF0000"/>
        <rFont val="Times New Roman"/>
        <family val="1"/>
      </rPr>
      <t xml:space="preserve">(краевой бюджет) </t>
    </r>
  </si>
  <si>
    <r>
      <t>Государственное бюджетное  учреждение здравоохранения "Камчатский краевой центр общественного здоровья и медицинской профилактики"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</si>
  <si>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"Камчатская краевая детская инфекционная больница" </t>
    </r>
    <r>
      <rPr>
        <b/>
        <sz val="10"/>
        <color rgb="FFFF0000"/>
        <rFont val="Times New Roman"/>
        <family val="1"/>
      </rPr>
      <t xml:space="preserve">(краевой бюджет)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</si>
  <si>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детская поликлиника № 2 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</si>
  <si>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станция скорой медицинской помощи"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</si>
  <si>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"Камчатская краевая стоматологическая поликлиника" </t>
    </r>
    <r>
      <rPr>
        <b/>
        <sz val="10"/>
        <rFont val="Times New Roman"/>
        <family val="1"/>
      </rPr>
      <t xml:space="preserve">(бюджет фонда ОМС)   </t>
    </r>
  </si>
  <si>
    <r>
      <t>Государственное бюджетное  учреждение здравоохранения "Тигильская районная больница"</t>
    </r>
    <r>
      <rPr>
        <b/>
        <sz val="10"/>
        <color rgb="FFFF0000"/>
        <rFont val="Times New Roman"/>
        <family val="1"/>
      </rPr>
      <t xml:space="preserve"> </t>
    </r>
    <r>
      <rPr>
        <b/>
        <sz val="10"/>
        <rFont val="Times New Roman"/>
        <family val="1"/>
      </rPr>
      <t xml:space="preserve">всего в т.ч.: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</si>
  <si>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"Тигильская районная больница" </t>
    </r>
    <r>
      <rPr>
        <b/>
        <sz val="10"/>
        <rFont val="Times New Roman"/>
        <family val="1"/>
      </rPr>
      <t>ОВОП с.Усть-Хайрюзово</t>
    </r>
    <r>
      <rPr>
        <b/>
        <sz val="10"/>
        <color rgb="FFFF000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</si>
  <si>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"Тигильская районная больница" </t>
    </r>
    <r>
      <rPr>
        <b/>
        <sz val="10"/>
        <rFont val="Times New Roman"/>
        <family val="1"/>
      </rPr>
      <t>ОВОП Седанка</t>
    </r>
  </si>
  <si>
    <r>
      <t>Государственное бюджетное  учреждение здравоохранения "Тигильская районная больница"</t>
    </r>
    <r>
      <rPr>
        <b/>
        <sz val="10"/>
        <rFont val="Times New Roman"/>
        <family val="1"/>
      </rPr>
      <t xml:space="preserve"> ОВОП с.Усть-Хайрюзово </t>
    </r>
  </si>
  <si>
    <r>
      <t>Государственное бюджетное  учреждение здравоохранения "Тигильская районная больница"</t>
    </r>
    <r>
      <rPr>
        <b/>
        <sz val="10"/>
        <rFont val="Times New Roman"/>
        <family val="1"/>
      </rPr>
      <t xml:space="preserve"> ОВОП Седанка</t>
    </r>
  </si>
  <si>
    <r>
      <t xml:space="preserve">Государственное бюджетное  учреждение здравоохранения "Петропавловск-Камчатская городская стоматологическая поликлиника" 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</si>
  <si>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 учреждение здравоохранения "Петропавловск-Камчатская городская стоматологическая поликлиника"</t>
    </r>
    <r>
      <rPr>
        <b/>
        <sz val="10"/>
        <rFont val="Times New Roman"/>
        <family val="1"/>
      </rPr>
      <t xml:space="preserve"> (бюджет фонда ОМС)</t>
    </r>
  </si>
  <si>
    <r>
      <t>Государственное бюджетное  учреждение здравоохранения "Пенжинская районная больница" (Каменское)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</si>
  <si>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"Пенжинская районная больница" (Каменское)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</si>
  <si>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Октябрьское отделение</t>
    </r>
    <r>
      <rPr>
        <b/>
        <sz val="10"/>
        <color rgb="FFFF0000"/>
        <rFont val="Times New Roman"/>
        <family val="1"/>
      </rPr>
      <t xml:space="preserve"> 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</si>
  <si>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Апачинское отделение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</si>
  <si>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Октябрьское отделение</t>
    </r>
    <r>
      <rPr>
        <sz val="10"/>
        <rFont val="Times New Roman"/>
        <family val="1"/>
      </rPr>
      <t xml:space="preserve">  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</si>
  <si>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Апачинское отделение</t>
    </r>
    <r>
      <rPr>
        <sz val="10"/>
        <rFont val="Times New Roman"/>
        <family val="1"/>
      </rPr>
      <t xml:space="preserve"> </t>
    </r>
  </si>
  <si>
    <r>
      <t>Государственное бюджетное  учреждение здравоохранения "Мильковская  районная больница" всего, в  т.ч.: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</si>
  <si>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 ГБУЗ КК"Олюторская районная больница", всего в т.ч.: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</si>
  <si>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"Вилючинская городская больница"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</si>
  <si>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"Вилючинская городская больница" 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</si>
  <si>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"Елизовская станция скорой медицинской помощи"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</si>
  <si>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"Елизовская станция скорой медицинской помощи" </t>
    </r>
    <r>
      <rPr>
        <b/>
        <sz val="10"/>
        <rFont val="Times New Roman"/>
        <family val="1"/>
      </rPr>
      <t>(бюджет фонда ОМС)</t>
    </r>
  </si>
  <si>
    <r>
      <t xml:space="preserve">Государственное бюджетное  учреждение здравоохранения "Елизовская районная стоматологическая поликлиника"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</si>
  <si>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</si>
  <si>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/>
        <sz val="10"/>
        <rFont val="Times New Roman"/>
        <family val="1"/>
      </rPr>
      <t xml:space="preserve"> (бюджет фонда ОМС)</t>
    </r>
  </si>
  <si>
    <r>
      <t>Государственное бюджетное  учреждение здравоохранения "Озерновская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</si>
  <si>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"Озерновская районная больница" </t>
    </r>
    <r>
      <rPr>
        <b/>
        <sz val="10"/>
        <rFont val="Times New Roman"/>
        <family val="1"/>
      </rPr>
      <t>(бюджет фонда ОМС)</t>
    </r>
  </si>
  <si>
    <r>
      <t xml:space="preserve">Государственное бюджетное  учреждение здравоохранения "Озерновская районная больница" </t>
    </r>
    <r>
      <rPr>
        <b/>
        <sz val="10"/>
        <rFont val="Times New Roman"/>
        <family val="1"/>
      </rPr>
      <t>(бюджет фонда ОМС)(ФАП Запорожье)</t>
    </r>
  </si>
  <si>
    <r>
      <t>Государственное бюджетное  учреждение здравоохранения "Никольская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</si>
  <si>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"Никольская районная больница"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</si>
  <si>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"Карагинская районная больница" всего, в  т.ч.: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</si>
  <si>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ФАП</t>
    </r>
    <r>
      <rPr>
        <b/>
        <sz val="10"/>
        <rFont val="Times New Roman"/>
        <family val="1"/>
      </rPr>
      <t xml:space="preserve"> с. Ильпырское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</si>
  <si>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ФАП </t>
    </r>
    <r>
      <rPr>
        <b/>
        <sz val="10"/>
        <rFont val="Times New Roman"/>
        <family val="1"/>
      </rPr>
      <t>с. Карага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</si>
  <si>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ФАП </t>
    </r>
    <r>
      <rPr>
        <b/>
        <sz val="10"/>
        <rFont val="Times New Roman"/>
        <family val="1"/>
      </rPr>
      <t>с. Кострома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</si>
  <si>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>Государственное бюджетное  учреждение здравоохранения "Усть-Камчатская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</si>
  <si>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"Усть-Камчатская районная больница"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</si>
  <si>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 "Соболевская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Отделение общей врачебной практики (семейной медицины)  -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</si>
  <si>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"Соболевская районная больница"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</si>
  <si>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"Елизовская районная больница" , всего в т.ч.:</t>
    </r>
    <r>
      <rPr>
        <b/>
        <sz val="10"/>
        <color rgb="FFFF0000"/>
        <rFont val="Times New Roman"/>
        <family val="1"/>
      </rPr>
      <t xml:space="preserve"> (краевой бюджет)</t>
    </r>
  </si>
  <si>
    <t xml:space="preserve"> Приложение 1.6</t>
  </si>
  <si>
    <r>
  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                                             </t>
    </r>
    <r>
      <rPr>
        <b/>
        <sz val="10"/>
        <rFont val="Times New Roman"/>
        <family val="1"/>
      </rPr>
      <t xml:space="preserve">            </t>
    </r>
  </si>
  <si>
    <r>
      <t xml:space="preserve">Государственное бюджетное учреждение здравоохранения "Камчатский краевой кожно-венерологический диспансер"   </t>
    </r>
    <r>
      <rPr>
        <b/>
        <sz val="10"/>
        <color rgb="FFFF0000"/>
        <rFont val="Times New Roman"/>
        <family val="1"/>
      </rPr>
      <t>(краевой бюджет)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</si>
  <si>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</si>
  <si>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учреждение здравоохранения "Камчатская краевая станция переливания крови" </t>
    </r>
    <r>
      <rPr>
        <b/>
        <sz val="10"/>
        <color rgb="FFFF0000"/>
        <rFont val="Times New Roman"/>
        <family val="1"/>
      </rPr>
      <t xml:space="preserve"> (краевой бюджет)   </t>
    </r>
    <r>
      <rPr>
        <b/>
        <sz val="10"/>
        <rFont val="Times New Roman"/>
        <family val="1"/>
      </rPr>
      <t xml:space="preserve">                                    </t>
    </r>
  </si>
  <si>
    <r>
      <t xml:space="preserve">Краевое государственное бюджетное  образовательное учреждение среднего профессионального образования "Камчатский медицинский колледж" </t>
    </r>
    <r>
      <rPr>
        <b/>
        <sz val="10"/>
        <rFont val="Times New Roman"/>
        <family val="1"/>
      </rPr>
      <t xml:space="preserve">(филиал пгт. Палана)   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</si>
  <si>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учреждение здравоохранения "Камчатский краевой психоневрологический диспансер"</t>
    </r>
    <r>
      <rPr>
        <sz val="10"/>
        <color rgb="FFFF000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       </t>
    </r>
    <r>
      <rPr>
        <sz val="10"/>
        <rFont val="Times New Roman"/>
        <family val="1"/>
      </rPr>
      <t xml:space="preserve">                    </t>
    </r>
  </si>
  <si>
    <r>
      <t xml:space="preserve">Государственное бюджетное учреждение здравоохранения "Камчатский краевой наркологический диспансер" ( пр.50 лет Октября)  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</si>
  <si>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"Камчатский краевой онкологический диспансер" </t>
    </r>
    <r>
      <rPr>
        <sz val="10"/>
        <color rgb="FFFF000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 (краевой бюджет)        </t>
    </r>
    <r>
      <rPr>
        <b/>
        <sz val="10"/>
        <rFont val="Times New Roman"/>
        <family val="1"/>
      </rPr>
      <t xml:space="preserve">                                 </t>
    </r>
  </si>
  <si>
    <r>
      <t xml:space="preserve">Государственное бюджетное учреждение здравоохранения "Камчатская краевая детская больница"    </t>
    </r>
    <r>
      <rPr>
        <b/>
        <sz val="10"/>
        <color rgb="FFFF0000"/>
        <rFont val="Times New Roman"/>
        <family val="1"/>
      </rPr>
      <t xml:space="preserve"> (краевой бюджет) </t>
    </r>
    <r>
      <rPr>
        <sz val="10"/>
        <color rgb="FFFF0000"/>
        <rFont val="Times New Roman"/>
        <family val="1"/>
      </rPr>
      <t xml:space="preserve">   </t>
    </r>
    <r>
      <rPr>
        <sz val="10"/>
        <rFont val="Times New Roman"/>
        <family val="1"/>
      </rPr>
      <t xml:space="preserve">       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</si>
  <si>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 </t>
    </r>
    <r>
      <rPr>
        <sz val="10"/>
        <rFont val="Times New Roman"/>
        <family val="1"/>
      </rPr>
      <t xml:space="preserve">                     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</si>
  <si>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 (краевой бюджет)         </t>
    </r>
    <r>
      <rPr>
        <b/>
        <sz val="10"/>
        <rFont val="Times New Roman"/>
        <family val="1"/>
      </rPr>
      <t xml:space="preserve">                  </t>
    </r>
  </si>
  <si>
    <r>
      <t xml:space="preserve">Государственное бюджетное  учреждение здравоохранения "Бюро судебно-медицинской экспертизы"  (г. Елизово, Пограничная 18а )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           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</si>
  <si>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учреждение здравоохранения "Корякская окружная больница"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b/>
        <sz val="10"/>
        <rFont val="Times New Roman"/>
        <family val="1"/>
      </rPr>
      <t xml:space="preserve">   </t>
    </r>
    <r>
      <rPr>
        <sz val="10"/>
        <rFont val="Times New Roman"/>
        <family val="1"/>
      </rPr>
      <t xml:space="preserve">                       </t>
    </r>
  </si>
  <si>
    <r>
      <t>Государственное бюджетное учреждение здравоохранения "Камчатский краевой противотуберкулезный диспансер"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</si>
  <si>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Филиал № 1</t>
    </r>
    <r>
      <rPr>
        <sz val="10"/>
        <rFont val="Times New Roman"/>
        <family val="1"/>
      </rPr>
      <t xml:space="preserve"> Государственного бюджетного учреждения здравоохранения "Камчатский краевой противотуберкулезный диспансер" </t>
    </r>
    <r>
      <rPr>
        <b/>
        <sz val="10"/>
        <rFont val="Times New Roman"/>
        <family val="1"/>
      </rPr>
      <t xml:space="preserve"> пгт. Палана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</t>
    </r>
  </si>
  <si>
    <r>
      <t>Государственное бюджетное  учреждение здравоохранения "Ключевская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</si>
  <si>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поликлиника № 1 </t>
    </r>
    <r>
      <rPr>
        <sz val="10"/>
        <rFont val="Times New Roman"/>
        <family val="1"/>
      </rPr>
      <t>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</si>
  <si>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 xml:space="preserve">"  (поликлиника ул. Индустриальная)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</si>
  <si>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 xml:space="preserve">"  (поликлиника ул. Индустриальная) </t>
    </r>
    <r>
      <rPr>
        <b/>
        <sz val="10"/>
        <rFont val="Times New Roman"/>
        <family val="1"/>
      </rPr>
      <t xml:space="preserve">(бюджет фонда ОМС)   </t>
    </r>
  </si>
  <si>
    <r>
      <t>Государственное бюджетное  учреждение здравоохранения "Петропавловск-Камчатская городская</t>
    </r>
    <r>
      <rPr>
        <b/>
        <sz val="10"/>
        <rFont val="Times New Roman"/>
        <family val="1"/>
      </rPr>
      <t xml:space="preserve"> больница № 2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</si>
  <si>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детская поликлиника № 1</t>
    </r>
    <r>
      <rPr>
        <sz val="10"/>
        <rFont val="Times New Roman"/>
        <family val="1"/>
      </rPr>
      <t xml:space="preserve">"  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</si>
  <si>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</t>
    </r>
    <r>
      <rPr>
        <b/>
        <sz val="10"/>
        <color rgb="FFFF0000"/>
        <rFont val="Times New Roman"/>
        <family val="1"/>
      </rPr>
      <t>(краевой бюджет)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</si>
  <si>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"Тигильская районная больница"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</si>
  <si>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"Тигильская районная больница"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</si>
  <si>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Октябрьское отделение </t>
    </r>
    <r>
      <rPr>
        <sz val="10"/>
        <rFont val="Times New Roman"/>
        <family val="1"/>
      </rPr>
      <t xml:space="preserve"> </t>
    </r>
  </si>
  <si>
    <r>
      <t>Долиновский ФАП</t>
    </r>
    <r>
      <rPr>
        <sz val="10"/>
        <rFont val="Times New Roman"/>
        <family val="1"/>
      </rPr>
      <t xml:space="preserve"> ГБУЗ КК"Мильковская районная больница"</t>
    </r>
  </si>
  <si>
    <r>
      <t>Атласовская</t>
    </r>
    <r>
      <rPr>
        <sz val="10"/>
        <rFont val="Times New Roman"/>
        <family val="1"/>
      </rPr>
      <t xml:space="preserve"> врачебная амбулатория</t>
    </r>
  </si>
  <si>
    <r>
      <t xml:space="preserve">Государственное бюджетное  учреждение здравоохранения "Вилючинская городская больница" 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</t>
    </r>
  </si>
  <si>
    <r>
      <t>Государственное бюджетное  учреждение здравоохранения "Елизовская станция скорой медицинской помощи"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</si>
  <si>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</si>
  <si>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"Озерновская районная больница"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</si>
  <si>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"Озерновская районная больница" </t>
    </r>
    <r>
      <rPr>
        <b/>
        <sz val="10"/>
        <rFont val="Times New Roman"/>
        <family val="1"/>
      </rPr>
      <t>(ФАП Запорожье) -  (бюджет фонда ОМС)</t>
    </r>
  </si>
  <si>
    <r>
      <t>п. Оссора</t>
    </r>
    <r>
      <rPr>
        <sz val="10"/>
        <rFont val="Times New Roman"/>
        <family val="1"/>
      </rPr>
      <t xml:space="preserve"> - ГБУЗ  КК"Карагинская районная больница" 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</si>
  <si>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"Усть-Камчатская районная больница"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</si>
  <si>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КГБУ "Камчатский детский дом для детей-сирот и детей, оставшихся без попечения родителей, с ограниченными возможностями здоровья"                                          </t>
    </r>
    <r>
      <rPr>
        <b/>
        <sz val="10"/>
        <rFont val="Times New Roman"/>
        <family val="1"/>
      </rPr>
      <t xml:space="preserve">            </t>
    </r>
  </si>
  <si>
    <t>Тариф за 1 Гкал с НДС, (руб.)</t>
  </si>
  <si>
    <t>Тариф за 1 м3 с НДС, (руб.)</t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</si>
  <si>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с НДС, (руб.)</t>
    </r>
  </si>
  <si>
    <t>Тариф за 1 Гкал  с НДС, (руб.)</t>
  </si>
  <si>
    <r>
      <t>Тариф за 1 м</t>
    </r>
    <r>
      <rPr>
        <b/>
        <vertAlign val="superscript"/>
        <sz val="10"/>
        <rFont val="Times New Roman"/>
        <family val="1"/>
      </rPr>
      <t xml:space="preserve">3 </t>
    </r>
    <r>
      <rPr>
        <b/>
        <sz val="10"/>
        <rFont val="Times New Roman"/>
        <family val="1"/>
      </rPr>
      <t xml:space="preserve"> с НДС  (руб.) </t>
    </r>
  </si>
  <si>
    <t>Сумма (тыс. руб.)</t>
  </si>
  <si>
    <t>Всего  (тыс. руб.)</t>
  </si>
  <si>
    <t xml:space="preserve">Тариф за 1 м3  с НДС (руб.)  </t>
  </si>
  <si>
    <t xml:space="preserve">Итого    (тыс. руб.)  </t>
  </si>
  <si>
    <r>
      <t>Тариф за 1 м</t>
    </r>
    <r>
      <rPr>
        <b/>
        <vertAlign val="superscript"/>
        <sz val="11"/>
        <color rgb="FF000000"/>
        <rFont val="Times New Roman"/>
        <family val="1"/>
      </rPr>
      <t>3</t>
    </r>
    <r>
      <rPr>
        <b/>
        <sz val="11"/>
        <color rgb="FF000000"/>
        <rFont val="Times New Roman"/>
        <family val="1"/>
      </rPr>
      <t xml:space="preserve"> с НДС, (руб.)</t>
    </r>
  </si>
  <si>
    <t>Сумма (тыс.руб.)</t>
  </si>
  <si>
    <t xml:space="preserve">Сумма,               (тыс. руб.) </t>
  </si>
  <si>
    <t>Сумма,        (тыс. руб.)</t>
  </si>
  <si>
    <r>
      <t>Тариф за 1 м</t>
    </r>
    <r>
      <rPr>
        <b/>
        <vertAlign val="superscript"/>
        <sz val="11"/>
        <rFont val="Times New Roman"/>
        <family val="1"/>
      </rPr>
      <t>3</t>
    </r>
    <r>
      <rPr>
        <b/>
        <sz val="11"/>
        <rFont val="Times New Roman"/>
        <family val="1"/>
      </rPr>
      <t xml:space="preserve">  с НДС, (руб.)</t>
    </r>
  </si>
  <si>
    <r>
  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                                            </t>
    </r>
    <r>
      <rPr>
        <b/>
        <sz val="10"/>
        <rFont val="Times New Roman"/>
        <family val="1"/>
      </rPr>
      <t xml:space="preserve">            </t>
    </r>
  </si>
  <si>
    <r>
      <t>Государственное бюджетное учреждение здравоохранения "Камчатский краевой кожно-венерологический диспансер"</t>
    </r>
    <r>
      <rPr>
        <b/>
        <sz val="10"/>
        <color rgb="FFFF0000"/>
        <rFont val="Times New Roman"/>
        <family val="1"/>
      </rPr>
      <t xml:space="preserve"> (краевой бюджет)  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</si>
  <si>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учреждение здравоохранения "Камчатский краевой кожно-венерологический диспансер"  </t>
    </r>
    <r>
      <rPr>
        <b/>
        <sz val="10"/>
        <rFont val="Times New Roman"/>
        <family val="1"/>
      </rPr>
      <t xml:space="preserve">(бюджет фонда ОМС)     </t>
    </r>
    <r>
      <rPr>
        <sz val="10"/>
        <rFont val="Times New Roman"/>
        <family val="1"/>
      </rPr>
      <t xml:space="preserve">      </t>
    </r>
  </si>
  <si>
    <r>
      <t>Государственное бюджетное учреждение здравоохранения "Камчатский краевой противотуберкулезный диспансер"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</si>
  <si>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>Государственное бюджетное учреждение здравоохранения "Камчатский краевой центр по профилактике и борьбе со</t>
    </r>
    <r>
      <rPr>
        <b/>
        <sz val="10"/>
        <rFont val="Times New Roman"/>
        <family val="1"/>
      </rPr>
      <t xml:space="preserve"> СПИД</t>
    </r>
    <r>
      <rPr>
        <sz val="10"/>
        <rFont val="Times New Roman"/>
        <family val="1"/>
      </rPr>
      <t xml:space="preserve"> и инфекционными заболеваниями"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</si>
  <si>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 (</t>
    </r>
    <r>
      <rPr>
        <b/>
        <sz val="10"/>
        <rFont val="Times New Roman"/>
        <family val="1"/>
      </rPr>
      <t xml:space="preserve">бюджет фонда ОМС)     </t>
    </r>
  </si>
  <si>
    <r>
      <t>Государственное бюджетное учреждение здравоохранения "Камчатская краевая станция переливания крови"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                    </t>
    </r>
  </si>
  <si>
    <r>
      <t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</t>
    </r>
    <r>
      <rPr>
        <sz val="10"/>
        <rFont val="Times New Roman"/>
        <family val="1"/>
      </rPr>
      <t xml:space="preserve">  </t>
    </r>
  </si>
  <si>
    <r>
      <t>Государственное бюджетное учреждение здравоохранения "Камчатский краевой психоневрологический диспансер"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      </t>
    </r>
    <r>
      <rPr>
        <b/>
        <sz val="10"/>
        <rFont val="Times New Roman"/>
        <family val="1"/>
      </rPr>
      <t xml:space="preserve">                         </t>
    </r>
  </si>
  <si>
    <r>
      <t xml:space="preserve">Государственное бюджетное учреждение здравоохранения "Камчатский краевой наркологический диспансер"  </t>
    </r>
    <r>
      <rPr>
        <sz val="10"/>
        <color rgb="FFFF000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(краевой бюджет)           </t>
    </r>
    <r>
      <rPr>
        <b/>
        <sz val="10"/>
        <rFont val="Times New Roman"/>
        <family val="1"/>
      </rPr>
      <t xml:space="preserve">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</si>
  <si>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 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  </t>
    </r>
    <r>
      <rPr>
        <b/>
        <sz val="10"/>
        <rFont val="Times New Roman"/>
        <family val="1"/>
      </rPr>
      <t xml:space="preserve">        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</si>
  <si>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 xml:space="preserve">                                    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</si>
  <si>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учреждение здравоохранения "Камчатская краевая больница им. А.С.Лукашевского"    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       </t>
    </r>
    <r>
      <rPr>
        <b/>
        <sz val="10"/>
        <rFont val="Times New Roman"/>
        <family val="1"/>
      </rPr>
      <t xml:space="preserve">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</si>
  <si>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</t>
    </r>
    <r>
      <rPr>
        <b/>
        <sz val="10"/>
        <rFont val="Times New Roman"/>
        <family val="1"/>
      </rPr>
      <t xml:space="preserve">(бюджет ОМС)                           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</si>
  <si>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   </t>
    </r>
    <r>
      <rPr>
        <b/>
        <sz val="10"/>
        <rFont val="Times New Roman"/>
        <family val="1"/>
      </rPr>
      <t xml:space="preserve">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</si>
  <si>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 бюджет фонда ОМС)                             </t>
    </r>
  </si>
  <si>
    <r>
      <t xml:space="preserve">Государственное бюджетное  учреждение здравоохранения  "Петропавловск-Камчатская городская станция скорой медицинской помощи"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</si>
  <si>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поликлиника № 1</t>
    </r>
    <r>
      <rPr>
        <sz val="10"/>
        <rFont val="Times New Roman"/>
        <family val="1"/>
      </rPr>
      <t>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</si>
  <si>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поликлиника № 1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</si>
  <si>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больница№ </t>
    </r>
    <r>
      <rPr>
        <sz val="10"/>
        <rFont val="Times New Roman"/>
        <family val="1"/>
      </rPr>
      <t xml:space="preserve">1"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</si>
  <si>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</si>
  <si>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детская поликлиника № 1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</si>
  <si>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детская поликлиника № 2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</si>
  <si>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"Петропавловск-Камчатская городская гериатрическая больница"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</si>
  <si>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 xml:space="preserve">Государственное бюджетное  учреждение здравоохранения "Петропавловск-Камчатская городская детская стоматологическая поликлиника"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</t>
    </r>
    <r>
      <rPr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</si>
  <si>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"Петропавловск-Камчатская городская детская стоматологическая поликлиника"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</si>
  <si>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"Камчатская городская стоматологическая поликлиника"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 ) </t>
    </r>
  </si>
  <si>
    <r>
      <t xml:space="preserve">Государственное бюджетное  учреждение здравоохранения "Камчатская городская стоматологическая поликлиника"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</si>
  <si>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"Камчатская краевая стоматологическая поликлиника"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</si>
  <si>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поликлиника № 3"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</si>
  <si>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""Камчатский краевой центр общественного здоровья и медицинской профилактики"(</t>
    </r>
    <r>
      <rPr>
        <b/>
        <sz val="10"/>
        <rFont val="Times New Roman"/>
        <family val="1"/>
      </rPr>
      <t>бюджет фонда ОМС)</t>
    </r>
  </si>
  <si>
    <r>
      <t>Государственное бюджетное  учреждение здравоохранения "Камчатская краевая детская инфекционная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</si>
  <si>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 учреждение здравоохранения "Камчатская краевая детская инфекционная больница" (</t>
    </r>
    <r>
      <rPr>
        <b/>
        <sz val="10"/>
        <rFont val="Times New Roman"/>
        <family val="1"/>
      </rPr>
      <t>бюджет фонда ОМС)</t>
    </r>
  </si>
  <si>
    <r>
      <t xml:space="preserve">Государственное бюджетное  учреждение здравоохранения "Вилючинская городская больница" </t>
    </r>
    <r>
      <rPr>
        <b/>
        <sz val="10"/>
        <rFont val="Times New Roman"/>
        <family val="1"/>
      </rPr>
      <t xml:space="preserve">(бюджет ОМС)  </t>
    </r>
    <r>
      <rPr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</si>
  <si>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"Елизовская районная больница"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</t>
    </r>
  </si>
  <si>
    <r>
      <t xml:space="preserve">Государственное бюджетное  учреждение здравоохранения "Елизовская районная больница"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</si>
  <si>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"Елизовская районная стоматологическая поликлиника"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</si>
  <si>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"Елизовская станция скорой медицинской помощи"  </t>
    </r>
    <r>
      <rPr>
        <b/>
        <sz val="10"/>
        <color rgb="FFFF0000"/>
        <rFont val="Times New Roman"/>
        <family val="1"/>
      </rPr>
      <t xml:space="preserve">(краевой бюджет)   </t>
    </r>
  </si>
  <si>
    <r>
      <t xml:space="preserve">Государственное бюджетное  учреждение здравоохранения "Елизовская станция скорой медицинской помощи"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</si>
  <si>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учреждение здравоохранения "Бюро судебно-медицинской экспертизы " (ул. Орджоникидзе, 9а) </t>
    </r>
    <r>
      <rPr>
        <b/>
        <sz val="10"/>
        <color rgb="FFFF0000"/>
        <rFont val="Times New Roman"/>
        <family val="1"/>
      </rPr>
      <t xml:space="preserve"> (краевой бюджет)     </t>
    </r>
  </si>
  <si>
    <r>
      <t xml:space="preserve">Государственное бюджетное  учреждение здравоохранения "Бюро судебно-медицинской экспертизы" (г. Елизово, Пограничная, 18а ) 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   </t>
    </r>
    <r>
      <rPr>
        <sz val="10"/>
        <rFont val="Times New Roman"/>
        <family val="1"/>
      </rPr>
      <t xml:space="preserve">                                    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</si>
  <si>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color rgb="FFFF0000"/>
        <rFont val="Times New Roman"/>
        <family val="1"/>
      </rPr>
      <t>(краевой бюджет)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с.Эссо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</si>
  <si>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rFont val="Times New Roman"/>
        <family val="1"/>
      </rPr>
      <t>(бюджет фонда ОМС)</t>
    </r>
    <r>
      <rPr>
        <sz val="10"/>
        <rFont val="Times New Roman"/>
        <family val="1"/>
      </rPr>
      <t xml:space="preserve"> с.Эссо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</si>
  <si>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>с.Анавгай</t>
    </r>
  </si>
  <si>
    <r>
      <t xml:space="preserve">Государственное бюджетное учреждение здравоохранения "Камчатская краевая детская больница"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</si>
  <si>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"Мильковская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</si>
  <si>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"Мильковская районная больница"  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</si>
  <si>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"Тигильская районная больница"  </t>
    </r>
    <r>
      <rPr>
        <b/>
        <sz val="10"/>
        <rFont val="Times New Roman"/>
        <family val="1"/>
      </rPr>
      <t>(бюджет фонда ОМС)</t>
    </r>
  </si>
  <si>
    <r>
      <t xml:space="preserve">КГБУ "Камчатский детский дом для детей-сирот и детей, оставшихся без попечения родителей, с ограниченными возможностями здоровья"                                              </t>
    </r>
    <r>
      <rPr>
        <b/>
        <sz val="10"/>
        <rFont val="Times New Roman"/>
        <family val="1"/>
      </rPr>
      <t xml:space="preserve">            </t>
    </r>
  </si>
  <si>
    <t xml:space="preserve">к приказу Министерства ЖКХ </t>
  </si>
  <si>
    <t xml:space="preserve">к риказу Министерства ЖКХ </t>
  </si>
  <si>
    <t xml:space="preserve"> ассигнований, необходимых для оплаты электрической энергии в 2024 году  краевым государственным бюджетным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</si>
  <si>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Расчет</t>
  </si>
  <si>
    <t xml:space="preserve">Приложение 1.1 </t>
  </si>
  <si>
    <r>
      <t xml:space="preserve"> ассигнований, необходимых для оплаты тепловой энергии и газа в 2024 году краевым государственным </t>
    </r>
    <r>
      <rPr>
        <b/>
        <i/>
        <sz val="14"/>
        <rFont val="Times New Roman"/>
        <family val="1"/>
      </rPr>
      <t>бюджетным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</si>
  <si>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Расчет</t>
  </si>
  <si>
    <r>
      <t xml:space="preserve">ассигнований, необходимых  для оплаты  горячего водоснабжения (закрытая система) в  2024 году  краевым государственным </t>
    </r>
    <r>
      <rPr>
        <b/>
        <i/>
        <sz val="14"/>
        <rFont val="Times New Roman"/>
        <family val="1"/>
        <charset val="204"/>
      </rPr>
      <t>бюджетным</t>
    </r>
    <r>
      <rPr>
        <b/>
        <sz val="14"/>
        <rFont val="Times New Roman"/>
        <family val="1"/>
        <charset val="204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</si>
  <si>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Расчет </t>
  </si>
  <si>
    <r>
      <t xml:space="preserve"> ассигнований, необходимых для оплаты горячего водоснабжения (открытая система) краевым государственным </t>
    </r>
    <r>
      <rPr>
        <b/>
        <i/>
        <sz val="14"/>
        <rFont val="Times New Roman"/>
        <family val="1"/>
        <charset val="204"/>
      </rPr>
      <t>бюджетным</t>
    </r>
    <r>
      <rPr>
        <b/>
        <sz val="14"/>
        <rFont val="Times New Roman"/>
        <family val="1"/>
        <charset val="204"/>
      </rPr>
      <t xml:space="preserve"> учреждениям 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</si>
  <si>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 ассигнований, необходимых для оплаты холодного водоснабжения на 2024 год краевым государственным </t>
    </r>
    <r>
      <rPr>
        <b/>
        <i/>
        <sz val="14"/>
        <rFont val="Times New Roman"/>
        <family val="1"/>
      </rPr>
      <t>бюджетным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</si>
  <si>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 ассигнований, необходимых для оплаты водоотведения на 2024 год краевым государственным </t>
    </r>
    <r>
      <rPr>
        <b/>
        <i/>
        <sz val="14"/>
        <rFont val="Times New Roman"/>
        <family val="1"/>
      </rPr>
      <t>бюджетным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</si>
  <si>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 ассигнований, необходимых для оплаты услуг по обращению с  твердыми коммунальными отходами 2024 году  краевым государственным </t>
    </r>
    <r>
      <rPr>
        <b/>
        <i/>
        <sz val="14"/>
        <rFont val="Times New Roman"/>
        <family val="1"/>
      </rPr>
      <t>бюджетным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</si>
  <si>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от 19.06-2023  № 20-257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</si>
</sst>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7" x14ac:knownFonts="1">
    <font>
      <sz val="10"/>
      <name val="Arial"/>
    </font>
    <font>
      <sz val="11"/>
      <color rgb="FF000000"/>
      <name val="Calibri"/>
      <family val="2"/>
    </font>
    <font>
      <sz val="10"/>
      <name val="Times New Roman"/>
      <family val="1"/>
    </font>
    <font>
      <sz val="10"/>
      <color rgb="FFFF000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b/>
      <i/>
      <sz val="10"/>
      <color rgb="FFFF0000"/>
      <name val="Times New Roman"/>
      <family val="1"/>
    </font>
    <font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C9211E"/>
      <name val="Times New Roman"/>
      <family val="1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FFFFFF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i/>
      <sz val="14"/>
      <name val="Times New Roman"/>
      <family val="1"/>
    </font>
    <font>
      <b/>
      <vertAlign val="superscript"/>
      <sz val="10"/>
      <name val="Times New Roman"/>
      <family val="1"/>
    </font>
    <font>
      <sz val="10"/>
      <color rgb="FF800080"/>
      <name val="Times New Roman"/>
      <family val="1"/>
    </font>
    <font>
      <u/>
      <sz val="10"/>
      <name val="Times New Roman"/>
      <family val="1"/>
      <charset val="204"/>
    </font>
    <font>
      <sz val="10"/>
      <color rgb="FFFF0000"/>
      <name val="Arial"/>
      <family val="2"/>
    </font>
    <font>
      <b/>
      <sz val="9"/>
      <name val="Times New Roman"/>
      <family val="1"/>
    </font>
    <font>
      <sz val="10"/>
      <color rgb="FFFF0000"/>
      <name val="Arial Cyr"/>
    </font>
    <font>
      <i/>
      <sz val="10"/>
      <name val="Arial Cyr"/>
    </font>
    <font>
      <b/>
      <sz val="10"/>
      <color rgb="FFFF0000"/>
      <name val="Arial Cyr"/>
    </font>
    <font>
      <sz val="14"/>
      <name val="Arial"/>
      <family val="2"/>
      <charset val="204"/>
    </font>
    <font>
      <sz val="9"/>
      <name val="Tahoma"/>
      <family val="2"/>
      <charset val="204"/>
    </font>
    <font>
      <b/>
      <vertAlign val="superscript"/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0"/>
      <name val="Arial"/>
      <family val="2"/>
    </font>
    <font>
      <b/>
      <sz val="11"/>
      <color rgb="FF000000"/>
      <name val="Times New Roman"/>
      <family val="1"/>
    </font>
    <font>
      <b/>
      <vertAlign val="superscript"/>
      <sz val="11"/>
      <color rgb="FF000000"/>
      <name val="Times New Roman"/>
      <family val="1"/>
    </font>
    <font>
      <b/>
      <vertAlign val="superscript"/>
      <sz val="11"/>
      <name val="Times New Roman"/>
      <family val="1"/>
    </font>
    <font>
      <sz val="14"/>
      <name val="Times New Roman"/>
      <family val="1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u/>
      <sz val="10"/>
      <name val="Times New Roman"/>
      <family val="1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808080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rgb="FFDDE8CB"/>
      </patternFill>
    </fill>
    <fill>
      <patternFill patternType="solid">
        <fgColor theme="0"/>
        <bgColor rgb="FFFFFFA6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CC00"/>
      </patternFill>
    </fill>
    <fill>
      <patternFill patternType="solid">
        <fgColor theme="0"/>
        <bgColor rgb="FFCCCCFF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445">
    <xf numFmtId="0" fontId="0" fillId="0" borderId="0" xfId="0"/>
    <xf numFmtId="4" fontId="47" fillId="2" borderId="0" xfId="0" applyNumberFormat="1" applyFont="1" applyFill="1"/>
    <xf numFmtId="4" fontId="47" fillId="2" borderId="0" xfId="0" applyNumberFormat="1" applyFont="1" applyFill="1" applyAlignment="1">
      <alignment horizontal="left" vertical="center"/>
    </xf>
    <xf numFmtId="4" fontId="47" fillId="2" borderId="0" xfId="0" applyNumberFormat="1" applyFont="1" applyFill="1" applyAlignment="1">
      <alignment horizontal="center" vertical="center"/>
    </xf>
    <xf numFmtId="4" fontId="47" fillId="2" borderId="0" xfId="0" applyNumberFormat="1" applyFont="1" applyFill="1" applyAlignment="1">
      <alignment horizontal="center"/>
    </xf>
    <xf numFmtId="4" fontId="47" fillId="2" borderId="0" xfId="0" applyNumberFormat="1" applyFont="1" applyFill="1" applyAlignment="1"/>
    <xf numFmtId="0" fontId="37" fillId="3" borderId="0" xfId="0" applyFont="1" applyFill="1"/>
    <xf numFmtId="4" fontId="47" fillId="2" borderId="0" xfId="0" applyNumberFormat="1" applyFont="1" applyFill="1" applyAlignment="1">
      <alignment horizontal="left"/>
    </xf>
    <xf numFmtId="4" fontId="2" fillId="2" borderId="0" xfId="0" applyNumberFormat="1" applyFont="1" applyFill="1"/>
    <xf numFmtId="0" fontId="0" fillId="3" borderId="0" xfId="0" applyFill="1"/>
    <xf numFmtId="4" fontId="5" fillId="2" borderId="0" xfId="0" applyNumberFormat="1" applyFont="1" applyFill="1"/>
    <xf numFmtId="4" fontId="5" fillId="4" borderId="3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left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3" fillId="2" borderId="0" xfId="0" applyNumberFormat="1" applyFont="1" applyFill="1"/>
    <xf numFmtId="4" fontId="5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vertical="center" wrapTex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4" fontId="11" fillId="3" borderId="1" xfId="0" applyNumberFormat="1" applyFont="1" applyFill="1" applyBorder="1" applyAlignment="1" applyProtection="1">
      <alignment horizontal="left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 applyProtection="1">
      <alignment horizontal="left" vertical="center" wrapText="1"/>
    </xf>
    <xf numFmtId="4" fontId="12" fillId="2" borderId="1" xfId="0" applyNumberFormat="1" applyFont="1" applyFill="1" applyBorder="1" applyAlignment="1" applyProtection="1">
      <alignment horizontal="left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" fontId="14" fillId="8" borderId="1" xfId="0" applyNumberFormat="1" applyFont="1" applyFill="1" applyBorder="1" applyAlignment="1" applyProtection="1">
      <alignment horizontal="left" vertical="center" wrapText="1"/>
    </xf>
    <xf numFmtId="4" fontId="5" fillId="8" borderId="1" xfId="0" applyNumberFormat="1" applyFont="1" applyFill="1" applyBorder="1" applyAlignment="1" applyProtection="1">
      <alignment horizontal="center" vertical="center" wrapText="1"/>
    </xf>
    <xf numFmtId="4" fontId="2" fillId="8" borderId="1" xfId="0" applyNumberFormat="1" applyFont="1" applyFill="1" applyBorder="1" applyAlignment="1" applyProtection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4" fontId="5" fillId="8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left" vertical="center" wrapText="1"/>
    </xf>
    <xf numFmtId="4" fontId="17" fillId="2" borderId="1" xfId="0" applyNumberFormat="1" applyFont="1" applyFill="1" applyBorder="1" applyAlignment="1" applyProtection="1">
      <alignment horizontal="left" vertical="center" wrapText="1"/>
    </xf>
    <xf numFmtId="4" fontId="20" fillId="2" borderId="1" xfId="0" applyNumberFormat="1" applyFont="1" applyFill="1" applyBorder="1" applyAlignment="1" applyProtection="1">
      <alignment horizontal="left" vertical="center" wrapText="1"/>
    </xf>
    <xf numFmtId="4" fontId="5" fillId="5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4" fontId="5" fillId="8" borderId="1" xfId="0" applyNumberFormat="1" applyFont="1" applyFill="1" applyBorder="1" applyAlignment="1" applyProtection="1">
      <alignment horizontal="left" vertical="center" wrapText="1"/>
    </xf>
    <xf numFmtId="4" fontId="14" fillId="2" borderId="1" xfId="0" applyNumberFormat="1" applyFont="1" applyFill="1" applyBorder="1" applyAlignment="1" applyProtection="1">
      <alignment horizontal="left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14" fillId="8" borderId="1" xfId="0" applyNumberFormat="1" applyFont="1" applyFill="1" applyBorder="1" applyAlignment="1" applyProtection="1">
      <alignment vertical="center" wrapText="1"/>
    </xf>
    <xf numFmtId="4" fontId="11" fillId="8" borderId="1" xfId="0" applyNumberFormat="1" applyFont="1" applyFill="1" applyBorder="1" applyAlignment="1" applyProtection="1">
      <alignment horizontal="center" vertical="center" wrapText="1"/>
    </xf>
    <xf numFmtId="4" fontId="21" fillId="8" borderId="1" xfId="0" applyNumberFormat="1" applyFont="1" applyFill="1" applyBorder="1" applyAlignment="1" applyProtection="1">
      <alignment horizontal="center" vertical="center"/>
    </xf>
    <xf numFmtId="4" fontId="2" fillId="3" borderId="1" xfId="0" applyNumberFormat="1" applyFont="1" applyFill="1" applyBorder="1" applyAlignment="1" applyProtection="1">
      <alignment horizontal="left" vertical="center" wrapText="1"/>
    </xf>
    <xf numFmtId="4" fontId="5" fillId="8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left" vertical="center" wrapText="1"/>
    </xf>
    <xf numFmtId="4" fontId="2" fillId="9" borderId="5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3" borderId="6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9" fontId="5" fillId="4" borderId="3" xfId="0" applyNumberFormat="1" applyFont="1" applyFill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left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left" vertical="center"/>
    </xf>
    <xf numFmtId="4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4" fontId="2" fillId="2" borderId="0" xfId="0" applyNumberFormat="1" applyFont="1" applyFill="1" applyAlignment="1">
      <alignment horizontal="right" vertical="center"/>
    </xf>
    <xf numFmtId="4" fontId="2" fillId="10" borderId="0" xfId="0" applyNumberFormat="1" applyFont="1" applyFill="1"/>
    <xf numFmtId="4" fontId="23" fillId="2" borderId="0" xfId="0" applyNumberFormat="1" applyFont="1" applyFill="1"/>
    <xf numFmtId="4" fontId="23" fillId="2" borderId="0" xfId="0" applyNumberFormat="1" applyFont="1" applyFill="1" applyAlignment="1">
      <alignment horizontal="center"/>
    </xf>
    <xf numFmtId="4" fontId="24" fillId="2" borderId="0" xfId="0" applyNumberFormat="1" applyFont="1" applyFill="1" applyAlignment="1">
      <alignment horizontal="left" vertical="center"/>
    </xf>
    <xf numFmtId="4" fontId="25" fillId="2" borderId="0" xfId="0" applyNumberFormat="1" applyFont="1" applyFill="1" applyAlignment="1">
      <alignment horizontal="center" vertical="center"/>
    </xf>
    <xf numFmtId="4" fontId="25" fillId="2" borderId="0" xfId="0" applyNumberFormat="1" applyFont="1" applyFill="1" applyAlignment="1">
      <alignment horizontal="center"/>
    </xf>
    <xf numFmtId="4" fontId="25" fillId="2" borderId="0" xfId="0" applyNumberFormat="1" applyFont="1" applyFill="1"/>
    <xf numFmtId="4" fontId="24" fillId="2" borderId="9" xfId="0" applyNumberFormat="1" applyFont="1" applyFill="1" applyBorder="1" applyAlignment="1">
      <alignment horizontal="center"/>
    </xf>
    <xf numFmtId="4" fontId="47" fillId="2" borderId="0" xfId="0" applyNumberFormat="1" applyFont="1" applyFill="1" applyAlignment="1">
      <alignment horizontal="center" vertical="center" wrapText="1"/>
    </xf>
    <xf numFmtId="3" fontId="5" fillId="2" borderId="0" xfId="0" applyNumberFormat="1" applyFont="1" applyFill="1"/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left" vertical="center" wrapText="1"/>
    </xf>
    <xf numFmtId="4" fontId="2" fillId="11" borderId="6" xfId="0" applyNumberFormat="1" applyFont="1" applyFill="1" applyBorder="1" applyAlignment="1">
      <alignment horizontal="center" vertical="center" wrapText="1"/>
    </xf>
    <xf numFmtId="4" fontId="2" fillId="11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21" fillId="4" borderId="3" xfId="0" applyNumberFormat="1" applyFont="1" applyFill="1" applyBorder="1" applyAlignment="1">
      <alignment horizontal="center" vertical="center" wrapText="1"/>
    </xf>
    <xf numFmtId="4" fontId="21" fillId="4" borderId="4" xfId="0" applyNumberFormat="1" applyFont="1" applyFill="1" applyBorder="1" applyAlignment="1">
      <alignment horizontal="left" vertical="center" wrapText="1"/>
    </xf>
    <xf numFmtId="4" fontId="21" fillId="4" borderId="4" xfId="0" applyNumberFormat="1" applyFont="1" applyFill="1" applyBorder="1" applyAlignment="1">
      <alignment horizontal="center" vertical="center" wrapText="1"/>
    </xf>
    <xf numFmtId="4" fontId="21" fillId="4" borderId="7" xfId="0" applyNumberFormat="1" applyFont="1" applyFill="1" applyBorder="1" applyAlignment="1">
      <alignment horizontal="center" vertical="center" wrapText="1"/>
    </xf>
    <xf numFmtId="4" fontId="2" fillId="11" borderId="8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2" fillId="11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2" fillId="11" borderId="1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/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 applyProtection="1">
      <alignment horizontal="center" vertical="center"/>
    </xf>
    <xf numFmtId="4" fontId="5" fillId="8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 applyProtection="1">
      <alignment vertical="center" wrapText="1"/>
    </xf>
    <xf numFmtId="4" fontId="12" fillId="2" borderId="1" xfId="0" applyNumberFormat="1" applyFont="1" applyFill="1" applyBorder="1" applyAlignment="1">
      <alignment horizontal="left" vertical="center" wrapText="1"/>
    </xf>
    <xf numFmtId="4" fontId="9" fillId="11" borderId="1" xfId="0" applyNumberFormat="1" applyFont="1" applyFill="1" applyBorder="1" applyAlignment="1" applyProtection="1">
      <alignment horizontal="center" vertical="center"/>
    </xf>
    <xf numFmtId="4" fontId="5" fillId="4" borderId="1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left" vertical="center" wrapText="1"/>
    </xf>
    <xf numFmtId="4" fontId="2" fillId="2" borderId="12" xfId="0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4" fontId="2" fillId="2" borderId="14" xfId="0" applyNumberFormat="1" applyFont="1" applyFill="1" applyBorder="1" applyAlignment="1">
      <alignment horizontal="center" vertical="center" wrapText="1"/>
    </xf>
    <xf numFmtId="4" fontId="5" fillId="2" borderId="15" xfId="0" applyNumberFormat="1" applyFont="1" applyFill="1" applyBorder="1" applyAlignment="1">
      <alignment horizontal="center" vertical="center" wrapText="1"/>
    </xf>
    <xf numFmtId="4" fontId="2" fillId="7" borderId="2" xfId="0" applyNumberFormat="1" applyFont="1" applyFill="1" applyBorder="1" applyAlignment="1">
      <alignment horizontal="center" vertical="center" wrapText="1"/>
    </xf>
    <xf numFmtId="4" fontId="5" fillId="2" borderId="17" xfId="0" applyNumberFormat="1" applyFont="1" applyFill="1" applyBorder="1" applyAlignment="1">
      <alignment horizontal="center" vertical="center" wrapText="1"/>
    </xf>
    <xf numFmtId="4" fontId="2" fillId="7" borderId="6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4" fontId="2" fillId="6" borderId="0" xfId="0" applyNumberFormat="1" applyFont="1" applyFill="1" applyAlignment="1">
      <alignment horizontal="center"/>
    </xf>
    <xf numFmtId="4" fontId="24" fillId="2" borderId="0" xfId="0" applyNumberFormat="1" applyFont="1" applyFill="1"/>
    <xf numFmtId="4" fontId="25" fillId="2" borderId="18" xfId="0" applyNumberFormat="1" applyFont="1" applyFill="1" applyBorder="1" applyAlignment="1">
      <alignment horizontal="center"/>
    </xf>
    <xf numFmtId="4" fontId="25" fillId="2" borderId="19" xfId="0" applyNumberFormat="1" applyFont="1" applyFill="1" applyBorder="1" applyAlignment="1">
      <alignment horizontal="center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4" fontId="2" fillId="2" borderId="17" xfId="0" applyNumberFormat="1" applyFont="1" applyFill="1" applyBorder="1" applyAlignment="1">
      <alignment horizontal="center" vertical="center" wrapText="1"/>
    </xf>
    <xf numFmtId="4" fontId="2" fillId="2" borderId="1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15" xfId="0" applyNumberFormat="1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 applyProtection="1">
      <alignment horizontal="center" vertical="center" wrapText="1"/>
    </xf>
    <xf numFmtId="4" fontId="5" fillId="7" borderId="1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" fontId="5" fillId="8" borderId="15" xfId="0" applyNumberFormat="1" applyFont="1" applyFill="1" applyBorder="1" applyAlignment="1">
      <alignment horizontal="center" vertical="center" wrapText="1"/>
    </xf>
    <xf numFmtId="4" fontId="21" fillId="8" borderId="15" xfId="0" applyNumberFormat="1" applyFont="1" applyFill="1" applyBorder="1" applyAlignment="1" applyProtection="1">
      <alignment horizontal="center" vertical="center"/>
    </xf>
    <xf numFmtId="4" fontId="2" fillId="2" borderId="27" xfId="0" applyNumberFormat="1" applyFont="1" applyFill="1" applyBorder="1" applyAlignment="1">
      <alignment horizontal="center" vertical="center" wrapText="1"/>
    </xf>
    <xf numFmtId="4" fontId="2" fillId="2" borderId="28" xfId="0" applyNumberFormat="1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4" fontId="5" fillId="5" borderId="15" xfId="0" applyNumberFormat="1" applyFont="1" applyFill="1" applyBorder="1" applyAlignment="1">
      <alignment horizontal="center" vertical="center" wrapText="1"/>
    </xf>
    <xf numFmtId="4" fontId="5" fillId="5" borderId="24" xfId="0" applyNumberFormat="1" applyFont="1" applyFill="1" applyBorder="1" applyAlignment="1">
      <alignment horizontal="center" vertical="center" wrapText="1"/>
    </xf>
    <xf numFmtId="4" fontId="5" fillId="5" borderId="22" xfId="0" applyNumberFormat="1" applyFont="1" applyFill="1" applyBorder="1" applyAlignment="1">
      <alignment horizontal="left" vertical="center" wrapText="1"/>
    </xf>
    <xf numFmtId="4" fontId="5" fillId="5" borderId="22" xfId="0" applyNumberFormat="1" applyFont="1" applyFill="1" applyBorder="1" applyAlignment="1">
      <alignment horizontal="center" vertical="center" wrapText="1"/>
    </xf>
    <xf numFmtId="4" fontId="5" fillId="5" borderId="26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5" fillId="5" borderId="23" xfId="0" applyNumberFormat="1" applyFont="1" applyFill="1" applyBorder="1" applyAlignment="1">
      <alignment horizontal="center" vertical="center" wrapText="1"/>
    </xf>
    <xf numFmtId="4" fontId="5" fillId="5" borderId="21" xfId="0" applyNumberFormat="1" applyFont="1" applyFill="1" applyBorder="1" applyAlignment="1">
      <alignment horizontal="left" vertical="center" wrapText="1"/>
    </xf>
    <xf numFmtId="4" fontId="5" fillId="5" borderId="21" xfId="0" applyNumberFormat="1" applyFont="1" applyFill="1" applyBorder="1" applyAlignment="1">
      <alignment horizontal="center" vertical="center" wrapText="1"/>
    </xf>
    <xf numFmtId="4" fontId="5" fillId="5" borderId="25" xfId="0" applyNumberFormat="1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center" wrapText="1"/>
    </xf>
    <xf numFmtId="4" fontId="5" fillId="2" borderId="28" xfId="0" applyNumberFormat="1" applyFont="1" applyFill="1" applyBorder="1" applyAlignment="1">
      <alignment horizontal="center" vertical="center" wrapText="1"/>
    </xf>
    <xf numFmtId="4" fontId="30" fillId="2" borderId="5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8" borderId="15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>
      <alignment horizontal="left" vertical="center" wrapText="1"/>
    </xf>
    <xf numFmtId="4" fontId="30" fillId="2" borderId="16" xfId="0" applyNumberFormat="1" applyFont="1" applyFill="1" applyBorder="1" applyAlignment="1">
      <alignment horizontal="center" vertical="center" wrapText="1"/>
    </xf>
    <xf numFmtId="4" fontId="12" fillId="2" borderId="6" xfId="0" applyNumberFormat="1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4" fontId="2" fillId="3" borderId="6" xfId="0" applyNumberFormat="1" applyFont="1" applyFill="1" applyBorder="1" applyAlignment="1" applyProtection="1">
      <alignment horizontal="center" vertical="center" wrapText="1"/>
    </xf>
    <xf numFmtId="4" fontId="5" fillId="4" borderId="23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left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25" xfId="0" applyNumberFormat="1" applyFont="1" applyFill="1" applyBorder="1" applyAlignment="1">
      <alignment horizontal="center" vertical="center" wrapText="1"/>
    </xf>
    <xf numFmtId="4" fontId="5" fillId="2" borderId="24" xfId="0" applyNumberFormat="1" applyFont="1" applyFill="1" applyBorder="1" applyAlignment="1" applyProtection="1">
      <alignment horizontal="center" vertical="center" wrapText="1"/>
    </xf>
    <xf numFmtId="4" fontId="5" fillId="2" borderId="22" xfId="0" applyNumberFormat="1" applyFont="1" applyFill="1" applyBorder="1" applyAlignment="1" applyProtection="1">
      <alignment horizontal="left" vertical="center" wrapText="1"/>
    </xf>
    <xf numFmtId="4" fontId="5" fillId="2" borderId="22" xfId="0" applyNumberFormat="1" applyFont="1" applyFill="1" applyBorder="1" applyAlignment="1" applyProtection="1">
      <alignment horizontal="center" vertical="center" wrapText="1"/>
    </xf>
    <xf numFmtId="4" fontId="5" fillId="7" borderId="22" xfId="0" applyNumberFormat="1" applyFont="1" applyFill="1" applyBorder="1" applyAlignment="1">
      <alignment horizontal="center" vertical="center" wrapText="1"/>
    </xf>
    <xf numFmtId="4" fontId="5" fillId="7" borderId="26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left" vertical="top" wrapText="1"/>
    </xf>
    <xf numFmtId="4" fontId="5" fillId="2" borderId="24" xfId="0" applyNumberFormat="1" applyFont="1" applyFill="1" applyBorder="1" applyAlignment="1">
      <alignment horizontal="left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4" fontId="5" fillId="7" borderId="22" xfId="0" applyNumberFormat="1" applyFont="1" applyFill="1" applyBorder="1" applyAlignment="1">
      <alignment horizontal="left" vertical="center" wrapText="1"/>
    </xf>
    <xf numFmtId="4" fontId="0" fillId="2" borderId="0" xfId="0" applyNumberFormat="1" applyFill="1"/>
    <xf numFmtId="4" fontId="3" fillId="2" borderId="0" xfId="0" applyNumberFormat="1" applyFont="1" applyFill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horizontal="center" vertical="center" wrapText="1"/>
    </xf>
    <xf numFmtId="3" fontId="0" fillId="2" borderId="0" xfId="0" applyNumberFormat="1" applyFill="1"/>
    <xf numFmtId="4" fontId="34" fillId="2" borderId="0" xfId="0" applyNumberFormat="1" applyFont="1" applyFill="1"/>
    <xf numFmtId="4" fontId="0" fillId="2" borderId="0" xfId="0" applyNumberFormat="1" applyFont="1" applyFill="1"/>
    <xf numFmtId="4" fontId="19" fillId="3" borderId="1" xfId="0" applyNumberFormat="1" applyFont="1" applyFill="1" applyBorder="1" applyAlignment="1" applyProtection="1">
      <alignment horizontal="center" vertical="center" wrapText="1"/>
    </xf>
    <xf numFmtId="4" fontId="17" fillId="3" borderId="1" xfId="0" applyNumberFormat="1" applyFont="1" applyFill="1" applyBorder="1" applyAlignment="1" applyProtection="1">
      <alignment horizontal="center" vertical="center" wrapText="1"/>
    </xf>
    <xf numFmtId="4" fontId="12" fillId="3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 wrapText="1"/>
    </xf>
    <xf numFmtId="4" fontId="9" fillId="3" borderId="20" xfId="0" applyNumberFormat="1" applyFont="1" applyFill="1" applyBorder="1" applyAlignment="1" applyProtection="1">
      <alignment horizontal="center" vertical="center" wrapText="1"/>
    </xf>
    <xf numFmtId="4" fontId="35" fillId="2" borderId="0" xfId="0" applyNumberFormat="1" applyFont="1" applyFill="1"/>
    <xf numFmtId="4" fontId="36" fillId="2" borderId="0" xfId="0" applyNumberFormat="1" applyFont="1" applyFill="1"/>
    <xf numFmtId="4" fontId="2" fillId="3" borderId="2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Border="1" applyAlignment="1">
      <alignment horizontal="center" vertical="center" wrapText="1"/>
    </xf>
    <xf numFmtId="4" fontId="25" fillId="2" borderId="0" xfId="0" applyNumberFormat="1" applyFont="1" applyFill="1" applyBorder="1"/>
    <xf numFmtId="4" fontId="25" fillId="10" borderId="0" xfId="0" applyNumberFormat="1" applyFont="1" applyFill="1"/>
    <xf numFmtId="4" fontId="2" fillId="2" borderId="0" xfId="0" applyNumberFormat="1" applyFont="1" applyFill="1" applyBorder="1" applyAlignment="1">
      <alignment horizontal="center" vertical="center" wrapText="1"/>
    </xf>
    <xf numFmtId="4" fontId="37" fillId="2" borderId="0" xfId="0" applyNumberFormat="1" applyFont="1" applyFill="1"/>
    <xf numFmtId="4" fontId="52" fillId="2" borderId="0" xfId="0" applyNumberFormat="1" applyFont="1" applyFill="1"/>
    <xf numFmtId="4" fontId="52" fillId="2" borderId="0" xfId="0" applyNumberFormat="1" applyFont="1" applyFill="1" applyAlignment="1">
      <alignment horizontal="center"/>
    </xf>
    <xf numFmtId="4" fontId="53" fillId="2" borderId="0" xfId="0" applyNumberFormat="1" applyFont="1" applyFill="1" applyBorder="1" applyAlignment="1">
      <alignment horizontal="center" vertical="center" wrapText="1"/>
    </xf>
    <xf numFmtId="0" fontId="52" fillId="3" borderId="0" xfId="0" applyFont="1" applyFill="1"/>
    <xf numFmtId="4" fontId="52" fillId="2" borderId="0" xfId="0" applyNumberFormat="1" applyFont="1" applyFill="1" applyAlignment="1">
      <alignment vertical="center"/>
    </xf>
    <xf numFmtId="4" fontId="53" fillId="2" borderId="0" xfId="0" applyNumberFormat="1" applyFont="1" applyFill="1" applyAlignment="1">
      <alignment vertical="center"/>
    </xf>
    <xf numFmtId="4" fontId="52" fillId="2" borderId="0" xfId="0" applyNumberFormat="1" applyFont="1" applyFill="1" applyAlignment="1">
      <alignment horizontal="left" vertical="center" wrapText="1"/>
    </xf>
    <xf numFmtId="49" fontId="33" fillId="2" borderId="29" xfId="0" applyNumberFormat="1" applyFont="1" applyFill="1" applyBorder="1" applyAlignment="1">
      <alignment horizontal="center" vertical="center" wrapText="1"/>
    </xf>
    <xf numFmtId="49" fontId="33" fillId="2" borderId="30" xfId="0" applyNumberFormat="1" applyFont="1" applyFill="1" applyBorder="1" applyAlignment="1">
      <alignment horizontal="center" vertical="center" wrapText="1"/>
    </xf>
    <xf numFmtId="49" fontId="33" fillId="2" borderId="31" xfId="0" applyNumberFormat="1" applyFont="1" applyFill="1" applyBorder="1" applyAlignment="1">
      <alignment horizontal="center" vertical="center" wrapText="1"/>
    </xf>
    <xf numFmtId="4" fontId="22" fillId="11" borderId="2" xfId="0" applyNumberFormat="1" applyFont="1" applyFill="1" applyBorder="1" applyAlignment="1">
      <alignment horizontal="center" vertical="center" wrapText="1"/>
    </xf>
    <xf numFmtId="4" fontId="17" fillId="3" borderId="6" xfId="0" applyNumberFormat="1" applyFont="1" applyFill="1" applyBorder="1" applyAlignment="1" applyProtection="1">
      <alignment horizontal="center" vertical="center" wrapText="1"/>
    </xf>
    <xf numFmtId="4" fontId="12" fillId="3" borderId="6" xfId="0" applyNumberFormat="1" applyFont="1" applyFill="1" applyBorder="1" applyAlignment="1" applyProtection="1">
      <alignment horizontal="center" vertical="center" wrapText="1"/>
    </xf>
    <xf numFmtId="3" fontId="5" fillId="4" borderId="23" xfId="0" applyNumberFormat="1" applyFont="1" applyFill="1" applyBorder="1" applyAlignment="1">
      <alignment horizontal="center" vertical="center" wrapText="1"/>
    </xf>
    <xf numFmtId="4" fontId="19" fillId="3" borderId="5" xfId="0" applyNumberFormat="1" applyFont="1" applyFill="1" applyBorder="1" applyAlignment="1" applyProtection="1">
      <alignment horizontal="left" vertical="center" wrapText="1"/>
    </xf>
    <xf numFmtId="4" fontId="19" fillId="3" borderId="24" xfId="0" applyNumberFormat="1" applyFont="1" applyFill="1" applyBorder="1" applyAlignment="1" applyProtection="1">
      <alignment horizontal="left" vertical="center" wrapText="1"/>
    </xf>
    <xf numFmtId="4" fontId="19" fillId="3" borderId="22" xfId="0" applyNumberFormat="1" applyFont="1" applyFill="1" applyBorder="1" applyAlignment="1" applyProtection="1">
      <alignment horizontal="center" vertical="center" wrapText="1"/>
    </xf>
    <xf numFmtId="4" fontId="12" fillId="2" borderId="2" xfId="0" applyNumberFormat="1" applyFont="1" applyFill="1" applyBorder="1" applyAlignment="1" applyProtection="1">
      <alignment vertical="center" wrapText="1"/>
    </xf>
    <xf numFmtId="4" fontId="19" fillId="3" borderId="2" xfId="0" applyNumberFormat="1" applyFont="1" applyFill="1" applyBorder="1" applyAlignment="1" applyProtection="1">
      <alignment horizontal="center" vertical="center" wrapText="1"/>
    </xf>
    <xf numFmtId="4" fontId="12" fillId="3" borderId="2" xfId="0" applyNumberFormat="1" applyFont="1" applyFill="1" applyBorder="1" applyAlignment="1" applyProtection="1">
      <alignment horizontal="center" vertical="center" wrapText="1"/>
    </xf>
    <xf numFmtId="4" fontId="2" fillId="2" borderId="6" xfId="0" applyNumberFormat="1" applyFont="1" applyFill="1" applyBorder="1" applyAlignment="1" applyProtection="1">
      <alignment vertical="center" wrapText="1"/>
    </xf>
    <xf numFmtId="4" fontId="2" fillId="2" borderId="1" xfId="0" applyNumberFormat="1" applyFont="1" applyFill="1" applyBorder="1" applyAlignment="1">
      <alignment horizontal="left" wrapText="1"/>
    </xf>
    <xf numFmtId="4" fontId="2" fillId="7" borderId="8" xfId="0" applyNumberFormat="1" applyFont="1" applyFill="1" applyBorder="1" applyAlignment="1">
      <alignment horizontal="center" vertical="center" wrapText="1"/>
    </xf>
    <xf numFmtId="4" fontId="22" fillId="11" borderId="6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4" fontId="22" fillId="11" borderId="8" xfId="0" applyNumberFormat="1" applyFont="1" applyFill="1" applyBorder="1" applyAlignment="1">
      <alignment horizontal="center" vertical="center" wrapText="1"/>
    </xf>
    <xf numFmtId="4" fontId="14" fillId="4" borderId="4" xfId="0" applyNumberFormat="1" applyFont="1" applyFill="1" applyBorder="1" applyAlignment="1">
      <alignment horizontal="left" vertical="center" wrapText="1"/>
    </xf>
    <xf numFmtId="4" fontId="5" fillId="3" borderId="22" xfId="0" applyNumberFormat="1" applyFont="1" applyFill="1" applyBorder="1" applyAlignment="1" applyProtection="1">
      <alignment horizontal="left" vertical="center" wrapText="1"/>
    </xf>
    <xf numFmtId="4" fontId="54" fillId="2" borderId="1" xfId="0" applyNumberFormat="1" applyFont="1" applyFill="1" applyBorder="1" applyAlignment="1">
      <alignment horizontal="left" vertical="center" wrapText="1"/>
    </xf>
    <xf numFmtId="49" fontId="17" fillId="2" borderId="5" xfId="0" applyNumberFormat="1" applyFont="1" applyFill="1" applyBorder="1" applyAlignment="1" applyProtection="1">
      <alignment horizontal="center" vertical="center" wrapText="1"/>
    </xf>
    <xf numFmtId="49" fontId="17" fillId="3" borderId="5" xfId="0" applyNumberFormat="1" applyFont="1" applyFill="1" applyBorder="1" applyAlignment="1" applyProtection="1">
      <alignment horizontal="center" vertical="center" wrapText="1"/>
    </xf>
    <xf numFmtId="49" fontId="17" fillId="2" borderId="16" xfId="0" applyNumberFormat="1" applyFont="1" applyFill="1" applyBorder="1" applyAlignment="1" applyProtection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4" fontId="2" fillId="2" borderId="30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 applyAlignment="1">
      <alignment horizontal="center" vertical="center" wrapText="1"/>
    </xf>
    <xf numFmtId="4" fontId="2" fillId="11" borderId="22" xfId="0" applyNumberFormat="1" applyFont="1" applyFill="1" applyBorder="1" applyAlignment="1">
      <alignment horizontal="center" vertical="center" wrapText="1"/>
    </xf>
    <xf numFmtId="4" fontId="2" fillId="2" borderId="30" xfId="0" applyNumberFormat="1" applyFont="1" applyFill="1" applyBorder="1" applyAlignment="1">
      <alignment horizontal="center" vertical="center" wrapText="1"/>
    </xf>
    <xf numFmtId="4" fontId="2" fillId="2" borderId="3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 applyProtection="1">
      <alignment horizontal="left" vertical="center" wrapText="1"/>
    </xf>
    <xf numFmtId="4" fontId="12" fillId="3" borderId="1" xfId="0" applyNumberFormat="1" applyFont="1" applyFill="1" applyBorder="1" applyAlignment="1" applyProtection="1">
      <alignment vertical="center" wrapText="1"/>
    </xf>
    <xf numFmtId="4" fontId="12" fillId="2" borderId="2" xfId="0" applyNumberFormat="1" applyFont="1" applyFill="1" applyBorder="1" applyAlignment="1">
      <alignment horizontal="left" vertical="center" wrapText="1"/>
    </xf>
    <xf numFmtId="4" fontId="12" fillId="2" borderId="8" xfId="0" applyNumberFormat="1" applyFont="1" applyFill="1" applyBorder="1" applyAlignment="1">
      <alignment horizontal="left" vertical="center" wrapText="1"/>
    </xf>
    <xf numFmtId="4" fontId="12" fillId="2" borderId="6" xfId="0" applyNumberFormat="1" applyFont="1" applyFill="1" applyBorder="1" applyAlignment="1">
      <alignment horizontal="left" vertical="top" wrapText="1"/>
    </xf>
    <xf numFmtId="4" fontId="14" fillId="4" borderId="3" xfId="0" applyNumberFormat="1" applyFont="1" applyFill="1" applyBorder="1" applyAlignment="1">
      <alignment horizontal="left" vertical="center" wrapText="1"/>
    </xf>
    <xf numFmtId="4" fontId="14" fillId="2" borderId="1" xfId="0" applyNumberFormat="1" applyFont="1" applyFill="1" applyBorder="1" applyAlignment="1">
      <alignment horizontal="left" vertical="center" wrapText="1"/>
    </xf>
    <xf numFmtId="4" fontId="14" fillId="2" borderId="22" xfId="0" applyNumberFormat="1" applyFont="1" applyFill="1" applyBorder="1" applyAlignment="1">
      <alignment horizontal="left" vertical="center" wrapText="1"/>
    </xf>
    <xf numFmtId="4" fontId="12" fillId="2" borderId="10" xfId="0" applyNumberFormat="1" applyFont="1" applyFill="1" applyBorder="1" applyAlignment="1">
      <alignment horizontal="left" vertical="center" wrapText="1"/>
    </xf>
    <xf numFmtId="4" fontId="12" fillId="2" borderId="5" xfId="0" applyNumberFormat="1" applyFont="1" applyFill="1" applyBorder="1" applyAlignment="1">
      <alignment horizontal="left" vertical="center" wrapText="1"/>
    </xf>
    <xf numFmtId="4" fontId="14" fillId="8" borderId="1" xfId="0" applyNumberFormat="1" applyFont="1" applyFill="1" applyBorder="1" applyAlignment="1">
      <alignment horizontal="left" vertical="center" wrapText="1"/>
    </xf>
    <xf numFmtId="4" fontId="53" fillId="2" borderId="0" xfId="0" applyNumberFormat="1" applyFont="1" applyFill="1" applyAlignment="1">
      <alignment horizontal="center" vertical="center" wrapText="1"/>
    </xf>
    <xf numFmtId="4" fontId="52" fillId="2" borderId="0" xfId="0" applyNumberFormat="1" applyFont="1" applyFill="1" applyAlignment="1">
      <alignment vertical="center" wrapText="1"/>
    </xf>
    <xf numFmtId="4" fontId="3" fillId="2" borderId="0" xfId="0" applyNumberFormat="1" applyFont="1" applyFill="1" applyAlignment="1">
      <alignment horizontal="center" vertical="center" wrapText="1"/>
    </xf>
    <xf numFmtId="3" fontId="3" fillId="2" borderId="0" xfId="0" applyNumberFormat="1" applyFont="1" applyFill="1" applyAlignment="1">
      <alignment horizontal="center" vertical="center" wrapText="1"/>
    </xf>
    <xf numFmtId="4" fontId="11" fillId="2" borderId="0" xfId="0" applyNumberFormat="1" applyFont="1" applyFill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left" vertical="top" wrapText="1"/>
    </xf>
    <xf numFmtId="4" fontId="22" fillId="2" borderId="1" xfId="0" applyNumberFormat="1" applyFont="1" applyFill="1" applyBorder="1" applyAlignment="1" applyProtection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0" fillId="2" borderId="0" xfId="0" applyNumberFormat="1" applyFill="1" applyAlignment="1">
      <alignment horizontal="center"/>
    </xf>
    <xf numFmtId="4" fontId="5" fillId="7" borderId="5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 vertical="center" wrapText="1"/>
    </xf>
    <xf numFmtId="4" fontId="2" fillId="3" borderId="15" xfId="0" applyNumberFormat="1" applyFont="1" applyFill="1" applyBorder="1" applyAlignment="1">
      <alignment horizontal="center" vertical="center" wrapText="1"/>
    </xf>
    <xf numFmtId="4" fontId="2" fillId="3" borderId="6" xfId="0" applyNumberFormat="1" applyFont="1" applyFill="1" applyBorder="1" applyAlignment="1" applyProtection="1">
      <alignment horizontal="left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2" fillId="2" borderId="0" xfId="0" applyNumberFormat="1" applyFont="1" applyFill="1" applyAlignment="1">
      <alignment horizontal="center"/>
    </xf>
    <xf numFmtId="4" fontId="22" fillId="2" borderId="0" xfId="0" applyNumberFormat="1" applyFont="1" applyFill="1"/>
    <xf numFmtId="4" fontId="22" fillId="2" borderId="0" xfId="0" applyNumberFormat="1" applyFont="1" applyFill="1" applyAlignment="1">
      <alignment horizontal="center" vertical="center"/>
    </xf>
    <xf numFmtId="3" fontId="22" fillId="2" borderId="0" xfId="0" applyNumberFormat="1" applyFont="1" applyFill="1"/>
    <xf numFmtId="4" fontId="2" fillId="2" borderId="21" xfId="0" applyNumberFormat="1" applyFont="1" applyFill="1" applyBorder="1" applyAlignment="1">
      <alignment horizontal="left" vertical="center" wrapText="1"/>
    </xf>
    <xf numFmtId="4" fontId="2" fillId="2" borderId="21" xfId="0" applyNumberFormat="1" applyFont="1" applyFill="1" applyBorder="1" applyAlignment="1">
      <alignment horizontal="center" vertical="center" wrapText="1"/>
    </xf>
    <xf numFmtId="4" fontId="22" fillId="2" borderId="21" xfId="0" applyNumberFormat="1" applyFont="1" applyFill="1" applyBorder="1" applyAlignment="1">
      <alignment horizontal="center" vertical="center" wrapText="1"/>
    </xf>
    <xf numFmtId="4" fontId="22" fillId="2" borderId="8" xfId="0" applyNumberFormat="1" applyFont="1" applyFill="1" applyBorder="1" applyAlignment="1">
      <alignment horizontal="center" vertical="center" wrapText="1"/>
    </xf>
    <xf numFmtId="4" fontId="22" fillId="2" borderId="6" xfId="0" applyNumberFormat="1" applyFont="1" applyFill="1" applyBorder="1" applyAlignment="1">
      <alignment horizontal="center" vertical="center" wrapText="1"/>
    </xf>
    <xf numFmtId="4" fontId="22" fillId="2" borderId="2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22" fillId="3" borderId="1" xfId="0" applyNumberFormat="1" applyFont="1" applyFill="1" applyBorder="1" applyAlignment="1" applyProtection="1">
      <alignment horizontal="center" vertical="center" wrapText="1"/>
    </xf>
    <xf numFmtId="2" fontId="2" fillId="2" borderId="2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4" fontId="5" fillId="8" borderId="1" xfId="0" applyNumberFormat="1" applyFont="1" applyFill="1" applyBorder="1" applyAlignment="1" applyProtection="1">
      <alignment horizontal="center" vertical="center"/>
    </xf>
    <xf numFmtId="4" fontId="21" fillId="8" borderId="1" xfId="0" applyNumberFormat="1" applyFont="1" applyFill="1" applyBorder="1" applyAlignment="1">
      <alignment vertical="center"/>
    </xf>
    <xf numFmtId="4" fontId="40" fillId="2" borderId="0" xfId="0" applyNumberFormat="1" applyFont="1" applyFill="1"/>
    <xf numFmtId="4" fontId="7" fillId="8" borderId="1" xfId="0" applyNumberFormat="1" applyFont="1" applyFill="1" applyBorder="1" applyAlignment="1" applyProtection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4" fontId="5" fillId="8" borderId="1" xfId="0" applyNumberFormat="1" applyFont="1" applyFill="1" applyBorder="1" applyAlignment="1" applyProtection="1">
      <alignment vertical="center" wrapText="1"/>
    </xf>
    <xf numFmtId="4" fontId="22" fillId="6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6" fillId="2" borderId="6" xfId="0" applyNumberFormat="1" applyFont="1" applyFill="1" applyBorder="1" applyAlignment="1">
      <alignment horizontal="left" vertical="center" wrapText="1"/>
    </xf>
    <xf numFmtId="4" fontId="21" fillId="2" borderId="0" xfId="0" applyNumberFormat="1" applyFont="1" applyFill="1"/>
    <xf numFmtId="4" fontId="21" fillId="4" borderId="1" xfId="0" applyNumberFormat="1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left" vertical="center" wrapText="1"/>
    </xf>
    <xf numFmtId="4" fontId="3" fillId="2" borderId="0" xfId="0" applyNumberFormat="1" applyFont="1" applyFill="1" applyAlignment="1">
      <alignment horizontal="center"/>
    </xf>
    <xf numFmtId="4" fontId="32" fillId="2" borderId="0" xfId="0" applyNumberFormat="1" applyFont="1" applyFill="1" applyAlignment="1">
      <alignment horizontal="center"/>
    </xf>
    <xf numFmtId="4" fontId="32" fillId="2" borderId="0" xfId="0" applyNumberFormat="1" applyFont="1" applyFill="1"/>
    <xf numFmtId="4" fontId="23" fillId="2" borderId="0" xfId="0" applyNumberFormat="1" applyFont="1" applyFill="1" applyAlignment="1">
      <alignment horizontal="center" vertical="center"/>
    </xf>
    <xf numFmtId="4" fontId="43" fillId="2" borderId="0" xfId="0" applyNumberFormat="1" applyFont="1" applyFill="1"/>
    <xf numFmtId="4" fontId="55" fillId="2" borderId="0" xfId="0" applyNumberFormat="1" applyFont="1" applyFill="1" applyAlignment="1">
      <alignment horizontal="center" vertical="center"/>
    </xf>
    <xf numFmtId="4" fontId="55" fillId="2" borderId="0" xfId="0" applyNumberFormat="1" applyFont="1" applyFill="1" applyAlignment="1">
      <alignment horizontal="center"/>
    </xf>
    <xf numFmtId="4" fontId="55" fillId="2" borderId="0" xfId="0" applyNumberFormat="1" applyFont="1" applyFill="1"/>
    <xf numFmtId="4" fontId="55" fillId="2" borderId="0" xfId="0" applyNumberFormat="1" applyFont="1" applyFill="1" applyBorder="1" applyAlignment="1">
      <alignment horizontal="center" vertical="center"/>
    </xf>
    <xf numFmtId="4" fontId="47" fillId="2" borderId="0" xfId="0" applyNumberFormat="1" applyFont="1" applyFill="1" applyBorder="1" applyAlignment="1">
      <alignment horizontal="left" vertical="center" wrapText="1"/>
    </xf>
    <xf numFmtId="4" fontId="47" fillId="2" borderId="0" xfId="0" applyNumberFormat="1" applyFont="1" applyFill="1" applyBorder="1" applyAlignment="1">
      <alignment horizontal="center" vertical="center" wrapText="1"/>
    </xf>
    <xf numFmtId="4" fontId="55" fillId="2" borderId="0" xfId="0" applyNumberFormat="1" applyFont="1" applyFill="1" applyBorder="1" applyAlignment="1">
      <alignment horizontal="center"/>
    </xf>
    <xf numFmtId="4" fontId="55" fillId="2" borderId="0" xfId="0" applyNumberFormat="1" applyFont="1" applyFill="1" applyBorder="1"/>
    <xf numFmtId="4" fontId="22" fillId="2" borderId="27" xfId="0" applyNumberFormat="1" applyFont="1" applyFill="1" applyBorder="1" applyAlignment="1">
      <alignment horizontal="center" vertical="center" wrapText="1"/>
    </xf>
    <xf numFmtId="4" fontId="22" fillId="2" borderId="28" xfId="0" applyNumberFormat="1" applyFont="1" applyFill="1" applyBorder="1" applyAlignment="1">
      <alignment horizontal="center" vertical="center" wrapText="1"/>
    </xf>
    <xf numFmtId="4" fontId="22" fillId="2" borderId="13" xfId="0" applyNumberFormat="1" applyFont="1" applyFill="1" applyBorder="1" applyAlignment="1">
      <alignment horizontal="center" vertical="center" wrapText="1"/>
    </xf>
    <xf numFmtId="4" fontId="22" fillId="2" borderId="17" xfId="0" applyNumberFormat="1" applyFont="1" applyFill="1" applyBorder="1" applyAlignment="1">
      <alignment horizontal="center" vertical="center" wrapText="1"/>
    </xf>
    <xf numFmtId="4" fontId="22" fillId="2" borderId="5" xfId="0" applyNumberFormat="1" applyFont="1" applyFill="1" applyBorder="1" applyAlignment="1">
      <alignment horizontal="center" vertical="center" wrapText="1"/>
    </xf>
    <xf numFmtId="4" fontId="22" fillId="2" borderId="5" xfId="0" applyNumberFormat="1" applyFont="1" applyFill="1" applyBorder="1" applyAlignment="1">
      <alignment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4" fontId="22" fillId="2" borderId="15" xfId="0" applyNumberFormat="1" applyFont="1" applyFill="1" applyBorder="1" applyAlignment="1">
      <alignment horizontal="center" vertical="center" wrapText="1"/>
    </xf>
    <xf numFmtId="4" fontId="21" fillId="8" borderId="15" xfId="0" applyNumberFormat="1" applyFont="1" applyFill="1" applyBorder="1" applyAlignment="1">
      <alignment vertical="center"/>
    </xf>
    <xf numFmtId="4" fontId="22" fillId="2" borderId="10" xfId="0" applyNumberFormat="1" applyFont="1" applyFill="1" applyBorder="1" applyAlignment="1">
      <alignment horizontal="center" vertical="center" wrapText="1"/>
    </xf>
    <xf numFmtId="4" fontId="22" fillId="2" borderId="16" xfId="0" applyNumberFormat="1" applyFont="1" applyFill="1" applyBorder="1" applyAlignment="1">
      <alignment horizontal="center" vertical="center" wrapText="1"/>
    </xf>
    <xf numFmtId="49" fontId="22" fillId="2" borderId="5" xfId="0" applyNumberFormat="1" applyFont="1" applyFill="1" applyBorder="1" applyAlignment="1">
      <alignment horizontal="center" vertical="center" wrapText="1"/>
    </xf>
    <xf numFmtId="49" fontId="21" fillId="4" borderId="5" xfId="0" applyNumberFormat="1" applyFont="1" applyFill="1" applyBorder="1" applyAlignment="1">
      <alignment horizontal="center" vertical="center" wrapText="1"/>
    </xf>
    <xf numFmtId="4" fontId="21" fillId="5" borderId="5" xfId="0" applyNumberFormat="1" applyFont="1" applyFill="1" applyBorder="1" applyAlignment="1">
      <alignment horizontal="center" vertical="center" wrapText="1"/>
    </xf>
    <xf numFmtId="4" fontId="21" fillId="5" borderId="15" xfId="0" applyNumberFormat="1" applyFont="1" applyFill="1" applyBorder="1" applyAlignment="1">
      <alignment horizontal="center" vertical="center" wrapText="1"/>
    </xf>
    <xf numFmtId="4" fontId="21" fillId="5" borderId="24" xfId="0" applyNumberFormat="1" applyFont="1" applyFill="1" applyBorder="1" applyAlignment="1">
      <alignment horizontal="center" vertical="center" wrapText="1"/>
    </xf>
    <xf numFmtId="4" fontId="21" fillId="5" borderId="22" xfId="0" applyNumberFormat="1" applyFont="1" applyFill="1" applyBorder="1" applyAlignment="1">
      <alignment horizontal="left" vertical="center" wrapText="1"/>
    </xf>
    <xf numFmtId="4" fontId="21" fillId="5" borderId="22" xfId="0" applyNumberFormat="1" applyFont="1" applyFill="1" applyBorder="1" applyAlignment="1">
      <alignment horizontal="center" vertical="center" wrapText="1"/>
    </xf>
    <xf numFmtId="4" fontId="21" fillId="5" borderId="26" xfId="0" applyNumberFormat="1" applyFont="1" applyFill="1" applyBorder="1" applyAlignment="1">
      <alignment horizontal="center" vertical="center" wrapText="1"/>
    </xf>
    <xf numFmtId="49" fontId="22" fillId="2" borderId="16" xfId="0" applyNumberFormat="1" applyFont="1" applyFill="1" applyBorder="1" applyAlignment="1">
      <alignment horizontal="center" vertical="center" wrapText="1"/>
    </xf>
    <xf numFmtId="4" fontId="21" fillId="5" borderId="23" xfId="0" applyNumberFormat="1" applyFont="1" applyFill="1" applyBorder="1" applyAlignment="1">
      <alignment horizontal="center" vertical="center" wrapText="1"/>
    </xf>
    <xf numFmtId="4" fontId="21" fillId="5" borderId="21" xfId="0" applyNumberFormat="1" applyFont="1" applyFill="1" applyBorder="1" applyAlignment="1">
      <alignment horizontal="left" vertical="center" wrapText="1"/>
    </xf>
    <xf numFmtId="4" fontId="21" fillId="5" borderId="21" xfId="0" applyNumberFormat="1" applyFont="1" applyFill="1" applyBorder="1" applyAlignment="1">
      <alignment horizontal="center" vertical="center" wrapText="1"/>
    </xf>
    <xf numFmtId="4" fontId="21" fillId="5" borderId="25" xfId="0" applyNumberFormat="1" applyFont="1" applyFill="1" applyBorder="1" applyAlignment="1">
      <alignment horizontal="center" vertical="center" wrapText="1"/>
    </xf>
    <xf numFmtId="49" fontId="22" fillId="2" borderId="27" xfId="0" applyNumberFormat="1" applyFont="1" applyFill="1" applyBorder="1" applyAlignment="1">
      <alignment horizontal="center" vertical="center" wrapText="1"/>
    </xf>
    <xf numFmtId="49" fontId="21" fillId="4" borderId="3" xfId="0" applyNumberFormat="1" applyFont="1" applyFill="1" applyBorder="1" applyAlignment="1">
      <alignment horizontal="center" vertical="center" wrapText="1"/>
    </xf>
    <xf numFmtId="49" fontId="22" fillId="2" borderId="10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left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4" fontId="22" fillId="3" borderId="8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 applyProtection="1">
      <alignment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22" fillId="3" borderId="2" xfId="0" applyNumberFormat="1" applyFont="1" applyFill="1" applyBorder="1" applyAlignment="1" applyProtection="1">
      <alignment horizontal="center" vertical="center" wrapText="1"/>
    </xf>
    <xf numFmtId="4" fontId="54" fillId="2" borderId="1" xfId="0" applyNumberFormat="1" applyFont="1" applyFill="1" applyBorder="1" applyAlignment="1" applyProtection="1">
      <alignment horizontal="left" vertical="center" wrapText="1"/>
    </xf>
    <xf numFmtId="4" fontId="2" fillId="3" borderId="1" xfId="0" applyNumberFormat="1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5" fillId="4" borderId="21" xfId="0" applyNumberFormat="1" applyFont="1" applyFill="1" applyBorder="1" applyAlignment="1" applyProtection="1">
      <alignment horizontal="center" vertical="center" wrapText="1"/>
    </xf>
    <xf numFmtId="4" fontId="5" fillId="4" borderId="25" xfId="0" applyNumberFormat="1" applyFont="1" applyFill="1" applyBorder="1" applyAlignment="1" applyProtection="1">
      <alignment horizontal="center" vertical="center" wrapText="1"/>
    </xf>
    <xf numFmtId="4" fontId="22" fillId="7" borderId="8" xfId="0" applyNumberFormat="1" applyFont="1" applyFill="1" applyBorder="1" applyAlignment="1">
      <alignment horizontal="center" vertical="center" wrapText="1"/>
    </xf>
    <xf numFmtId="4" fontId="22" fillId="7" borderId="1" xfId="0" applyNumberFormat="1" applyFont="1" applyFill="1" applyBorder="1" applyAlignment="1">
      <alignment horizontal="center" vertical="center" wrapText="1"/>
    </xf>
    <xf numFmtId="2" fontId="22" fillId="7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 applyProtection="1">
      <alignment horizontal="center" vertical="center" wrapText="1"/>
    </xf>
    <xf numFmtId="4" fontId="22" fillId="2" borderId="0" xfId="0" applyNumberFormat="1" applyFont="1" applyFill="1" applyAlignment="1">
      <alignment vertical="center"/>
    </xf>
    <xf numFmtId="4" fontId="22" fillId="7" borderId="2" xfId="0" applyNumberFormat="1" applyFont="1" applyFill="1" applyBorder="1" applyAlignment="1">
      <alignment horizontal="center" vertical="center" wrapText="1"/>
    </xf>
    <xf numFmtId="4" fontId="55" fillId="2" borderId="0" xfId="0" applyNumberFormat="1" applyFont="1" applyFill="1" applyBorder="1" applyAlignment="1">
      <alignment horizontal="left" vertical="top"/>
    </xf>
    <xf numFmtId="4" fontId="22" fillId="7" borderId="6" xfId="0" applyNumberFormat="1" applyFont="1" applyFill="1" applyBorder="1" applyAlignment="1">
      <alignment horizontal="center" vertical="center" wrapText="1"/>
    </xf>
    <xf numFmtId="4" fontId="22" fillId="3" borderId="6" xfId="0" applyNumberFormat="1" applyFont="1" applyFill="1" applyBorder="1" applyAlignment="1">
      <alignment horizontal="center" vertical="center" wrapText="1"/>
    </xf>
    <xf numFmtId="4" fontId="5" fillId="8" borderId="15" xfId="0" applyNumberFormat="1" applyFont="1" applyFill="1" applyBorder="1" applyAlignment="1" applyProtection="1">
      <alignment horizontal="center" vertical="center"/>
    </xf>
    <xf numFmtId="4" fontId="22" fillId="3" borderId="15" xfId="0" applyNumberFormat="1" applyFont="1" applyFill="1" applyBorder="1" applyAlignment="1">
      <alignment horizontal="center" vertical="center" wrapText="1"/>
    </xf>
    <xf numFmtId="49" fontId="22" fillId="4" borderId="5" xfId="0" applyNumberFormat="1" applyFont="1" applyFill="1" applyBorder="1" applyAlignment="1">
      <alignment horizontal="center" vertical="center" wrapText="1"/>
    </xf>
    <xf numFmtId="4" fontId="21" fillId="4" borderId="13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4" fontId="2" fillId="2" borderId="22" xfId="0" applyNumberFormat="1" applyFont="1" applyFill="1" applyBorder="1" applyAlignment="1">
      <alignment horizontal="left" vertical="center" wrapText="1"/>
    </xf>
    <xf numFmtId="4" fontId="2" fillId="2" borderId="26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left" vertical="center" wrapText="1"/>
    </xf>
    <xf numFmtId="4" fontId="2" fillId="2" borderId="23" xfId="0" applyNumberFormat="1" applyFont="1" applyFill="1" applyBorder="1" applyAlignment="1">
      <alignment horizontal="center" vertical="center" wrapText="1"/>
    </xf>
    <xf numFmtId="4" fontId="2" fillId="2" borderId="24" xfId="0" applyNumberFormat="1" applyFont="1" applyFill="1" applyBorder="1" applyAlignment="1">
      <alignment horizontal="center" vertical="center" wrapText="1"/>
    </xf>
    <xf numFmtId="4" fontId="41" fillId="2" borderId="0" xfId="0" applyNumberFormat="1" applyFont="1" applyFill="1" applyAlignment="1">
      <alignment horizontal="center" vertical="center"/>
    </xf>
    <xf numFmtId="4" fontId="41" fillId="2" borderId="0" xfId="0" applyNumberFormat="1" applyFont="1" applyFill="1"/>
    <xf numFmtId="4" fontId="42" fillId="2" borderId="9" xfId="0" applyNumberFormat="1" applyFont="1" applyFill="1" applyBorder="1" applyAlignment="1">
      <alignment horizontal="center"/>
    </xf>
    <xf numFmtId="4" fontId="2" fillId="2" borderId="0" xfId="0" applyNumberFormat="1" applyFont="1" applyFill="1" applyAlignment="1">
      <alignment horizontal="left"/>
    </xf>
    <xf numFmtId="0" fontId="47" fillId="2" borderId="0" xfId="0" applyFont="1" applyFill="1" applyAlignment="1">
      <alignment horizontal="left" vertical="center" wrapText="1"/>
    </xf>
    <xf numFmtId="4" fontId="2" fillId="3" borderId="1" xfId="0" applyNumberFormat="1" applyFont="1" applyFill="1" applyBorder="1" applyAlignment="1" applyProtection="1">
      <alignment horizontal="center" vertical="center"/>
    </xf>
    <xf numFmtId="4" fontId="5" fillId="8" borderId="5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left" vertical="center" wrapText="1"/>
    </xf>
    <xf numFmtId="4" fontId="49" fillId="2" borderId="0" xfId="0" applyNumberFormat="1" applyFont="1" applyFill="1" applyAlignment="1">
      <alignment horizontal="center"/>
    </xf>
    <xf numFmtId="4" fontId="4" fillId="2" borderId="0" xfId="0" applyNumberFormat="1" applyFont="1" applyFill="1" applyBorder="1" applyAlignment="1">
      <alignment horizontal="center" vertical="top" wrapText="1"/>
    </xf>
    <xf numFmtId="4" fontId="5" fillId="2" borderId="23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24" xfId="0" applyNumberFormat="1" applyFont="1" applyFill="1" applyBorder="1" applyAlignment="1">
      <alignment horizontal="center" vertical="center" wrapText="1"/>
    </xf>
    <xf numFmtId="4" fontId="5" fillId="2" borderId="2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4" fontId="5" fillId="2" borderId="25" xfId="0" applyNumberFormat="1" applyFont="1" applyFill="1" applyBorder="1" applyAlignment="1">
      <alignment horizontal="center" vertical="center" wrapText="1"/>
    </xf>
    <xf numFmtId="4" fontId="5" fillId="2" borderId="15" xfId="0" applyNumberFormat="1" applyFont="1" applyFill="1" applyBorder="1" applyAlignment="1">
      <alignment horizontal="center" vertical="center" wrapText="1"/>
    </xf>
    <xf numFmtId="4" fontId="5" fillId="2" borderId="26" xfId="0" applyNumberFormat="1" applyFont="1" applyFill="1" applyBorder="1" applyAlignment="1">
      <alignment horizontal="center" vertical="center" wrapText="1"/>
    </xf>
    <xf numFmtId="4" fontId="2" fillId="2" borderId="27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left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horizontal="left" vertical="center" wrapText="1"/>
    </xf>
    <xf numFmtId="4" fontId="1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9" borderId="5" xfId="0" applyNumberFormat="1" applyFont="1" applyFill="1" applyBorder="1" applyAlignment="1">
      <alignment horizontal="center" vertical="center" wrapText="1"/>
    </xf>
    <xf numFmtId="4" fontId="47" fillId="2" borderId="0" xfId="0" applyNumberFormat="1" applyFont="1" applyFill="1" applyBorder="1" applyAlignment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2" borderId="14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 applyProtection="1">
      <alignment horizontal="left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" fontId="12" fillId="2" borderId="16" xfId="0" applyNumberFormat="1" applyFont="1" applyFill="1" applyBorder="1" applyAlignment="1">
      <alignment horizontal="left" vertical="center" wrapText="1"/>
    </xf>
    <xf numFmtId="4" fontId="52" fillId="2" borderId="0" xfId="0" applyNumberFormat="1" applyFont="1" applyFill="1" applyBorder="1" applyAlignment="1">
      <alignment vertical="center" wrapText="1"/>
    </xf>
    <xf numFmtId="4" fontId="52" fillId="2" borderId="0" xfId="0" applyNumberFormat="1" applyFont="1" applyFill="1" applyBorder="1" applyAlignment="1">
      <alignment horizontal="left" vertical="center" wrapText="1"/>
    </xf>
    <xf numFmtId="4" fontId="49" fillId="2" borderId="0" xfId="0" applyNumberFormat="1" applyFont="1" applyFill="1" applyBorder="1" applyAlignment="1">
      <alignment horizontal="center" vertical="center" wrapText="1"/>
    </xf>
    <xf numFmtId="49" fontId="17" fillId="3" borderId="10" xfId="0" applyNumberFormat="1" applyFont="1" applyFill="1" applyBorder="1" applyAlignment="1" applyProtection="1">
      <alignment horizontal="center" vertical="center" wrapText="1"/>
    </xf>
    <xf numFmtId="49" fontId="17" fillId="3" borderId="5" xfId="0" applyNumberFormat="1" applyFont="1" applyFill="1" applyBorder="1" applyAlignment="1" applyProtection="1">
      <alignment horizontal="center" vertical="center" wrapText="1"/>
    </xf>
    <xf numFmtId="49" fontId="17" fillId="2" borderId="5" xfId="0" applyNumberFormat="1" applyFont="1" applyFill="1" applyBorder="1" applyAlignment="1" applyProtection="1">
      <alignment horizontal="center" vertical="center" wrapText="1"/>
    </xf>
    <xf numFmtId="4" fontId="52" fillId="2" borderId="0" xfId="0" applyNumberFormat="1" applyFont="1" applyFill="1" applyBorder="1" applyAlignment="1"/>
    <xf numFmtId="4" fontId="50" fillId="2" borderId="0" xfId="0" applyNumberFormat="1" applyFont="1" applyFill="1" applyBorder="1" applyAlignment="1">
      <alignment horizontal="center" vertical="center"/>
    </xf>
    <xf numFmtId="4" fontId="2" fillId="3" borderId="10" xfId="0" applyNumberFormat="1" applyFont="1" applyFill="1" applyBorder="1" applyAlignment="1" applyProtection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 vertical="center" wrapText="1"/>
    </xf>
    <xf numFmtId="4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16" xfId="0" applyNumberFormat="1" applyFont="1" applyFill="1" applyBorder="1" applyAlignment="1" applyProtection="1">
      <alignment horizontal="center" vertical="center" wrapText="1"/>
    </xf>
    <xf numFmtId="4" fontId="55" fillId="2" borderId="0" xfId="0" applyNumberFormat="1" applyFont="1" applyFill="1" applyBorder="1" applyAlignment="1">
      <alignment horizontal="left" vertical="top"/>
    </xf>
    <xf numFmtId="4" fontId="56" fillId="2" borderId="0" xfId="0" applyNumberFormat="1" applyFont="1" applyFill="1" applyBorder="1" applyAlignment="1">
      <alignment horizontal="center" vertical="center"/>
    </xf>
    <xf numFmtId="4" fontId="55" fillId="2" borderId="0" xfId="0" applyNumberFormat="1" applyFont="1" applyFill="1" applyBorder="1" applyAlignment="1">
      <alignment horizontal="center" vertical="center"/>
    </xf>
    <xf numFmtId="4" fontId="21" fillId="2" borderId="23" xfId="0" applyNumberFormat="1" applyFont="1" applyFill="1" applyBorder="1" applyAlignment="1">
      <alignment horizontal="center" vertical="center" wrapText="1"/>
    </xf>
    <xf numFmtId="4" fontId="21" fillId="2" borderId="5" xfId="0" applyNumberFormat="1" applyFont="1" applyFill="1" applyBorder="1" applyAlignment="1">
      <alignment horizontal="center" vertical="center" wrapText="1"/>
    </xf>
    <xf numFmtId="4" fontId="21" fillId="2" borderId="24" xfId="0" applyNumberFormat="1" applyFont="1" applyFill="1" applyBorder="1" applyAlignment="1">
      <alignment horizontal="center" vertical="center" wrapText="1"/>
    </xf>
    <xf numFmtId="4" fontId="21" fillId="2" borderId="2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2" borderId="22" xfId="0" applyNumberFormat="1" applyFont="1" applyFill="1" applyBorder="1" applyAlignment="1">
      <alignment horizontal="center" vertical="center" wrapText="1"/>
    </xf>
    <xf numFmtId="4" fontId="21" fillId="2" borderId="25" xfId="0" applyNumberFormat="1" applyFont="1" applyFill="1" applyBorder="1" applyAlignment="1">
      <alignment horizontal="center" vertical="center" wrapText="1"/>
    </xf>
    <xf numFmtId="4" fontId="21" fillId="2" borderId="15" xfId="0" applyNumberFormat="1" applyFont="1" applyFill="1" applyBorder="1" applyAlignment="1">
      <alignment horizontal="center" vertical="center" wrapText="1"/>
    </xf>
    <xf numFmtId="4" fontId="21" fillId="2" borderId="26" xfId="0" applyNumberFormat="1" applyFont="1" applyFill="1" applyBorder="1" applyAlignment="1">
      <alignment horizontal="center" vertical="center" wrapText="1"/>
    </xf>
    <xf numFmtId="4" fontId="22" fillId="2" borderId="27" xfId="0" applyNumberFormat="1" applyFont="1" applyFill="1" applyBorder="1" applyAlignment="1">
      <alignment horizontal="center" vertical="center" wrapText="1"/>
    </xf>
    <xf numFmtId="4" fontId="22" fillId="2" borderId="5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 applyProtection="1">
      <alignment horizontal="center" vertical="center" wrapText="1"/>
    </xf>
    <xf numFmtId="49" fontId="2" fillId="3" borderId="5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2" borderId="3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47" fillId="2" borderId="0" xfId="0" applyNumberFormat="1" applyFont="1" applyFill="1" applyBorder="1" applyAlignment="1">
      <alignment horizontal="center" vertical="center" wrapText="1"/>
    </xf>
    <xf numFmtId="4" fontId="44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vertical="center" wrapText="1"/>
    </xf>
    <xf numFmtId="4" fontId="22" fillId="2" borderId="32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/>
    </xf>
    <xf numFmtId="4" fontId="22" fillId="2" borderId="1" xfId="0" applyNumberFormat="1" applyFont="1" applyFill="1" applyBorder="1" applyAlignment="1" applyProtection="1">
      <alignment horizontal="center" vertical="center" wrapText="1"/>
    </xf>
    <xf numFmtId="4" fontId="22" fillId="2" borderId="16" xfId="0" applyNumberFormat="1" applyFont="1" applyFill="1" applyBorder="1" applyAlignment="1">
      <alignment horizontal="center" vertical="center" wrapText="1"/>
    </xf>
    <xf numFmtId="0" fontId="47" fillId="2" borderId="0" xfId="0" applyFont="1" applyFill="1" applyBorder="1" applyAlignment="1">
      <alignment horizontal="left" vertical="center" wrapText="1"/>
    </xf>
    <xf numFmtId="4" fontId="4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B2B2B2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DDE8CB"/>
      <rgbColor rgb="FFFFFFA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F819E"/>
      <rgbColor rgb="FF003366"/>
      <rgbColor rgb="FF339966"/>
      <rgbColor rgb="FF003300"/>
      <rgbColor rgb="FF333300"/>
      <rgbColor rgb="FFC9211E"/>
      <rgbColor rgb="FF993366"/>
      <rgbColor rgb="FF333399"/>
      <rgbColor rgb="FF1C1C1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W238"/>
  <sheetViews>
    <sheetView zoomScaleNormal="100" workbookViewId="0">
      <pane ySplit="10" topLeftCell="A224" activePane="bottomLeft" state="frozen"/>
      <selection pane="bottomLeft" activeCell="H4" sqref="H4:J4"/>
    </sheetView>
  </sheetViews>
  <sheetFormatPr defaultColWidth="8.85546875" defaultRowHeight="12.75" x14ac:dyDescent="0.2"/>
  <cols>
    <col min="1" max="1" width="6.5703125" style="8" customWidth="1"/>
    <col min="2" max="2" width="39.5703125" style="71" customWidth="1"/>
    <col min="3" max="3" width="22.140625" style="72" customWidth="1"/>
    <col min="4" max="4" width="25.42578125" style="73" customWidth="1"/>
    <col min="5" max="5" width="10.85546875" style="8" customWidth="1"/>
    <col min="6" max="6" width="11.5703125" style="8" customWidth="1"/>
    <col min="7" max="7" width="10" style="8" customWidth="1"/>
    <col min="8" max="8" width="10.140625" style="8" customWidth="1"/>
    <col min="9" max="9" width="13" style="8" customWidth="1"/>
    <col min="10" max="10" width="10.7109375" style="8" customWidth="1"/>
    <col min="11" max="11" width="12.42578125" style="8" customWidth="1"/>
    <col min="12" max="12" width="10.140625" style="8" customWidth="1"/>
    <col min="13" max="13" width="8.85546875" style="8"/>
    <col min="14" max="14" width="12.5703125" style="8" customWidth="1"/>
    <col min="15" max="257" width="8.85546875" style="8"/>
    <col min="258" max="16384" width="8.85546875" style="9"/>
  </cols>
  <sheetData>
    <row r="1" spans="1:257" s="6" customFormat="1" ht="18.75" x14ac:dyDescent="0.3">
      <c r="A1" s="1"/>
      <c r="B1" s="2"/>
      <c r="C1" s="3"/>
      <c r="D1" s="4"/>
      <c r="E1" s="1"/>
      <c r="F1" s="1"/>
      <c r="G1" s="1"/>
      <c r="H1" s="5" t="s">
        <v>1028</v>
      </c>
      <c r="I1" s="5"/>
      <c r="J1" s="5"/>
      <c r="K1" s="5"/>
      <c r="L1" s="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s="6" customFormat="1" ht="18.75" x14ac:dyDescent="0.3">
      <c r="A2" s="1"/>
      <c r="B2" s="2"/>
      <c r="C2" s="3"/>
      <c r="D2" s="4"/>
      <c r="E2" s="1"/>
      <c r="F2" s="1"/>
      <c r="G2" s="1"/>
      <c r="H2" s="5" t="s">
        <v>1024</v>
      </c>
      <c r="I2" s="5"/>
      <c r="J2" s="5"/>
      <c r="K2" s="5"/>
      <c r="L2" s="5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s="6" customFormat="1" ht="18.75" x14ac:dyDescent="0.3">
      <c r="A3" s="1"/>
      <c r="B3" s="2"/>
      <c r="C3" s="3"/>
      <c r="D3" s="4"/>
      <c r="E3" s="1"/>
      <c r="F3" s="1"/>
      <c r="G3" s="1"/>
      <c r="H3" s="5" t="s">
        <v>0</v>
      </c>
      <c r="I3" s="5"/>
      <c r="J3" s="5"/>
      <c r="K3" s="5"/>
      <c r="L3" s="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s="6" customFormat="1" ht="15.75" customHeight="1" x14ac:dyDescent="0.3">
      <c r="A4" s="1"/>
      <c r="B4" s="2"/>
      <c r="C4" s="3"/>
      <c r="D4" s="4"/>
      <c r="E4" s="1"/>
      <c r="F4" s="1"/>
      <c r="G4" s="1"/>
      <c r="H4" s="394" t="s">
        <v>1037</v>
      </c>
      <c r="I4" s="394"/>
      <c r="J4" s="394"/>
      <c r="K4" s="5"/>
      <c r="L4" s="7"/>
      <c r="M4" s="7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s="6" customFormat="1" ht="15.75" customHeight="1" x14ac:dyDescent="0.3">
      <c r="A5" s="374" t="s">
        <v>1027</v>
      </c>
      <c r="B5" s="374"/>
      <c r="C5" s="374"/>
      <c r="D5" s="374"/>
      <c r="E5" s="374"/>
      <c r="F5" s="374"/>
      <c r="G5" s="374"/>
      <c r="H5" s="374"/>
      <c r="I5" s="374"/>
      <c r="J5" s="374"/>
      <c r="K5" s="374"/>
      <c r="L5" s="374"/>
      <c r="M5" s="7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30.75" customHeight="1" thickBot="1" x14ac:dyDescent="0.25">
      <c r="A6" s="375" t="s">
        <v>1026</v>
      </c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</row>
    <row r="7" spans="1:257" ht="15" customHeight="1" x14ac:dyDescent="0.2">
      <c r="A7" s="376" t="s">
        <v>1</v>
      </c>
      <c r="B7" s="379" t="s">
        <v>2</v>
      </c>
      <c r="C7" s="379" t="s">
        <v>3</v>
      </c>
      <c r="D7" s="379" t="s">
        <v>4</v>
      </c>
      <c r="E7" s="379" t="s">
        <v>5</v>
      </c>
      <c r="F7" s="379"/>
      <c r="G7" s="379"/>
      <c r="H7" s="379" t="s">
        <v>6</v>
      </c>
      <c r="I7" s="379"/>
      <c r="J7" s="379"/>
      <c r="K7" s="379" t="s">
        <v>7</v>
      </c>
      <c r="L7" s="382"/>
    </row>
    <row r="8" spans="1:257" ht="12.75" customHeight="1" x14ac:dyDescent="0.2">
      <c r="A8" s="377"/>
      <c r="B8" s="380"/>
      <c r="C8" s="380"/>
      <c r="D8" s="380"/>
      <c r="E8" s="380" t="s">
        <v>673</v>
      </c>
      <c r="F8" s="380" t="s">
        <v>8</v>
      </c>
      <c r="G8" s="380" t="s">
        <v>674</v>
      </c>
      <c r="H8" s="380" t="s">
        <v>673</v>
      </c>
      <c r="I8" s="380" t="s">
        <v>8</v>
      </c>
      <c r="J8" s="380" t="s">
        <v>674</v>
      </c>
      <c r="K8" s="380" t="s">
        <v>8</v>
      </c>
      <c r="L8" s="383" t="s">
        <v>674</v>
      </c>
    </row>
    <row r="9" spans="1:257" ht="32.25" customHeight="1" thickBot="1" x14ac:dyDescent="0.25">
      <c r="A9" s="378"/>
      <c r="B9" s="381"/>
      <c r="C9" s="381"/>
      <c r="D9" s="381"/>
      <c r="E9" s="381"/>
      <c r="F9" s="381"/>
      <c r="G9" s="381"/>
      <c r="H9" s="381"/>
      <c r="I9" s="381"/>
      <c r="J9" s="381"/>
      <c r="K9" s="381"/>
      <c r="L9" s="384"/>
    </row>
    <row r="10" spans="1:257" s="10" customFormat="1" ht="13.5" customHeight="1" thickBot="1" x14ac:dyDescent="0.25">
      <c r="A10" s="128" t="s">
        <v>9</v>
      </c>
      <c r="B10" s="129" t="s">
        <v>10</v>
      </c>
      <c r="C10" s="129" t="s">
        <v>11</v>
      </c>
      <c r="D10" s="129" t="s">
        <v>12</v>
      </c>
      <c r="E10" s="129" t="s">
        <v>13</v>
      </c>
      <c r="F10" s="129" t="s">
        <v>14</v>
      </c>
      <c r="G10" s="129" t="s">
        <v>15</v>
      </c>
      <c r="H10" s="129" t="s">
        <v>16</v>
      </c>
      <c r="I10" s="129" t="s">
        <v>17</v>
      </c>
      <c r="J10" s="129" t="s">
        <v>18</v>
      </c>
      <c r="K10" s="129" t="s">
        <v>19</v>
      </c>
      <c r="L10" s="130" t="s">
        <v>20</v>
      </c>
    </row>
    <row r="11" spans="1:257" ht="28.5" customHeight="1" thickBot="1" x14ac:dyDescent="0.25">
      <c r="A11" s="11" t="s">
        <v>21</v>
      </c>
      <c r="B11" s="12" t="s">
        <v>22</v>
      </c>
      <c r="C11" s="13"/>
      <c r="D11" s="13"/>
      <c r="E11" s="13"/>
      <c r="F11" s="13">
        <f>SUM(F12:F14)</f>
        <v>393.19</v>
      </c>
      <c r="G11" s="13">
        <f>SUM(G12:G14)</f>
        <v>4048.2799999999997</v>
      </c>
      <c r="H11" s="13"/>
      <c r="I11" s="13">
        <f>SUM(I12:I14)</f>
        <v>393.18</v>
      </c>
      <c r="J11" s="13">
        <f>SUM(J12:J14)</f>
        <v>5606.75</v>
      </c>
      <c r="K11" s="13">
        <f>SUM(K12:K14)</f>
        <v>786.37</v>
      </c>
      <c r="L11" s="20">
        <f>SUM(L12:L14)</f>
        <v>9655.0300000000007</v>
      </c>
    </row>
    <row r="12" spans="1:257" ht="69.75" customHeight="1" x14ac:dyDescent="0.2">
      <c r="A12" s="14" t="s">
        <v>23</v>
      </c>
      <c r="B12" s="15" t="s">
        <v>24</v>
      </c>
      <c r="C12" s="16" t="s">
        <v>25</v>
      </c>
      <c r="D12" s="16" t="s">
        <v>26</v>
      </c>
      <c r="E12" s="17">
        <v>10.295999999999999</v>
      </c>
      <c r="F12" s="18">
        <f>ROUND(K12/2,2)</f>
        <v>321.5</v>
      </c>
      <c r="G12" s="18">
        <f>ROUND(E12*F12,2)</f>
        <v>3310.16</v>
      </c>
      <c r="H12" s="16">
        <f>ROUND(E12*$I$238,2)</f>
        <v>14.26</v>
      </c>
      <c r="I12" s="18">
        <f>K12-F12</f>
        <v>321.5</v>
      </c>
      <c r="J12" s="18">
        <f>ROUND(H12*I12,2)</f>
        <v>4584.59</v>
      </c>
      <c r="K12" s="16">
        <v>643</v>
      </c>
      <c r="L12" s="131">
        <f>G12+J12</f>
        <v>7894.75</v>
      </c>
    </row>
    <row r="13" spans="1:257" ht="70.5" customHeight="1" x14ac:dyDescent="0.2">
      <c r="A13" s="14"/>
      <c r="B13" s="15" t="s">
        <v>27</v>
      </c>
      <c r="C13" s="16" t="s">
        <v>25</v>
      </c>
      <c r="D13" s="16" t="s">
        <v>26</v>
      </c>
      <c r="E13" s="17">
        <v>10.295999999999999</v>
      </c>
      <c r="F13" s="19">
        <f>ROUND(K13/2,2)</f>
        <v>10</v>
      </c>
      <c r="G13" s="19">
        <f>ROUND(E13*F13,2)</f>
        <v>102.96</v>
      </c>
      <c r="H13" s="16">
        <f>ROUND(E13*$I$238,2)</f>
        <v>14.26</v>
      </c>
      <c r="I13" s="19">
        <f>K13-F13</f>
        <v>10</v>
      </c>
      <c r="J13" s="19">
        <f>ROUND(H13*I13,2)</f>
        <v>142.6</v>
      </c>
      <c r="K13" s="16">
        <v>20</v>
      </c>
      <c r="L13" s="132">
        <f>G13+J13</f>
        <v>245.56</v>
      </c>
    </row>
    <row r="14" spans="1:257" ht="51" customHeight="1" thickBot="1" x14ac:dyDescent="0.25">
      <c r="A14" s="14" t="s">
        <v>28</v>
      </c>
      <c r="B14" s="15" t="s">
        <v>29</v>
      </c>
      <c r="C14" s="16" t="s">
        <v>30</v>
      </c>
      <c r="D14" s="16" t="s">
        <v>26</v>
      </c>
      <c r="E14" s="17">
        <v>10.295999999999999</v>
      </c>
      <c r="F14" s="19">
        <f>ROUND(K14/2,2)</f>
        <v>61.69</v>
      </c>
      <c r="G14" s="19">
        <f>ROUND(E14*F14,2)</f>
        <v>635.16</v>
      </c>
      <c r="H14" s="16">
        <f>ROUND(E14*$I$238,2)</f>
        <v>14.26</v>
      </c>
      <c r="I14" s="19">
        <f>K14-F14</f>
        <v>61.680000000000007</v>
      </c>
      <c r="J14" s="19">
        <f>ROUND(H14*I14,2)</f>
        <v>879.56</v>
      </c>
      <c r="K14" s="16">
        <v>123.37</v>
      </c>
      <c r="L14" s="132">
        <f>G14+J14</f>
        <v>1514.7199999999998</v>
      </c>
    </row>
    <row r="15" spans="1:257" ht="29.25" customHeight="1" thickBot="1" x14ac:dyDescent="0.25">
      <c r="A15" s="11" t="s">
        <v>31</v>
      </c>
      <c r="B15" s="12" t="s">
        <v>32</v>
      </c>
      <c r="C15" s="13"/>
      <c r="D15" s="13"/>
      <c r="E15" s="13"/>
      <c r="F15" s="13">
        <f>SUM(F16:F17)</f>
        <v>42</v>
      </c>
      <c r="G15" s="13">
        <f>SUM(G16:G17)</f>
        <v>458.35</v>
      </c>
      <c r="H15" s="13"/>
      <c r="I15" s="13">
        <f>SUM(I16:I17)</f>
        <v>42</v>
      </c>
      <c r="J15" s="13">
        <f>SUM(J16:J17)</f>
        <v>634.83000000000004</v>
      </c>
      <c r="K15" s="13">
        <f>SUM(K16:K17)</f>
        <v>84</v>
      </c>
      <c r="L15" s="20">
        <f>SUM(L16:L17)</f>
        <v>1093.18</v>
      </c>
    </row>
    <row r="16" spans="1:257" ht="33.6" customHeight="1" x14ac:dyDescent="0.2">
      <c r="A16" s="385" t="s">
        <v>33</v>
      </c>
      <c r="B16" s="386" t="s">
        <v>34</v>
      </c>
      <c r="C16" s="21" t="s">
        <v>35</v>
      </c>
      <c r="D16" s="18" t="s">
        <v>26</v>
      </c>
      <c r="E16" s="17">
        <v>10.295999999999999</v>
      </c>
      <c r="F16" s="18">
        <f>ROUND(K16/2,2)</f>
        <v>37.5</v>
      </c>
      <c r="G16" s="18">
        <f>ROUND(E16*F16,2)</f>
        <v>386.1</v>
      </c>
      <c r="H16" s="16">
        <f>ROUND(E16*$I$238,2)</f>
        <v>14.26</v>
      </c>
      <c r="I16" s="18">
        <f>K16-F16</f>
        <v>37.5</v>
      </c>
      <c r="J16" s="18">
        <f>ROUND(H16*I16,2)</f>
        <v>534.75</v>
      </c>
      <c r="K16" s="18">
        <v>75</v>
      </c>
      <c r="L16" s="131">
        <f>G16+J16</f>
        <v>920.85</v>
      </c>
    </row>
    <row r="17" spans="1:12" ht="44.85" customHeight="1" thickBot="1" x14ac:dyDescent="0.25">
      <c r="A17" s="385"/>
      <c r="B17" s="386"/>
      <c r="C17" s="19" t="s">
        <v>36</v>
      </c>
      <c r="D17" s="19" t="s">
        <v>37</v>
      </c>
      <c r="E17" s="22">
        <v>16.056000000000001</v>
      </c>
      <c r="F17" s="19">
        <f>ROUND(K17/2,2)</f>
        <v>4.5</v>
      </c>
      <c r="G17" s="19">
        <f>ROUND(E17*F17,2)</f>
        <v>72.25</v>
      </c>
      <c r="H17" s="16">
        <f>ROUND(E17*$I$238,2)</f>
        <v>22.24</v>
      </c>
      <c r="I17" s="19">
        <f>K17-F17</f>
        <v>4.5</v>
      </c>
      <c r="J17" s="19">
        <f>ROUND(H17*I17,2)</f>
        <v>100.08</v>
      </c>
      <c r="K17" s="19">
        <v>9</v>
      </c>
      <c r="L17" s="132">
        <f>G17+J17</f>
        <v>172.32999999999998</v>
      </c>
    </row>
    <row r="18" spans="1:12" ht="24.75" customHeight="1" thickBot="1" x14ac:dyDescent="0.25">
      <c r="A18" s="11" t="s">
        <v>38</v>
      </c>
      <c r="B18" s="12" t="s">
        <v>39</v>
      </c>
      <c r="C18" s="13"/>
      <c r="D18" s="13"/>
      <c r="E18" s="13"/>
      <c r="F18" s="13">
        <f>SUM(F19:F45)-F22-F27</f>
        <v>1768.06</v>
      </c>
      <c r="G18" s="13">
        <f>SUM(G19:G45)-G22-G27</f>
        <v>19488.390000000003</v>
      </c>
      <c r="H18" s="13"/>
      <c r="I18" s="13">
        <f>SUM(I19:I45)-I22-I27</f>
        <v>1768</v>
      </c>
      <c r="J18" s="13">
        <f>SUM(J19:J45)-J22-J27</f>
        <v>26991.17</v>
      </c>
      <c r="K18" s="13">
        <f>SUM(K19:K45)-K22-K27</f>
        <v>3536.059999999999</v>
      </c>
      <c r="L18" s="20">
        <f>SUM(L19:L45)-L22-L27</f>
        <v>46479.55999999999</v>
      </c>
    </row>
    <row r="19" spans="1:12" ht="55.5" customHeight="1" x14ac:dyDescent="0.2">
      <c r="A19" s="14" t="s">
        <v>40</v>
      </c>
      <c r="B19" s="15" t="s">
        <v>41</v>
      </c>
      <c r="C19" s="16" t="s">
        <v>42</v>
      </c>
      <c r="D19" s="16" t="s">
        <v>26</v>
      </c>
      <c r="E19" s="17">
        <v>10.295999999999999</v>
      </c>
      <c r="F19" s="18">
        <f>ROUND(K19/2,2)</f>
        <v>38.36</v>
      </c>
      <c r="G19" s="18">
        <f>ROUND(E19*F19,2)</f>
        <v>394.95</v>
      </c>
      <c r="H19" s="16">
        <f t="shared" ref="H19:H45" si="0">ROUND(E19*$I$238,2)</f>
        <v>14.26</v>
      </c>
      <c r="I19" s="18">
        <f>K19-F19</f>
        <v>38.349999999999994</v>
      </c>
      <c r="J19" s="18">
        <f>ROUND(H19*I19,2)</f>
        <v>546.87</v>
      </c>
      <c r="K19" s="16">
        <v>76.709999999999994</v>
      </c>
      <c r="L19" s="131">
        <f>G19+J19</f>
        <v>941.81999999999994</v>
      </c>
    </row>
    <row r="20" spans="1:12" ht="56.25" customHeight="1" x14ac:dyDescent="0.2">
      <c r="A20" s="14" t="s">
        <v>43</v>
      </c>
      <c r="B20" s="15" t="s">
        <v>44</v>
      </c>
      <c r="C20" s="16" t="s">
        <v>42</v>
      </c>
      <c r="D20" s="16" t="s">
        <v>26</v>
      </c>
      <c r="E20" s="17">
        <v>10.295999999999999</v>
      </c>
      <c r="F20" s="16">
        <f>ROUND(K20/2,2)</f>
        <v>45</v>
      </c>
      <c r="G20" s="16">
        <f>ROUND(E20*F20,2)</f>
        <v>463.32</v>
      </c>
      <c r="H20" s="16">
        <f t="shared" si="0"/>
        <v>14.26</v>
      </c>
      <c r="I20" s="16">
        <f>K20-F20</f>
        <v>45</v>
      </c>
      <c r="J20" s="16">
        <f>ROUND(H20*I20,2)</f>
        <v>641.70000000000005</v>
      </c>
      <c r="K20" s="16">
        <v>90</v>
      </c>
      <c r="L20" s="133">
        <f>G20+J20</f>
        <v>1105.02</v>
      </c>
    </row>
    <row r="21" spans="1:12" ht="72" customHeight="1" x14ac:dyDescent="0.2">
      <c r="A21" s="14" t="s">
        <v>45</v>
      </c>
      <c r="B21" s="15" t="s">
        <v>46</v>
      </c>
      <c r="C21" s="16" t="s">
        <v>42</v>
      </c>
      <c r="D21" s="16" t="s">
        <v>26</v>
      </c>
      <c r="E21" s="17">
        <v>10.295999999999999</v>
      </c>
      <c r="F21" s="16">
        <f>ROUND(K21/2,2)</f>
        <v>13.9</v>
      </c>
      <c r="G21" s="16">
        <f>ROUND(E21*F21,2)</f>
        <v>143.11000000000001</v>
      </c>
      <c r="H21" s="16">
        <f t="shared" si="0"/>
        <v>14.26</v>
      </c>
      <c r="I21" s="16">
        <f>K21-F21</f>
        <v>13.889999999999999</v>
      </c>
      <c r="J21" s="16">
        <f>ROUND(H21*I21,2)</f>
        <v>198.07</v>
      </c>
      <c r="K21" s="16">
        <v>27.79</v>
      </c>
      <c r="L21" s="133">
        <f>G21+J21</f>
        <v>341.18</v>
      </c>
    </row>
    <row r="22" spans="1:12" ht="54.75" customHeight="1" x14ac:dyDescent="0.2">
      <c r="A22" s="387" t="s">
        <v>47</v>
      </c>
      <c r="B22" s="15" t="s">
        <v>48</v>
      </c>
      <c r="C22" s="16" t="s">
        <v>42</v>
      </c>
      <c r="D22" s="16" t="s">
        <v>26</v>
      </c>
      <c r="E22" s="17">
        <v>10.295999999999999</v>
      </c>
      <c r="F22" s="16">
        <f>F23+F24</f>
        <v>92.5</v>
      </c>
      <c r="G22" s="16">
        <f>G23+G24</f>
        <v>748.53</v>
      </c>
      <c r="H22" s="16">
        <f t="shared" si="0"/>
        <v>14.26</v>
      </c>
      <c r="I22" s="16">
        <f>I23+I24</f>
        <v>92.5</v>
      </c>
      <c r="J22" s="16">
        <f>J23+J24</f>
        <v>1036.6799999999998</v>
      </c>
      <c r="K22" s="16">
        <f>K23+K24</f>
        <v>185</v>
      </c>
      <c r="L22" s="133">
        <f>L23+L24</f>
        <v>1785.21</v>
      </c>
    </row>
    <row r="23" spans="1:12" ht="18.75" customHeight="1" x14ac:dyDescent="0.2">
      <c r="A23" s="387"/>
      <c r="B23" s="24" t="s">
        <v>49</v>
      </c>
      <c r="C23" s="25"/>
      <c r="D23" s="16"/>
      <c r="E23" s="26">
        <v>4.8600000000000003</v>
      </c>
      <c r="F23" s="16">
        <f>ROUND(K23/2,2)</f>
        <v>37.5</v>
      </c>
      <c r="G23" s="16">
        <f>ROUND(E23*F23,2)</f>
        <v>182.25</v>
      </c>
      <c r="H23" s="16">
        <f t="shared" si="0"/>
        <v>6.73</v>
      </c>
      <c r="I23" s="16">
        <f>K23-F23</f>
        <v>37.5</v>
      </c>
      <c r="J23" s="16">
        <f>ROUND(H23*I23,2)</f>
        <v>252.38</v>
      </c>
      <c r="K23" s="16">
        <v>75</v>
      </c>
      <c r="L23" s="133">
        <f>G23+J23</f>
        <v>434.63</v>
      </c>
    </row>
    <row r="24" spans="1:12" ht="17.25" customHeight="1" x14ac:dyDescent="0.2">
      <c r="A24" s="387"/>
      <c r="B24" s="24" t="s">
        <v>50</v>
      </c>
      <c r="C24" s="25"/>
      <c r="D24" s="16"/>
      <c r="E24" s="17">
        <v>10.295999999999999</v>
      </c>
      <c r="F24" s="16">
        <f>ROUND(K24/2,2)</f>
        <v>55</v>
      </c>
      <c r="G24" s="16">
        <f>ROUND(E24*F24,2)</f>
        <v>566.28</v>
      </c>
      <c r="H24" s="16">
        <f t="shared" si="0"/>
        <v>14.26</v>
      </c>
      <c r="I24" s="16">
        <f>K24-F24</f>
        <v>55</v>
      </c>
      <c r="J24" s="16">
        <f>ROUND(H24*I24,2)</f>
        <v>784.3</v>
      </c>
      <c r="K24" s="16">
        <v>110</v>
      </c>
      <c r="L24" s="133">
        <f>G24+J24</f>
        <v>1350.58</v>
      </c>
    </row>
    <row r="25" spans="1:12" ht="45" customHeight="1" x14ac:dyDescent="0.2">
      <c r="A25" s="14" t="s">
        <v>51</v>
      </c>
      <c r="B25" s="15" t="s">
        <v>52</v>
      </c>
      <c r="C25" s="16" t="s">
        <v>53</v>
      </c>
      <c r="D25" s="16" t="s">
        <v>54</v>
      </c>
      <c r="E25" s="27">
        <v>10.295999999999999</v>
      </c>
      <c r="F25" s="16">
        <f>ROUND(K25/2,2)</f>
        <v>350</v>
      </c>
      <c r="G25" s="16">
        <f>ROUND(E25*F25,2)</f>
        <v>3603.6</v>
      </c>
      <c r="H25" s="16">
        <f t="shared" si="0"/>
        <v>14.26</v>
      </c>
      <c r="I25" s="16">
        <f>K25-F25</f>
        <v>350</v>
      </c>
      <c r="J25" s="16">
        <f>ROUND(H25*I25,2)</f>
        <v>4991</v>
      </c>
      <c r="K25" s="16">
        <v>700</v>
      </c>
      <c r="L25" s="133">
        <f>G25+J25</f>
        <v>8594.6</v>
      </c>
    </row>
    <row r="26" spans="1:12" ht="60.75" customHeight="1" x14ac:dyDescent="0.2">
      <c r="A26" s="14" t="s">
        <v>55</v>
      </c>
      <c r="B26" s="15" t="s">
        <v>56</v>
      </c>
      <c r="C26" s="16" t="s">
        <v>57</v>
      </c>
      <c r="D26" s="19" t="s">
        <v>37</v>
      </c>
      <c r="E26" s="26">
        <v>16.056000000000001</v>
      </c>
      <c r="F26" s="16">
        <f>ROUND(K26/2,2)</f>
        <v>28.77</v>
      </c>
      <c r="G26" s="16">
        <f>ROUND(E26*F26,2)</f>
        <v>461.93</v>
      </c>
      <c r="H26" s="16">
        <f t="shared" si="0"/>
        <v>22.24</v>
      </c>
      <c r="I26" s="16">
        <f>K26-F26</f>
        <v>28.76</v>
      </c>
      <c r="J26" s="16">
        <f>ROUND(H26*I26,2)</f>
        <v>639.62</v>
      </c>
      <c r="K26" s="16">
        <v>57.53</v>
      </c>
      <c r="L26" s="133">
        <f>G26+J26</f>
        <v>1101.55</v>
      </c>
    </row>
    <row r="27" spans="1:12" ht="44.25" customHeight="1" x14ac:dyDescent="0.2">
      <c r="A27" s="387" t="s">
        <v>58</v>
      </c>
      <c r="B27" s="15" t="s">
        <v>59</v>
      </c>
      <c r="C27" s="28" t="s">
        <v>60</v>
      </c>
      <c r="D27" s="19" t="s">
        <v>37</v>
      </c>
      <c r="E27" s="26">
        <v>16.056000000000001</v>
      </c>
      <c r="F27" s="16">
        <f>F28+F29</f>
        <v>68.490000000000009</v>
      </c>
      <c r="G27" s="16">
        <f>G28+G29</f>
        <v>875.76</v>
      </c>
      <c r="H27" s="16">
        <f t="shared" si="0"/>
        <v>22.24</v>
      </c>
      <c r="I27" s="16">
        <f>I28+I29</f>
        <v>68.490000000000009</v>
      </c>
      <c r="J27" s="16">
        <f>J28+J29</f>
        <v>1213.02</v>
      </c>
      <c r="K27" s="16">
        <f>K28+K29</f>
        <v>136.98000000000002</v>
      </c>
      <c r="L27" s="133">
        <f>L28+L29</f>
        <v>2088.7800000000002</v>
      </c>
    </row>
    <row r="28" spans="1:12" ht="15.75" customHeight="1" x14ac:dyDescent="0.2">
      <c r="A28" s="387"/>
      <c r="B28" s="24" t="s">
        <v>61</v>
      </c>
      <c r="C28" s="25"/>
      <c r="D28" s="16"/>
      <c r="E28" s="26">
        <v>4.8600000000000003</v>
      </c>
      <c r="F28" s="16">
        <f t="shared" ref="F28:F45" si="1">ROUND(K28/2,2)</f>
        <v>20</v>
      </c>
      <c r="G28" s="16">
        <f t="shared" ref="G28:G45" si="2">ROUND(E28*F28,2)</f>
        <v>97.2</v>
      </c>
      <c r="H28" s="16">
        <f t="shared" si="0"/>
        <v>6.73</v>
      </c>
      <c r="I28" s="16">
        <f t="shared" ref="I28:I45" si="3">K28-F28</f>
        <v>20</v>
      </c>
      <c r="J28" s="16">
        <f t="shared" ref="J28:J45" si="4">ROUND(H28*I28,2)</f>
        <v>134.6</v>
      </c>
      <c r="K28" s="16">
        <v>40</v>
      </c>
      <c r="L28" s="133">
        <f t="shared" ref="L28:L45" si="5">G28+J28</f>
        <v>231.8</v>
      </c>
    </row>
    <row r="29" spans="1:12" ht="15" customHeight="1" x14ac:dyDescent="0.2">
      <c r="A29" s="387"/>
      <c r="B29" s="24" t="s">
        <v>62</v>
      </c>
      <c r="C29" s="25"/>
      <c r="D29" s="16"/>
      <c r="E29" s="26">
        <v>16.056000000000001</v>
      </c>
      <c r="F29" s="16">
        <f t="shared" si="1"/>
        <v>48.49</v>
      </c>
      <c r="G29" s="16">
        <f t="shared" si="2"/>
        <v>778.56</v>
      </c>
      <c r="H29" s="16">
        <f t="shared" si="0"/>
        <v>22.24</v>
      </c>
      <c r="I29" s="16">
        <f t="shared" si="3"/>
        <v>48.49</v>
      </c>
      <c r="J29" s="16">
        <f t="shared" si="4"/>
        <v>1078.42</v>
      </c>
      <c r="K29" s="16">
        <v>96.98</v>
      </c>
      <c r="L29" s="133">
        <f t="shared" si="5"/>
        <v>1856.98</v>
      </c>
    </row>
    <row r="30" spans="1:12" ht="44.25" customHeight="1" x14ac:dyDescent="0.2">
      <c r="A30" s="14" t="s">
        <v>63</v>
      </c>
      <c r="B30" s="15" t="s">
        <v>64</v>
      </c>
      <c r="C30" s="16" t="s">
        <v>42</v>
      </c>
      <c r="D30" s="16" t="s">
        <v>26</v>
      </c>
      <c r="E30" s="26">
        <v>10.295999999999999</v>
      </c>
      <c r="F30" s="16">
        <f t="shared" si="1"/>
        <v>200</v>
      </c>
      <c r="G30" s="16">
        <f t="shared" si="2"/>
        <v>2059.1999999999998</v>
      </c>
      <c r="H30" s="16">
        <f t="shared" si="0"/>
        <v>14.26</v>
      </c>
      <c r="I30" s="16">
        <f t="shared" si="3"/>
        <v>200</v>
      </c>
      <c r="J30" s="16">
        <f t="shared" si="4"/>
        <v>2852</v>
      </c>
      <c r="K30" s="16">
        <v>400</v>
      </c>
      <c r="L30" s="133">
        <f t="shared" si="5"/>
        <v>4911.2</v>
      </c>
    </row>
    <row r="31" spans="1:12" ht="52.5" customHeight="1" x14ac:dyDescent="0.2">
      <c r="A31" s="387" t="s">
        <v>65</v>
      </c>
      <c r="B31" s="15" t="s">
        <v>66</v>
      </c>
      <c r="C31" s="16" t="s">
        <v>67</v>
      </c>
      <c r="D31" s="16" t="s">
        <v>26</v>
      </c>
      <c r="E31" s="26">
        <v>10.295999999999999</v>
      </c>
      <c r="F31" s="16">
        <f t="shared" si="1"/>
        <v>102.5</v>
      </c>
      <c r="G31" s="16">
        <f t="shared" si="2"/>
        <v>1055.3399999999999</v>
      </c>
      <c r="H31" s="16">
        <f t="shared" si="0"/>
        <v>14.26</v>
      </c>
      <c r="I31" s="16">
        <f t="shared" si="3"/>
        <v>102.5</v>
      </c>
      <c r="J31" s="16">
        <f t="shared" si="4"/>
        <v>1461.65</v>
      </c>
      <c r="K31" s="16">
        <v>205</v>
      </c>
      <c r="L31" s="133">
        <f t="shared" si="5"/>
        <v>2516.9899999999998</v>
      </c>
    </row>
    <row r="32" spans="1:12" ht="54" customHeight="1" x14ac:dyDescent="0.2">
      <c r="A32" s="387"/>
      <c r="B32" s="15" t="s">
        <v>68</v>
      </c>
      <c r="C32" s="16" t="s">
        <v>69</v>
      </c>
      <c r="D32" s="16" t="s">
        <v>26</v>
      </c>
      <c r="E32" s="26">
        <v>10.295999999999999</v>
      </c>
      <c r="F32" s="16">
        <f t="shared" si="1"/>
        <v>37.5</v>
      </c>
      <c r="G32" s="16">
        <f t="shared" si="2"/>
        <v>386.1</v>
      </c>
      <c r="H32" s="16">
        <f t="shared" si="0"/>
        <v>14.26</v>
      </c>
      <c r="I32" s="16">
        <f t="shared" si="3"/>
        <v>37.5</v>
      </c>
      <c r="J32" s="16">
        <f t="shared" si="4"/>
        <v>534.75</v>
      </c>
      <c r="K32" s="16">
        <v>75</v>
      </c>
      <c r="L32" s="133">
        <f t="shared" si="5"/>
        <v>920.85</v>
      </c>
    </row>
    <row r="33" spans="1:12" ht="51" customHeight="1" x14ac:dyDescent="0.2">
      <c r="A33" s="14" t="s">
        <v>70</v>
      </c>
      <c r="B33" s="15" t="s">
        <v>71</v>
      </c>
      <c r="C33" s="21" t="s">
        <v>35</v>
      </c>
      <c r="D33" s="16" t="s">
        <v>26</v>
      </c>
      <c r="E33" s="26">
        <v>10.295999999999999</v>
      </c>
      <c r="F33" s="16">
        <f t="shared" si="1"/>
        <v>49.41</v>
      </c>
      <c r="G33" s="16">
        <f t="shared" si="2"/>
        <v>508.73</v>
      </c>
      <c r="H33" s="16">
        <f t="shared" si="0"/>
        <v>14.26</v>
      </c>
      <c r="I33" s="16">
        <f t="shared" si="3"/>
        <v>49.400000000000006</v>
      </c>
      <c r="J33" s="16">
        <f t="shared" si="4"/>
        <v>704.44</v>
      </c>
      <c r="K33" s="16">
        <v>98.81</v>
      </c>
      <c r="L33" s="133">
        <f t="shared" si="5"/>
        <v>1213.17</v>
      </c>
    </row>
    <row r="34" spans="1:12" s="29" customFormat="1" ht="51.75" customHeight="1" x14ac:dyDescent="0.2">
      <c r="A34" s="14" t="s">
        <v>72</v>
      </c>
      <c r="B34" s="15" t="s">
        <v>73</v>
      </c>
      <c r="C34" s="16" t="s">
        <v>42</v>
      </c>
      <c r="D34" s="16" t="s">
        <v>26</v>
      </c>
      <c r="E34" s="26">
        <v>10.295999999999999</v>
      </c>
      <c r="F34" s="16">
        <f t="shared" si="1"/>
        <v>70</v>
      </c>
      <c r="G34" s="16">
        <f t="shared" si="2"/>
        <v>720.72</v>
      </c>
      <c r="H34" s="16">
        <f t="shared" si="0"/>
        <v>14.26</v>
      </c>
      <c r="I34" s="16">
        <f t="shared" si="3"/>
        <v>70</v>
      </c>
      <c r="J34" s="16">
        <f t="shared" si="4"/>
        <v>998.2</v>
      </c>
      <c r="K34" s="16">
        <v>140</v>
      </c>
      <c r="L34" s="133">
        <f t="shared" si="5"/>
        <v>1718.92</v>
      </c>
    </row>
    <row r="35" spans="1:12" s="29" customFormat="1" ht="45.75" customHeight="1" x14ac:dyDescent="0.2">
      <c r="A35" s="14" t="s">
        <v>74</v>
      </c>
      <c r="B35" s="15" t="s">
        <v>75</v>
      </c>
      <c r="C35" s="16" t="s">
        <v>76</v>
      </c>
      <c r="D35" s="16" t="s">
        <v>26</v>
      </c>
      <c r="E35" s="26">
        <v>10.295999999999999</v>
      </c>
      <c r="F35" s="16">
        <f t="shared" si="1"/>
        <v>32.299999999999997</v>
      </c>
      <c r="G35" s="16">
        <f t="shared" si="2"/>
        <v>332.56</v>
      </c>
      <c r="H35" s="16">
        <f t="shared" si="0"/>
        <v>14.26</v>
      </c>
      <c r="I35" s="16">
        <f t="shared" si="3"/>
        <v>32.299999999999997</v>
      </c>
      <c r="J35" s="16">
        <f t="shared" si="4"/>
        <v>460.6</v>
      </c>
      <c r="K35" s="16">
        <v>64.599999999999994</v>
      </c>
      <c r="L35" s="133">
        <f t="shared" si="5"/>
        <v>793.16000000000008</v>
      </c>
    </row>
    <row r="36" spans="1:12" s="29" customFormat="1" ht="62.25" customHeight="1" x14ac:dyDescent="0.2">
      <c r="A36" s="14" t="s">
        <v>77</v>
      </c>
      <c r="B36" s="15" t="s">
        <v>78</v>
      </c>
      <c r="C36" s="21" t="s">
        <v>35</v>
      </c>
      <c r="D36" s="16" t="s">
        <v>26</v>
      </c>
      <c r="E36" s="26">
        <v>10.295999999999999</v>
      </c>
      <c r="F36" s="16">
        <f t="shared" si="1"/>
        <v>94.54</v>
      </c>
      <c r="G36" s="16">
        <f t="shared" si="2"/>
        <v>973.38</v>
      </c>
      <c r="H36" s="16">
        <f t="shared" si="0"/>
        <v>14.26</v>
      </c>
      <c r="I36" s="16">
        <f t="shared" si="3"/>
        <v>94.54</v>
      </c>
      <c r="J36" s="16">
        <f t="shared" si="4"/>
        <v>1348.14</v>
      </c>
      <c r="K36" s="16">
        <v>189.08</v>
      </c>
      <c r="L36" s="133">
        <f t="shared" si="5"/>
        <v>2321.52</v>
      </c>
    </row>
    <row r="37" spans="1:12" s="29" customFormat="1" ht="58.5" customHeight="1" x14ac:dyDescent="0.2">
      <c r="A37" s="14" t="s">
        <v>79</v>
      </c>
      <c r="B37" s="15" t="s">
        <v>80</v>
      </c>
      <c r="C37" s="16" t="s">
        <v>81</v>
      </c>
      <c r="D37" s="16" t="s">
        <v>37</v>
      </c>
      <c r="E37" s="26">
        <v>16.056000000000001</v>
      </c>
      <c r="F37" s="16">
        <f t="shared" si="1"/>
        <v>200</v>
      </c>
      <c r="G37" s="16">
        <f t="shared" si="2"/>
        <v>3211.2</v>
      </c>
      <c r="H37" s="16">
        <f t="shared" si="0"/>
        <v>22.24</v>
      </c>
      <c r="I37" s="16">
        <f t="shared" si="3"/>
        <v>200</v>
      </c>
      <c r="J37" s="16">
        <f t="shared" si="4"/>
        <v>4448</v>
      </c>
      <c r="K37" s="16">
        <v>400</v>
      </c>
      <c r="L37" s="133">
        <f t="shared" si="5"/>
        <v>7659.2</v>
      </c>
    </row>
    <row r="38" spans="1:12" s="29" customFormat="1" ht="68.25" customHeight="1" x14ac:dyDescent="0.2">
      <c r="A38" s="14" t="s">
        <v>82</v>
      </c>
      <c r="B38" s="15" t="s">
        <v>83</v>
      </c>
      <c r="C38" s="16" t="s">
        <v>42</v>
      </c>
      <c r="D38" s="16" t="s">
        <v>26</v>
      </c>
      <c r="E38" s="26">
        <v>10.295999999999999</v>
      </c>
      <c r="F38" s="16">
        <f t="shared" si="1"/>
        <v>85.7</v>
      </c>
      <c r="G38" s="16">
        <f t="shared" si="2"/>
        <v>882.37</v>
      </c>
      <c r="H38" s="16">
        <f t="shared" si="0"/>
        <v>14.26</v>
      </c>
      <c r="I38" s="16">
        <f t="shared" si="3"/>
        <v>85.689999999999984</v>
      </c>
      <c r="J38" s="16">
        <f t="shared" si="4"/>
        <v>1221.94</v>
      </c>
      <c r="K38" s="16">
        <v>171.39</v>
      </c>
      <c r="L38" s="133">
        <f t="shared" si="5"/>
        <v>2104.31</v>
      </c>
    </row>
    <row r="39" spans="1:12" s="29" customFormat="1" ht="54.75" customHeight="1" x14ac:dyDescent="0.2">
      <c r="A39" s="14" t="s">
        <v>84</v>
      </c>
      <c r="B39" s="15" t="s">
        <v>85</v>
      </c>
      <c r="C39" s="16" t="s">
        <v>42</v>
      </c>
      <c r="D39" s="16" t="s">
        <v>26</v>
      </c>
      <c r="E39" s="26">
        <v>10.295999999999999</v>
      </c>
      <c r="F39" s="16">
        <f t="shared" si="1"/>
        <v>16</v>
      </c>
      <c r="G39" s="16">
        <f t="shared" si="2"/>
        <v>164.74</v>
      </c>
      <c r="H39" s="16">
        <f t="shared" si="0"/>
        <v>14.26</v>
      </c>
      <c r="I39" s="16">
        <f t="shared" si="3"/>
        <v>16</v>
      </c>
      <c r="J39" s="16">
        <f t="shared" si="4"/>
        <v>228.16</v>
      </c>
      <c r="K39" s="16">
        <v>32</v>
      </c>
      <c r="L39" s="133">
        <f t="shared" si="5"/>
        <v>392.9</v>
      </c>
    </row>
    <row r="40" spans="1:12" s="29" customFormat="1" ht="38.25" customHeight="1" x14ac:dyDescent="0.2">
      <c r="A40" s="14" t="s">
        <v>86</v>
      </c>
      <c r="B40" s="15" t="s">
        <v>87</v>
      </c>
      <c r="C40" s="16" t="s">
        <v>69</v>
      </c>
      <c r="D40" s="16" t="s">
        <v>26</v>
      </c>
      <c r="E40" s="26">
        <v>10.295999999999999</v>
      </c>
      <c r="F40" s="16">
        <f t="shared" si="1"/>
        <v>70.42</v>
      </c>
      <c r="G40" s="16">
        <f t="shared" si="2"/>
        <v>725.04</v>
      </c>
      <c r="H40" s="16">
        <f t="shared" si="0"/>
        <v>14.26</v>
      </c>
      <c r="I40" s="16">
        <f t="shared" si="3"/>
        <v>70.410000000000011</v>
      </c>
      <c r="J40" s="16">
        <f t="shared" si="4"/>
        <v>1004.05</v>
      </c>
      <c r="K40" s="16">
        <v>140.83000000000001</v>
      </c>
      <c r="L40" s="133">
        <f t="shared" si="5"/>
        <v>1729.09</v>
      </c>
    </row>
    <row r="41" spans="1:12" s="29" customFormat="1" ht="42.75" customHeight="1" x14ac:dyDescent="0.2">
      <c r="A41" s="14" t="s">
        <v>88</v>
      </c>
      <c r="B41" s="15" t="s">
        <v>89</v>
      </c>
      <c r="C41" s="16" t="s">
        <v>69</v>
      </c>
      <c r="D41" s="16" t="s">
        <v>26</v>
      </c>
      <c r="E41" s="26">
        <v>10.295999999999999</v>
      </c>
      <c r="F41" s="16">
        <f t="shared" si="1"/>
        <v>55.45</v>
      </c>
      <c r="G41" s="16">
        <f t="shared" si="2"/>
        <v>570.91</v>
      </c>
      <c r="H41" s="16">
        <f t="shared" si="0"/>
        <v>14.26</v>
      </c>
      <c r="I41" s="16">
        <f t="shared" si="3"/>
        <v>55.45</v>
      </c>
      <c r="J41" s="16">
        <f t="shared" si="4"/>
        <v>790.72</v>
      </c>
      <c r="K41" s="16">
        <v>110.9</v>
      </c>
      <c r="L41" s="133">
        <f t="shared" si="5"/>
        <v>1361.63</v>
      </c>
    </row>
    <row r="42" spans="1:12" s="29" customFormat="1" ht="44.25" customHeight="1" x14ac:dyDescent="0.2">
      <c r="A42" s="14" t="s">
        <v>90</v>
      </c>
      <c r="B42" s="15" t="s">
        <v>91</v>
      </c>
      <c r="C42" s="16" t="s">
        <v>69</v>
      </c>
      <c r="D42" s="16" t="s">
        <v>26</v>
      </c>
      <c r="E42" s="26">
        <v>10.295999999999999</v>
      </c>
      <c r="F42" s="16">
        <f t="shared" si="1"/>
        <v>17.5</v>
      </c>
      <c r="G42" s="16">
        <f t="shared" si="2"/>
        <v>180.18</v>
      </c>
      <c r="H42" s="16">
        <f t="shared" si="0"/>
        <v>14.26</v>
      </c>
      <c r="I42" s="16">
        <f t="shared" si="3"/>
        <v>17.5</v>
      </c>
      <c r="J42" s="16">
        <f t="shared" si="4"/>
        <v>249.55</v>
      </c>
      <c r="K42" s="16">
        <v>35</v>
      </c>
      <c r="L42" s="133">
        <f t="shared" si="5"/>
        <v>429.73</v>
      </c>
    </row>
    <row r="43" spans="1:12" s="29" customFormat="1" ht="41.25" customHeight="1" x14ac:dyDescent="0.2">
      <c r="A43" s="14" t="s">
        <v>92</v>
      </c>
      <c r="B43" s="15" t="s">
        <v>93</v>
      </c>
      <c r="C43" s="21" t="s">
        <v>35</v>
      </c>
      <c r="D43" s="16" t="s">
        <v>26</v>
      </c>
      <c r="E43" s="26">
        <v>10.295999999999999</v>
      </c>
      <c r="F43" s="16">
        <f t="shared" si="1"/>
        <v>28.85</v>
      </c>
      <c r="G43" s="16">
        <f t="shared" si="2"/>
        <v>297.04000000000002</v>
      </c>
      <c r="H43" s="16">
        <f t="shared" si="0"/>
        <v>14.26</v>
      </c>
      <c r="I43" s="16">
        <f t="shared" si="3"/>
        <v>28.85</v>
      </c>
      <c r="J43" s="16">
        <f t="shared" si="4"/>
        <v>411.4</v>
      </c>
      <c r="K43" s="16">
        <v>57.7</v>
      </c>
      <c r="L43" s="133">
        <f t="shared" si="5"/>
        <v>708.44</v>
      </c>
    </row>
    <row r="44" spans="1:12" s="29" customFormat="1" ht="38.25" customHeight="1" x14ac:dyDescent="0.2">
      <c r="A44" s="14" t="s">
        <v>94</v>
      </c>
      <c r="B44" s="15" t="s">
        <v>95</v>
      </c>
      <c r="C44" s="16" t="s">
        <v>42</v>
      </c>
      <c r="D44" s="16" t="s">
        <v>26</v>
      </c>
      <c r="E44" s="26">
        <v>10.295999999999999</v>
      </c>
      <c r="F44" s="16">
        <f t="shared" si="1"/>
        <v>63.62</v>
      </c>
      <c r="G44" s="16">
        <f t="shared" si="2"/>
        <v>655.03</v>
      </c>
      <c r="H44" s="16">
        <f t="shared" si="0"/>
        <v>14.26</v>
      </c>
      <c r="I44" s="16">
        <f t="shared" si="3"/>
        <v>63.62</v>
      </c>
      <c r="J44" s="16">
        <f t="shared" si="4"/>
        <v>907.22</v>
      </c>
      <c r="K44" s="16">
        <v>127.24</v>
      </c>
      <c r="L44" s="133">
        <f t="shared" si="5"/>
        <v>1562.25</v>
      </c>
    </row>
    <row r="45" spans="1:12" s="29" customFormat="1" ht="42.75" customHeight="1" x14ac:dyDescent="0.2">
      <c r="A45" s="14" t="s">
        <v>96</v>
      </c>
      <c r="B45" s="15" t="s">
        <v>97</v>
      </c>
      <c r="C45" s="16" t="s">
        <v>42</v>
      </c>
      <c r="D45" s="16" t="s">
        <v>26</v>
      </c>
      <c r="E45" s="26">
        <v>10.295999999999999</v>
      </c>
      <c r="F45" s="19">
        <f t="shared" si="1"/>
        <v>7.25</v>
      </c>
      <c r="G45" s="19">
        <f t="shared" si="2"/>
        <v>74.650000000000006</v>
      </c>
      <c r="H45" s="16">
        <f t="shared" si="0"/>
        <v>14.26</v>
      </c>
      <c r="I45" s="19">
        <f t="shared" si="3"/>
        <v>7.25</v>
      </c>
      <c r="J45" s="19">
        <f t="shared" si="4"/>
        <v>103.39</v>
      </c>
      <c r="K45" s="16">
        <v>14.5</v>
      </c>
      <c r="L45" s="132">
        <f t="shared" si="5"/>
        <v>178.04000000000002</v>
      </c>
    </row>
    <row r="46" spans="1:12" ht="33.75" customHeight="1" x14ac:dyDescent="0.2">
      <c r="A46" s="134" t="s">
        <v>98</v>
      </c>
      <c r="B46" s="31" t="s">
        <v>99</v>
      </c>
      <c r="C46" s="30"/>
      <c r="D46" s="30"/>
      <c r="E46" s="31"/>
      <c r="F46" s="30">
        <f>F47+F48</f>
        <v>7932.7100000000009</v>
      </c>
      <c r="G46" s="30">
        <f>G47+G48</f>
        <v>90811.290000000008</v>
      </c>
      <c r="H46" s="31"/>
      <c r="I46" s="30">
        <f>I47+I48</f>
        <v>7932.550299999999</v>
      </c>
      <c r="J46" s="30">
        <f>J47+J48</f>
        <v>125774.79000000001</v>
      </c>
      <c r="K46" s="30">
        <f>K47+K48</f>
        <v>15865.260299999998</v>
      </c>
      <c r="L46" s="135">
        <f>L47+L48</f>
        <v>216586.08000000002</v>
      </c>
    </row>
    <row r="47" spans="1:12" ht="13.5" customHeight="1" x14ac:dyDescent="0.2">
      <c r="A47" s="136"/>
      <c r="B47" s="33" t="s">
        <v>100</v>
      </c>
      <c r="C47" s="32"/>
      <c r="D47" s="32"/>
      <c r="E47" s="34"/>
      <c r="F47" s="34">
        <f>F49+F72+F51+F53+F54+F58+F59+F60+F62+F64+F66+F68+F69+F70+F74+F75+F76+F77+F79+F81+F83+F85+F88+F93+F95+F99+F101+F103+F105+F113+F121+F136+F138+F140+F142+F144+F146+F155+F157+F159+F166+F167</f>
        <v>1747.0700000000002</v>
      </c>
      <c r="G47" s="34">
        <f>G49+G72+G51+G53+G54+G58+G59+G60+G62+G64+G66+G68+G69+G70+G74+G75+G76+G77+G79+G81+G83+G85+G88+G93+G95+G99+G101+G103+G105+G113+G121+G136+G138+G140+G142+G144+G146+G155+G157+G159+G166+G167</f>
        <v>20907.519999999993</v>
      </c>
      <c r="H47" s="34"/>
      <c r="I47" s="34">
        <f>I49+I72+I51+I53+I54+I58+I59+I60+I62+I64+I66+I68+I69+I70+I74+I75+I76+I77+I79+I81+I83+I85+I88+I93+I95+I99+I101+I103+I105+I113+I121+I136+I138+I140+I142+I144+I146+I155+I157+I159+I166+I167</f>
        <v>1747.0117000000002</v>
      </c>
      <c r="J47" s="34">
        <f>J49+J72+J51+J53+J54+J58+J59+J60+J62+J64+J66+J68+J69+J70+J74+J75+J76+J77+J79+J81+J83+J85+J88+J93+J95+J99+J101+J103+J105+J113+J121+J136+J138+J140+J142+J144+J146+J155+J157+J159+J166+J167</f>
        <v>28956.91</v>
      </c>
      <c r="K47" s="34">
        <f>K49+K72+K51+K53+K54+K58+K59+K60+K62+K64+K66+K68+K69+K70+K74+K75+K76+K77+K79+K81+K83+K85+K88+K93+K95+K99+K101+K103+K105+K113+K121+K136+K138+K140+K142+K144+K146+K155+K157+K159+K166+K167</f>
        <v>3494.0817000000002</v>
      </c>
      <c r="L47" s="137">
        <f>L49+L72+L51+L53+L54+L58+L59+L60+L62+L64+L66+L68+L69+L70+L74+L75+L76+L77+L79+L81+L83+L85+L88+L93+L95+L99+L101+L103+L105+L113+L121+L136+L138+L140+L142+L144+L146+L155+L157+L159+L166+L167</f>
        <v>49864.43</v>
      </c>
    </row>
    <row r="48" spans="1:12" ht="13.5" customHeight="1" x14ac:dyDescent="0.2">
      <c r="A48" s="136"/>
      <c r="B48" s="35" t="s">
        <v>101</v>
      </c>
      <c r="C48" s="32"/>
      <c r="D48" s="32"/>
      <c r="E48" s="34"/>
      <c r="F48" s="34">
        <f>F50+F73+F52+F61+F63+F65+F67+F71+F78+F80+F82+F84+F86+F87+F89+F90+F91+F92+F94+F96+F97+F98+F100+F102+F104+F109+F116+F129+F137+F139+F141+F143+F145+F150+F156+F158+F162+F165+F168+F169</f>
        <v>6185.64</v>
      </c>
      <c r="G48" s="34">
        <f>G50+G73+G52+G61+G63+G65+G67+G71+G78+G80+G82+G84+G86+G87+G89+G90+G91+G92+G94+G96+G97+G98+G100+G102+G104+G109+G116+G129+G137+G139+G141+G143+G145+G150+G156+G158+G162+G165+G168+G169</f>
        <v>69903.770000000019</v>
      </c>
      <c r="H48" s="34"/>
      <c r="I48" s="34">
        <f>I50+I73+I52+I61+I63+I65+I67+I71+I78+I80+I82+I84+I86+I87+I89+I90+I91+I92+I94+I96+I97+I98+I100+I102+I104+I109+I116+I129+I137+I139+I141+I143+I145+I150+I156+I158+I162+I165+I168+I169</f>
        <v>6185.538599999999</v>
      </c>
      <c r="J48" s="34">
        <f>J50+J73+J52+J61+J63+J65+J67+J71+J78+J80+J82+J84+J86+J87+J89+J90+J91+J92+J94+J96+J97+J98+J100+J102+J104+J109+J116+J129+J137+J139+J141+J143+J145+J150+J156+J158+J162+J165+J168+J169</f>
        <v>96817.88</v>
      </c>
      <c r="K48" s="34">
        <f>K50+K73+K52+K61+K63+K65+K67+K71+K78+K80+K82+K84+K86+K87+K89+K90+K91+K92+K94+K96+K97+K98+K100+K102+K104+K109+K116+K129+K137+K139+K141+K143+K145+K150+K156+K158+K162+K165+K168+K169</f>
        <v>12371.178599999997</v>
      </c>
      <c r="L48" s="137">
        <f>L50+L73+L52+L61+L63+L65+L67+L71+L78+L80+L82+L84+L86+L87+L89+L90+L91+L92+L94+L96+L97+L98+L100+L102+L104+L109+L116+L129+L137+L139+L141+L143+L145+L150+L156+L158+L162+L165+L168+L169</f>
        <v>166721.65000000002</v>
      </c>
    </row>
    <row r="49" spans="1:12" ht="52.15" customHeight="1" x14ac:dyDescent="0.2">
      <c r="A49" s="388" t="s">
        <v>102</v>
      </c>
      <c r="B49" s="36" t="s">
        <v>103</v>
      </c>
      <c r="C49" s="16" t="s">
        <v>42</v>
      </c>
      <c r="D49" s="37" t="s">
        <v>26</v>
      </c>
      <c r="E49" s="17">
        <v>10.295999999999999</v>
      </c>
      <c r="F49" s="18">
        <f>ROUND(K49/2,2)</f>
        <v>13.5</v>
      </c>
      <c r="G49" s="18">
        <f>ROUND(E49*F49,2)</f>
        <v>139</v>
      </c>
      <c r="H49" s="16">
        <f>ROUND(E49*$I$238,2)</f>
        <v>14.26</v>
      </c>
      <c r="I49" s="18">
        <f>K49-F49</f>
        <v>13.5</v>
      </c>
      <c r="J49" s="18">
        <f>ROUND(H49*I49,2)</f>
        <v>192.51</v>
      </c>
      <c r="K49" s="38">
        <v>27</v>
      </c>
      <c r="L49" s="131">
        <f>J49+G49</f>
        <v>331.51</v>
      </c>
    </row>
    <row r="50" spans="1:12" ht="51.75" customHeight="1" x14ac:dyDescent="0.2">
      <c r="A50" s="388"/>
      <c r="B50" s="36" t="s">
        <v>104</v>
      </c>
      <c r="C50" s="16" t="s">
        <v>42</v>
      </c>
      <c r="D50" s="37" t="s">
        <v>26</v>
      </c>
      <c r="E50" s="17">
        <v>10.295999999999999</v>
      </c>
      <c r="F50" s="16">
        <f>ROUND(K50/2,2)</f>
        <v>50</v>
      </c>
      <c r="G50" s="16">
        <f>ROUND(E50*F50,2)</f>
        <v>514.79999999999995</v>
      </c>
      <c r="H50" s="16">
        <f>ROUND(E50*$I$238,2)</f>
        <v>14.26</v>
      </c>
      <c r="I50" s="16">
        <f>K50-F50</f>
        <v>50</v>
      </c>
      <c r="J50" s="16">
        <f>ROUND(H50*I50,2)</f>
        <v>713</v>
      </c>
      <c r="K50" s="38">
        <v>100</v>
      </c>
      <c r="L50" s="133">
        <f>J50+G50</f>
        <v>1227.8</v>
      </c>
    </row>
    <row r="51" spans="1:12" ht="68.25" customHeight="1" x14ac:dyDescent="0.2">
      <c r="A51" s="388" t="s">
        <v>105</v>
      </c>
      <c r="B51" s="36" t="s">
        <v>106</v>
      </c>
      <c r="C51" s="16" t="s">
        <v>42</v>
      </c>
      <c r="D51" s="37" t="s">
        <v>26</v>
      </c>
      <c r="E51" s="17">
        <v>10.295999999999999</v>
      </c>
      <c r="F51" s="16">
        <f>ROUND(K51/2,2)</f>
        <v>4.1100000000000003</v>
      </c>
      <c r="G51" s="16">
        <f>ROUND(E51*F51,2)</f>
        <v>42.32</v>
      </c>
      <c r="H51" s="16">
        <f>ROUND(E51*$I$238,2)</f>
        <v>14.26</v>
      </c>
      <c r="I51" s="16">
        <f>K51-F51</f>
        <v>4.1000000000000005</v>
      </c>
      <c r="J51" s="16">
        <f>ROUND(H51*I51,2)</f>
        <v>58.47</v>
      </c>
      <c r="K51" s="38">
        <v>8.2100000000000009</v>
      </c>
      <c r="L51" s="133">
        <f>G51+J51</f>
        <v>100.78999999999999</v>
      </c>
    </row>
    <row r="52" spans="1:12" ht="69.75" customHeight="1" x14ac:dyDescent="0.2">
      <c r="A52" s="388"/>
      <c r="B52" s="36" t="s">
        <v>107</v>
      </c>
      <c r="C52" s="16" t="s">
        <v>42</v>
      </c>
      <c r="D52" s="37" t="s">
        <v>26</v>
      </c>
      <c r="E52" s="17">
        <v>10.295999999999999</v>
      </c>
      <c r="F52" s="16">
        <f>ROUND(K52/2,2)</f>
        <v>130.9</v>
      </c>
      <c r="G52" s="16">
        <f>ROUND(E52*F52,2)</f>
        <v>1347.75</v>
      </c>
      <c r="H52" s="16">
        <f>ROUND(E52*$I$238,2)</f>
        <v>14.26</v>
      </c>
      <c r="I52" s="16">
        <f>K52-F52</f>
        <v>130.89000000000001</v>
      </c>
      <c r="J52" s="16">
        <f>ROUND(H52*I52,2)</f>
        <v>1866.49</v>
      </c>
      <c r="K52" s="38">
        <v>261.79000000000002</v>
      </c>
      <c r="L52" s="133">
        <f>G52+J52</f>
        <v>3214.24</v>
      </c>
    </row>
    <row r="53" spans="1:12" ht="66.75" customHeight="1" x14ac:dyDescent="0.2">
      <c r="A53" s="138" t="s">
        <v>108</v>
      </c>
      <c r="B53" s="36" t="s">
        <v>109</v>
      </c>
      <c r="C53" s="16" t="s">
        <v>42</v>
      </c>
      <c r="D53" s="37" t="s">
        <v>26</v>
      </c>
      <c r="E53" s="17">
        <v>10.295999999999999</v>
      </c>
      <c r="F53" s="16">
        <f>ROUND(K53/2,2)</f>
        <v>65</v>
      </c>
      <c r="G53" s="16">
        <f>ROUND(E53*F53,2)</f>
        <v>669.24</v>
      </c>
      <c r="H53" s="16">
        <f>ROUND(E53*$I$238,2)</f>
        <v>14.26</v>
      </c>
      <c r="I53" s="16">
        <f>K53-F53</f>
        <v>65</v>
      </c>
      <c r="J53" s="16">
        <f>ROUND(H53*I53,2)</f>
        <v>926.9</v>
      </c>
      <c r="K53" s="38">
        <v>130</v>
      </c>
      <c r="L53" s="133">
        <f>G53+J53</f>
        <v>1596.1399999999999</v>
      </c>
    </row>
    <row r="54" spans="1:12" ht="63.75" customHeight="1" x14ac:dyDescent="0.2">
      <c r="A54" s="388" t="s">
        <v>110</v>
      </c>
      <c r="B54" s="39" t="s">
        <v>111</v>
      </c>
      <c r="C54" s="40"/>
      <c r="D54" s="41"/>
      <c r="E54" s="42"/>
      <c r="F54" s="43">
        <f>SUM(F55:F57)</f>
        <v>68</v>
      </c>
      <c r="G54" s="43">
        <f>SUM(G55:G57)</f>
        <v>680.69</v>
      </c>
      <c r="H54" s="42"/>
      <c r="I54" s="43">
        <f>SUM(I55:I57)</f>
        <v>68</v>
      </c>
      <c r="J54" s="43">
        <f>SUM(J55:J57)</f>
        <v>942.77</v>
      </c>
      <c r="K54" s="40">
        <f>SUM(K55:K57)</f>
        <v>136</v>
      </c>
      <c r="L54" s="139">
        <f>SUM(L55:L57)</f>
        <v>1623.46</v>
      </c>
    </row>
    <row r="55" spans="1:12" ht="39" customHeight="1" x14ac:dyDescent="0.2">
      <c r="A55" s="388"/>
      <c r="B55" s="44" t="s">
        <v>112</v>
      </c>
      <c r="C55" s="16" t="s">
        <v>42</v>
      </c>
      <c r="D55" s="37" t="s">
        <v>26</v>
      </c>
      <c r="E55" s="17">
        <v>10.295999999999999</v>
      </c>
      <c r="F55" s="16">
        <f t="shared" ref="F55:F86" si="6">ROUND(K55/2,2)</f>
        <v>32.5</v>
      </c>
      <c r="G55" s="16">
        <f t="shared" ref="G55:G86" si="7">ROUND(E55*F55,2)</f>
        <v>334.62</v>
      </c>
      <c r="H55" s="16">
        <f t="shared" ref="H55:H86" si="8">ROUND(E55*$I$238,2)</f>
        <v>14.26</v>
      </c>
      <c r="I55" s="16">
        <f t="shared" ref="I55:I86" si="9">K55-F55</f>
        <v>32.5</v>
      </c>
      <c r="J55" s="16">
        <f t="shared" ref="J55:J79" si="10">ROUND(H55*I55,2)</f>
        <v>463.45</v>
      </c>
      <c r="K55" s="38">
        <v>65</v>
      </c>
      <c r="L55" s="133">
        <f t="shared" ref="L55:L86" si="11">G55+J55</f>
        <v>798.06999999999994</v>
      </c>
    </row>
    <row r="56" spans="1:12" ht="37.35" customHeight="1" x14ac:dyDescent="0.2">
      <c r="A56" s="388"/>
      <c r="B56" s="44" t="s">
        <v>113</v>
      </c>
      <c r="C56" s="16" t="s">
        <v>42</v>
      </c>
      <c r="D56" s="37" t="s">
        <v>26</v>
      </c>
      <c r="E56" s="17">
        <v>4.8600000000000003</v>
      </c>
      <c r="F56" s="16">
        <f t="shared" si="6"/>
        <v>20</v>
      </c>
      <c r="G56" s="16">
        <f t="shared" si="7"/>
        <v>97.2</v>
      </c>
      <c r="H56" s="16">
        <f t="shared" si="8"/>
        <v>6.73</v>
      </c>
      <c r="I56" s="16">
        <f t="shared" si="9"/>
        <v>20</v>
      </c>
      <c r="J56" s="16">
        <f t="shared" si="10"/>
        <v>134.6</v>
      </c>
      <c r="K56" s="38">
        <v>40</v>
      </c>
      <c r="L56" s="133">
        <f t="shared" si="11"/>
        <v>231.8</v>
      </c>
    </row>
    <row r="57" spans="1:12" ht="44.25" customHeight="1" x14ac:dyDescent="0.2">
      <c r="A57" s="388"/>
      <c r="B57" s="44" t="s">
        <v>114</v>
      </c>
      <c r="C57" s="28" t="s">
        <v>60</v>
      </c>
      <c r="D57" s="19" t="s">
        <v>37</v>
      </c>
      <c r="E57" s="26">
        <v>16.056000000000001</v>
      </c>
      <c r="F57" s="16">
        <f t="shared" si="6"/>
        <v>15.5</v>
      </c>
      <c r="G57" s="16">
        <f t="shared" si="7"/>
        <v>248.87</v>
      </c>
      <c r="H57" s="16">
        <f t="shared" si="8"/>
        <v>22.24</v>
      </c>
      <c r="I57" s="16">
        <f t="shared" si="9"/>
        <v>15.5</v>
      </c>
      <c r="J57" s="16">
        <f t="shared" si="10"/>
        <v>344.72</v>
      </c>
      <c r="K57" s="38">
        <v>31</v>
      </c>
      <c r="L57" s="133">
        <f t="shared" si="11"/>
        <v>593.59</v>
      </c>
    </row>
    <row r="58" spans="1:12" ht="62.25" customHeight="1" x14ac:dyDescent="0.2">
      <c r="A58" s="138" t="s">
        <v>115</v>
      </c>
      <c r="B58" s="36" t="s">
        <v>116</v>
      </c>
      <c r="C58" s="16" t="s">
        <v>42</v>
      </c>
      <c r="D58" s="37" t="s">
        <v>26</v>
      </c>
      <c r="E58" s="17">
        <v>10.295999999999999</v>
      </c>
      <c r="F58" s="16">
        <f t="shared" si="6"/>
        <v>205</v>
      </c>
      <c r="G58" s="16">
        <f t="shared" si="7"/>
        <v>2110.6799999999998</v>
      </c>
      <c r="H58" s="16">
        <f t="shared" si="8"/>
        <v>14.26</v>
      </c>
      <c r="I58" s="16">
        <f t="shared" si="9"/>
        <v>205</v>
      </c>
      <c r="J58" s="16">
        <f t="shared" si="10"/>
        <v>2923.3</v>
      </c>
      <c r="K58" s="38">
        <v>410</v>
      </c>
      <c r="L58" s="133">
        <f t="shared" si="11"/>
        <v>5033.9799999999996</v>
      </c>
    </row>
    <row r="59" spans="1:12" ht="57.75" customHeight="1" x14ac:dyDescent="0.2">
      <c r="A59" s="138" t="s">
        <v>117</v>
      </c>
      <c r="B59" s="36" t="s">
        <v>118</v>
      </c>
      <c r="C59" s="16" t="s">
        <v>42</v>
      </c>
      <c r="D59" s="37" t="s">
        <v>26</v>
      </c>
      <c r="E59" s="17">
        <v>10.295999999999999</v>
      </c>
      <c r="F59" s="16">
        <f t="shared" si="6"/>
        <v>145</v>
      </c>
      <c r="G59" s="16">
        <f t="shared" si="7"/>
        <v>1492.92</v>
      </c>
      <c r="H59" s="16">
        <f t="shared" si="8"/>
        <v>14.26</v>
      </c>
      <c r="I59" s="16">
        <f t="shared" si="9"/>
        <v>145</v>
      </c>
      <c r="J59" s="16">
        <f t="shared" si="10"/>
        <v>2067.6999999999998</v>
      </c>
      <c r="K59" s="38">
        <v>290</v>
      </c>
      <c r="L59" s="133">
        <f t="shared" si="11"/>
        <v>3560.62</v>
      </c>
    </row>
    <row r="60" spans="1:12" ht="51.75" customHeight="1" x14ac:dyDescent="0.2">
      <c r="A60" s="388" t="s">
        <v>119</v>
      </c>
      <c r="B60" s="36" t="s">
        <v>120</v>
      </c>
      <c r="C60" s="16" t="s">
        <v>42</v>
      </c>
      <c r="D60" s="37" t="s">
        <v>26</v>
      </c>
      <c r="E60" s="17">
        <v>10.295999999999999</v>
      </c>
      <c r="F60" s="16">
        <f t="shared" si="6"/>
        <v>1.1000000000000001</v>
      </c>
      <c r="G60" s="16">
        <f t="shared" si="7"/>
        <v>11.33</v>
      </c>
      <c r="H60" s="16">
        <f t="shared" si="8"/>
        <v>14.26</v>
      </c>
      <c r="I60" s="16">
        <f t="shared" si="9"/>
        <v>1.1000000000000001</v>
      </c>
      <c r="J60" s="16">
        <f t="shared" si="10"/>
        <v>15.69</v>
      </c>
      <c r="K60" s="38">
        <v>2.2000000000000002</v>
      </c>
      <c r="L60" s="133">
        <f t="shared" si="11"/>
        <v>27.02</v>
      </c>
    </row>
    <row r="61" spans="1:12" ht="57.4" customHeight="1" x14ac:dyDescent="0.2">
      <c r="A61" s="388"/>
      <c r="B61" s="36" t="s">
        <v>121</v>
      </c>
      <c r="C61" s="16" t="s">
        <v>42</v>
      </c>
      <c r="D61" s="37" t="s">
        <v>26</v>
      </c>
      <c r="E61" s="17">
        <v>10.295999999999999</v>
      </c>
      <c r="F61" s="16">
        <f t="shared" si="6"/>
        <v>400</v>
      </c>
      <c r="G61" s="16">
        <f t="shared" si="7"/>
        <v>4118.3999999999996</v>
      </c>
      <c r="H61" s="16">
        <f t="shared" si="8"/>
        <v>14.26</v>
      </c>
      <c r="I61" s="16">
        <f t="shared" si="9"/>
        <v>400</v>
      </c>
      <c r="J61" s="16">
        <f t="shared" si="10"/>
        <v>5704</v>
      </c>
      <c r="K61" s="38">
        <v>800</v>
      </c>
      <c r="L61" s="133">
        <f t="shared" si="11"/>
        <v>9822.4</v>
      </c>
    </row>
    <row r="62" spans="1:12" ht="47.1" customHeight="1" x14ac:dyDescent="0.2">
      <c r="A62" s="388" t="s">
        <v>122</v>
      </c>
      <c r="B62" s="36" t="s">
        <v>123</v>
      </c>
      <c r="C62" s="16" t="s">
        <v>42</v>
      </c>
      <c r="D62" s="37" t="s">
        <v>26</v>
      </c>
      <c r="E62" s="17">
        <v>10.295999999999999</v>
      </c>
      <c r="F62" s="16">
        <f t="shared" si="6"/>
        <v>16</v>
      </c>
      <c r="G62" s="16">
        <f t="shared" si="7"/>
        <v>164.74</v>
      </c>
      <c r="H62" s="16">
        <f t="shared" si="8"/>
        <v>14.26</v>
      </c>
      <c r="I62" s="16">
        <f t="shared" si="9"/>
        <v>16</v>
      </c>
      <c r="J62" s="16">
        <f t="shared" si="10"/>
        <v>228.16</v>
      </c>
      <c r="K62" s="38">
        <v>32</v>
      </c>
      <c r="L62" s="133">
        <f t="shared" si="11"/>
        <v>392.9</v>
      </c>
    </row>
    <row r="63" spans="1:12" ht="51" customHeight="1" x14ac:dyDescent="0.2">
      <c r="A63" s="388"/>
      <c r="B63" s="36" t="s">
        <v>124</v>
      </c>
      <c r="C63" s="16" t="s">
        <v>42</v>
      </c>
      <c r="D63" s="37" t="s">
        <v>26</v>
      </c>
      <c r="E63" s="17">
        <v>10.295999999999999</v>
      </c>
      <c r="F63" s="16">
        <f t="shared" si="6"/>
        <v>250</v>
      </c>
      <c r="G63" s="16">
        <f t="shared" si="7"/>
        <v>2574</v>
      </c>
      <c r="H63" s="16">
        <f t="shared" si="8"/>
        <v>14.26</v>
      </c>
      <c r="I63" s="16">
        <f t="shared" si="9"/>
        <v>250</v>
      </c>
      <c r="J63" s="16">
        <f t="shared" si="10"/>
        <v>3565</v>
      </c>
      <c r="K63" s="38">
        <v>500</v>
      </c>
      <c r="L63" s="133">
        <f t="shared" si="11"/>
        <v>6139</v>
      </c>
    </row>
    <row r="64" spans="1:12" ht="61.15" customHeight="1" x14ac:dyDescent="0.2">
      <c r="A64" s="388" t="s">
        <v>125</v>
      </c>
      <c r="B64" s="36" t="s">
        <v>126</v>
      </c>
      <c r="C64" s="16" t="s">
        <v>42</v>
      </c>
      <c r="D64" s="37" t="s">
        <v>26</v>
      </c>
      <c r="E64" s="17">
        <v>10.295999999999999</v>
      </c>
      <c r="F64" s="16">
        <f t="shared" si="6"/>
        <v>27.53</v>
      </c>
      <c r="G64" s="16">
        <f t="shared" si="7"/>
        <v>283.45</v>
      </c>
      <c r="H64" s="16">
        <f t="shared" si="8"/>
        <v>14.26</v>
      </c>
      <c r="I64" s="16">
        <f t="shared" si="9"/>
        <v>27.53</v>
      </c>
      <c r="J64" s="16">
        <f t="shared" si="10"/>
        <v>392.58</v>
      </c>
      <c r="K64" s="38">
        <v>55.06</v>
      </c>
      <c r="L64" s="133">
        <f t="shared" si="11"/>
        <v>676.03</v>
      </c>
    </row>
    <row r="65" spans="1:12" ht="55.5" customHeight="1" x14ac:dyDescent="0.2">
      <c r="A65" s="388"/>
      <c r="B65" s="36" t="s">
        <v>127</v>
      </c>
      <c r="C65" s="16" t="s">
        <v>42</v>
      </c>
      <c r="D65" s="37" t="s">
        <v>26</v>
      </c>
      <c r="E65" s="17">
        <v>10.295999999999999</v>
      </c>
      <c r="F65" s="16">
        <f t="shared" si="6"/>
        <v>850</v>
      </c>
      <c r="G65" s="16">
        <f t="shared" si="7"/>
        <v>8751.6</v>
      </c>
      <c r="H65" s="16">
        <f t="shared" si="8"/>
        <v>14.26</v>
      </c>
      <c r="I65" s="16">
        <f t="shared" si="9"/>
        <v>850</v>
      </c>
      <c r="J65" s="16">
        <f t="shared" si="10"/>
        <v>12121</v>
      </c>
      <c r="K65" s="38">
        <v>1700</v>
      </c>
      <c r="L65" s="133">
        <f t="shared" si="11"/>
        <v>20872.599999999999</v>
      </c>
    </row>
    <row r="66" spans="1:12" ht="63" customHeight="1" x14ac:dyDescent="0.2">
      <c r="A66" s="388" t="s">
        <v>128</v>
      </c>
      <c r="B66" s="36" t="s">
        <v>129</v>
      </c>
      <c r="C66" s="16" t="s">
        <v>42</v>
      </c>
      <c r="D66" s="37" t="s">
        <v>26</v>
      </c>
      <c r="E66" s="17">
        <v>10.295999999999999</v>
      </c>
      <c r="F66" s="16">
        <f t="shared" si="6"/>
        <v>22.5</v>
      </c>
      <c r="G66" s="16">
        <f t="shared" si="7"/>
        <v>231.66</v>
      </c>
      <c r="H66" s="16">
        <f t="shared" si="8"/>
        <v>14.26</v>
      </c>
      <c r="I66" s="16">
        <f t="shared" si="9"/>
        <v>22.5</v>
      </c>
      <c r="J66" s="16">
        <f t="shared" si="10"/>
        <v>320.85000000000002</v>
      </c>
      <c r="K66" s="38">
        <v>45</v>
      </c>
      <c r="L66" s="133">
        <f t="shared" si="11"/>
        <v>552.51</v>
      </c>
    </row>
    <row r="67" spans="1:12" ht="54.75" customHeight="1" x14ac:dyDescent="0.2">
      <c r="A67" s="388"/>
      <c r="B67" s="36" t="s">
        <v>130</v>
      </c>
      <c r="C67" s="16" t="s">
        <v>42</v>
      </c>
      <c r="D67" s="37" t="s">
        <v>26</v>
      </c>
      <c r="E67" s="17">
        <v>10.295999999999999</v>
      </c>
      <c r="F67" s="16">
        <f t="shared" si="6"/>
        <v>25</v>
      </c>
      <c r="G67" s="16">
        <f t="shared" si="7"/>
        <v>257.39999999999998</v>
      </c>
      <c r="H67" s="16">
        <f t="shared" si="8"/>
        <v>14.26</v>
      </c>
      <c r="I67" s="16">
        <f t="shared" si="9"/>
        <v>25</v>
      </c>
      <c r="J67" s="16">
        <f t="shared" si="10"/>
        <v>356.5</v>
      </c>
      <c r="K67" s="38">
        <v>50</v>
      </c>
      <c r="L67" s="133">
        <f t="shared" si="11"/>
        <v>613.9</v>
      </c>
    </row>
    <row r="68" spans="1:12" ht="66.400000000000006" customHeight="1" x14ac:dyDescent="0.2">
      <c r="A68" s="388" t="s">
        <v>131</v>
      </c>
      <c r="B68" s="36" t="s">
        <v>671</v>
      </c>
      <c r="C68" s="16" t="s">
        <v>42</v>
      </c>
      <c r="D68" s="37" t="s">
        <v>26</v>
      </c>
      <c r="E68" s="17">
        <v>10.295999999999999</v>
      </c>
      <c r="F68" s="16">
        <f t="shared" si="6"/>
        <v>40.39</v>
      </c>
      <c r="G68" s="16">
        <f t="shared" si="7"/>
        <v>415.86</v>
      </c>
      <c r="H68" s="16">
        <f t="shared" si="8"/>
        <v>14.26</v>
      </c>
      <c r="I68" s="16">
        <f t="shared" si="9"/>
        <v>40.379999999999995</v>
      </c>
      <c r="J68" s="16">
        <f t="shared" si="10"/>
        <v>575.82000000000005</v>
      </c>
      <c r="K68" s="38">
        <v>80.77</v>
      </c>
      <c r="L68" s="133">
        <f t="shared" si="11"/>
        <v>991.68000000000006</v>
      </c>
    </row>
    <row r="69" spans="1:12" ht="61.15" customHeight="1" x14ac:dyDescent="0.2">
      <c r="A69" s="388"/>
      <c r="B69" s="36" t="s">
        <v>132</v>
      </c>
      <c r="C69" s="21" t="s">
        <v>35</v>
      </c>
      <c r="D69" s="37" t="s">
        <v>26</v>
      </c>
      <c r="E69" s="17">
        <v>10.295999999999999</v>
      </c>
      <c r="F69" s="16">
        <f t="shared" si="6"/>
        <v>15.5</v>
      </c>
      <c r="G69" s="16">
        <f t="shared" si="7"/>
        <v>159.59</v>
      </c>
      <c r="H69" s="16">
        <f t="shared" si="8"/>
        <v>14.26</v>
      </c>
      <c r="I69" s="16">
        <f t="shared" si="9"/>
        <v>15.5</v>
      </c>
      <c r="J69" s="16">
        <f t="shared" si="10"/>
        <v>221.03</v>
      </c>
      <c r="K69" s="38">
        <v>31</v>
      </c>
      <c r="L69" s="133">
        <f t="shared" si="11"/>
        <v>380.62</v>
      </c>
    </row>
    <row r="70" spans="1:12" ht="53.25" customHeight="1" x14ac:dyDescent="0.2">
      <c r="A70" s="388" t="s">
        <v>133</v>
      </c>
      <c r="B70" s="36" t="s">
        <v>134</v>
      </c>
      <c r="C70" s="28" t="s">
        <v>60</v>
      </c>
      <c r="D70" s="37" t="s">
        <v>135</v>
      </c>
      <c r="E70" s="26">
        <v>16.056000000000001</v>
      </c>
      <c r="F70" s="16">
        <f t="shared" si="6"/>
        <v>13.63</v>
      </c>
      <c r="G70" s="16">
        <f t="shared" si="7"/>
        <v>218.84</v>
      </c>
      <c r="H70" s="16">
        <f t="shared" si="8"/>
        <v>22.24</v>
      </c>
      <c r="I70" s="16">
        <f t="shared" si="9"/>
        <v>13.62</v>
      </c>
      <c r="J70" s="16">
        <f t="shared" si="10"/>
        <v>302.91000000000003</v>
      </c>
      <c r="K70" s="38">
        <v>27.25</v>
      </c>
      <c r="L70" s="133">
        <f t="shared" si="11"/>
        <v>521.75</v>
      </c>
    </row>
    <row r="71" spans="1:12" ht="43.35" customHeight="1" x14ac:dyDescent="0.2">
      <c r="A71" s="388"/>
      <c r="B71" s="36" t="s">
        <v>136</v>
      </c>
      <c r="C71" s="28" t="s">
        <v>60</v>
      </c>
      <c r="D71" s="37" t="s">
        <v>135</v>
      </c>
      <c r="E71" s="26">
        <v>16.056000000000001</v>
      </c>
      <c r="F71" s="16">
        <f t="shared" si="6"/>
        <v>150</v>
      </c>
      <c r="G71" s="16">
        <f t="shared" si="7"/>
        <v>2408.4</v>
      </c>
      <c r="H71" s="16">
        <f t="shared" si="8"/>
        <v>22.24</v>
      </c>
      <c r="I71" s="16">
        <f t="shared" si="9"/>
        <v>150</v>
      </c>
      <c r="J71" s="16">
        <f t="shared" si="10"/>
        <v>3336</v>
      </c>
      <c r="K71" s="38">
        <v>300</v>
      </c>
      <c r="L71" s="133">
        <f t="shared" si="11"/>
        <v>5744.4</v>
      </c>
    </row>
    <row r="72" spans="1:12" ht="58.9" customHeight="1" x14ac:dyDescent="0.2">
      <c r="A72" s="138" t="s">
        <v>137</v>
      </c>
      <c r="B72" s="36" t="s">
        <v>138</v>
      </c>
      <c r="C72" s="16" t="s">
        <v>42</v>
      </c>
      <c r="D72" s="37" t="s">
        <v>26</v>
      </c>
      <c r="E72" s="17">
        <v>10.295999999999999</v>
      </c>
      <c r="F72" s="16">
        <f t="shared" si="6"/>
        <v>209</v>
      </c>
      <c r="G72" s="16">
        <f t="shared" si="7"/>
        <v>2151.86</v>
      </c>
      <c r="H72" s="16">
        <f t="shared" si="8"/>
        <v>14.26</v>
      </c>
      <c r="I72" s="16">
        <f t="shared" si="9"/>
        <v>209</v>
      </c>
      <c r="J72" s="16">
        <f t="shared" si="10"/>
        <v>2980.34</v>
      </c>
      <c r="K72" s="38">
        <v>418</v>
      </c>
      <c r="L72" s="133">
        <f t="shared" si="11"/>
        <v>5132.2000000000007</v>
      </c>
    </row>
    <row r="73" spans="1:12" ht="55.5" customHeight="1" x14ac:dyDescent="0.2">
      <c r="A73" s="138" t="s">
        <v>139</v>
      </c>
      <c r="B73" s="36" t="s">
        <v>140</v>
      </c>
      <c r="C73" s="16" t="s">
        <v>42</v>
      </c>
      <c r="D73" s="37" t="s">
        <v>26</v>
      </c>
      <c r="E73" s="17">
        <v>10.295999999999999</v>
      </c>
      <c r="F73" s="16">
        <f t="shared" si="6"/>
        <v>9.36</v>
      </c>
      <c r="G73" s="16">
        <f t="shared" si="7"/>
        <v>96.37</v>
      </c>
      <c r="H73" s="16">
        <f t="shared" si="8"/>
        <v>14.26</v>
      </c>
      <c r="I73" s="16">
        <f t="shared" si="9"/>
        <v>9.3500000000000014</v>
      </c>
      <c r="J73" s="16">
        <f t="shared" si="10"/>
        <v>133.33000000000001</v>
      </c>
      <c r="K73" s="38">
        <v>18.71</v>
      </c>
      <c r="L73" s="133">
        <f t="shared" si="11"/>
        <v>229.70000000000002</v>
      </c>
    </row>
    <row r="74" spans="1:12" ht="51.4" customHeight="1" x14ac:dyDescent="0.2">
      <c r="A74" s="138" t="s">
        <v>141</v>
      </c>
      <c r="B74" s="46" t="s">
        <v>142</v>
      </c>
      <c r="C74" s="28" t="s">
        <v>60</v>
      </c>
      <c r="D74" s="19" t="s">
        <v>37</v>
      </c>
      <c r="E74" s="26">
        <v>16.056000000000001</v>
      </c>
      <c r="F74" s="16">
        <f t="shared" si="6"/>
        <v>150</v>
      </c>
      <c r="G74" s="16">
        <f t="shared" si="7"/>
        <v>2408.4</v>
      </c>
      <c r="H74" s="16">
        <f t="shared" si="8"/>
        <v>22.24</v>
      </c>
      <c r="I74" s="16">
        <f t="shared" si="9"/>
        <v>150</v>
      </c>
      <c r="J74" s="16">
        <f t="shared" si="10"/>
        <v>3336</v>
      </c>
      <c r="K74" s="38">
        <v>300</v>
      </c>
      <c r="L74" s="133">
        <f t="shared" si="11"/>
        <v>5744.4</v>
      </c>
    </row>
    <row r="75" spans="1:12" ht="70.150000000000006" customHeight="1" x14ac:dyDescent="0.2">
      <c r="A75" s="138" t="s">
        <v>143</v>
      </c>
      <c r="B75" s="46" t="s">
        <v>144</v>
      </c>
      <c r="C75" s="37" t="s">
        <v>145</v>
      </c>
      <c r="D75" s="19" t="s">
        <v>37</v>
      </c>
      <c r="E75" s="26">
        <v>16.056000000000001</v>
      </c>
      <c r="F75" s="16">
        <f t="shared" si="6"/>
        <v>16</v>
      </c>
      <c r="G75" s="16">
        <f t="shared" si="7"/>
        <v>256.89999999999998</v>
      </c>
      <c r="H75" s="16">
        <f t="shared" si="8"/>
        <v>22.24</v>
      </c>
      <c r="I75" s="16">
        <f t="shared" si="9"/>
        <v>16</v>
      </c>
      <c r="J75" s="16">
        <f t="shared" si="10"/>
        <v>355.84</v>
      </c>
      <c r="K75" s="38">
        <v>32</v>
      </c>
      <c r="L75" s="133">
        <f t="shared" si="11"/>
        <v>612.74</v>
      </c>
    </row>
    <row r="76" spans="1:12" ht="69.400000000000006" customHeight="1" x14ac:dyDescent="0.2">
      <c r="A76" s="138" t="s">
        <v>146</v>
      </c>
      <c r="B76" s="46" t="s">
        <v>147</v>
      </c>
      <c r="C76" s="37" t="s">
        <v>148</v>
      </c>
      <c r="D76" s="19" t="s">
        <v>37</v>
      </c>
      <c r="E76" s="26">
        <v>16.056000000000001</v>
      </c>
      <c r="F76" s="16">
        <f t="shared" si="6"/>
        <v>27.5</v>
      </c>
      <c r="G76" s="16">
        <f t="shared" si="7"/>
        <v>441.54</v>
      </c>
      <c r="H76" s="16">
        <f t="shared" si="8"/>
        <v>22.24</v>
      </c>
      <c r="I76" s="16">
        <f t="shared" si="9"/>
        <v>27.5</v>
      </c>
      <c r="J76" s="16">
        <f t="shared" si="10"/>
        <v>611.6</v>
      </c>
      <c r="K76" s="38">
        <v>55</v>
      </c>
      <c r="L76" s="133">
        <f t="shared" si="11"/>
        <v>1053.1400000000001</v>
      </c>
    </row>
    <row r="77" spans="1:12" ht="53.65" customHeight="1" x14ac:dyDescent="0.2">
      <c r="A77" s="388" t="s">
        <v>149</v>
      </c>
      <c r="B77" s="36" t="s">
        <v>150</v>
      </c>
      <c r="C77" s="389" t="s">
        <v>36</v>
      </c>
      <c r="D77" s="37" t="s">
        <v>135</v>
      </c>
      <c r="E77" s="26">
        <v>16.056000000000001</v>
      </c>
      <c r="F77" s="16">
        <f t="shared" si="6"/>
        <v>6.05</v>
      </c>
      <c r="G77" s="16">
        <f t="shared" si="7"/>
        <v>97.14</v>
      </c>
      <c r="H77" s="16">
        <f t="shared" si="8"/>
        <v>22.24</v>
      </c>
      <c r="I77" s="16">
        <f t="shared" si="9"/>
        <v>6.05</v>
      </c>
      <c r="J77" s="16">
        <f t="shared" si="10"/>
        <v>134.55000000000001</v>
      </c>
      <c r="K77" s="38">
        <v>12.1</v>
      </c>
      <c r="L77" s="133">
        <f t="shared" si="11"/>
        <v>231.69</v>
      </c>
    </row>
    <row r="78" spans="1:12" ht="42.75" customHeight="1" x14ac:dyDescent="0.2">
      <c r="A78" s="388"/>
      <c r="B78" s="36" t="s">
        <v>151</v>
      </c>
      <c r="C78" s="389"/>
      <c r="D78" s="37" t="s">
        <v>135</v>
      </c>
      <c r="E78" s="26">
        <v>16.056000000000001</v>
      </c>
      <c r="F78" s="16">
        <f t="shared" si="6"/>
        <v>40</v>
      </c>
      <c r="G78" s="16">
        <f t="shared" si="7"/>
        <v>642.24</v>
      </c>
      <c r="H78" s="16">
        <f t="shared" si="8"/>
        <v>22.24</v>
      </c>
      <c r="I78" s="16">
        <f t="shared" si="9"/>
        <v>40</v>
      </c>
      <c r="J78" s="16">
        <f t="shared" si="10"/>
        <v>889.6</v>
      </c>
      <c r="K78" s="38">
        <v>80</v>
      </c>
      <c r="L78" s="133">
        <f t="shared" si="11"/>
        <v>1531.8400000000001</v>
      </c>
    </row>
    <row r="79" spans="1:12" ht="41.25" customHeight="1" x14ac:dyDescent="0.2">
      <c r="A79" s="388" t="s">
        <v>152</v>
      </c>
      <c r="B79" s="36" t="s">
        <v>153</v>
      </c>
      <c r="C79" s="37" t="s">
        <v>154</v>
      </c>
      <c r="D79" s="37" t="s">
        <v>37</v>
      </c>
      <c r="E79" s="26">
        <v>16.056000000000001</v>
      </c>
      <c r="F79" s="16">
        <f t="shared" si="6"/>
        <v>15</v>
      </c>
      <c r="G79" s="16">
        <f t="shared" si="7"/>
        <v>240.84</v>
      </c>
      <c r="H79" s="16">
        <f t="shared" si="8"/>
        <v>22.24</v>
      </c>
      <c r="I79" s="16">
        <f t="shared" si="9"/>
        <v>15</v>
      </c>
      <c r="J79" s="16">
        <f t="shared" si="10"/>
        <v>333.6</v>
      </c>
      <c r="K79" s="38">
        <v>30</v>
      </c>
      <c r="L79" s="133">
        <f t="shared" si="11"/>
        <v>574.44000000000005</v>
      </c>
    </row>
    <row r="80" spans="1:12" ht="41.25" customHeight="1" x14ac:dyDescent="0.2">
      <c r="A80" s="388"/>
      <c r="B80" s="36" t="s">
        <v>155</v>
      </c>
      <c r="C80" s="37" t="s">
        <v>154</v>
      </c>
      <c r="D80" s="37" t="s">
        <v>37</v>
      </c>
      <c r="E80" s="26">
        <v>16.056000000000001</v>
      </c>
      <c r="F80" s="16">
        <f t="shared" si="6"/>
        <v>75</v>
      </c>
      <c r="G80" s="16">
        <f t="shared" si="7"/>
        <v>1204.2</v>
      </c>
      <c r="H80" s="16">
        <f t="shared" si="8"/>
        <v>22.24</v>
      </c>
      <c r="I80" s="16">
        <f t="shared" si="9"/>
        <v>75</v>
      </c>
      <c r="J80" s="16">
        <f>I80*H80</f>
        <v>1667.9999999999998</v>
      </c>
      <c r="K80" s="38">
        <v>150</v>
      </c>
      <c r="L80" s="133">
        <f t="shared" si="11"/>
        <v>2872.2</v>
      </c>
    </row>
    <row r="81" spans="1:12" ht="44.85" customHeight="1" x14ac:dyDescent="0.2">
      <c r="A81" s="388" t="s">
        <v>156</v>
      </c>
      <c r="B81" s="46" t="s">
        <v>157</v>
      </c>
      <c r="C81" s="37" t="s">
        <v>158</v>
      </c>
      <c r="D81" s="37" t="s">
        <v>37</v>
      </c>
      <c r="E81" s="26">
        <v>16.056000000000001</v>
      </c>
      <c r="F81" s="16">
        <f t="shared" si="6"/>
        <v>4</v>
      </c>
      <c r="G81" s="16">
        <f t="shared" si="7"/>
        <v>64.22</v>
      </c>
      <c r="H81" s="16">
        <f t="shared" si="8"/>
        <v>22.24</v>
      </c>
      <c r="I81" s="16">
        <f t="shared" si="9"/>
        <v>4</v>
      </c>
      <c r="J81" s="16">
        <f t="shared" ref="J81:J104" si="12">ROUND(H81*I81,2)</f>
        <v>88.96</v>
      </c>
      <c r="K81" s="38">
        <v>8</v>
      </c>
      <c r="L81" s="133">
        <f t="shared" si="11"/>
        <v>153.18</v>
      </c>
    </row>
    <row r="82" spans="1:12" ht="47.1" customHeight="1" x14ac:dyDescent="0.2">
      <c r="A82" s="388"/>
      <c r="B82" s="46" t="s">
        <v>159</v>
      </c>
      <c r="C82" s="37" t="s">
        <v>158</v>
      </c>
      <c r="D82" s="37" t="s">
        <v>37</v>
      </c>
      <c r="E82" s="26">
        <v>16.056000000000001</v>
      </c>
      <c r="F82" s="16">
        <f t="shared" si="6"/>
        <v>8</v>
      </c>
      <c r="G82" s="16">
        <f t="shared" si="7"/>
        <v>128.44999999999999</v>
      </c>
      <c r="H82" s="16">
        <f t="shared" si="8"/>
        <v>22.24</v>
      </c>
      <c r="I82" s="16">
        <f t="shared" si="9"/>
        <v>8</v>
      </c>
      <c r="J82" s="16">
        <f t="shared" si="12"/>
        <v>177.92</v>
      </c>
      <c r="K82" s="38">
        <v>16</v>
      </c>
      <c r="L82" s="133">
        <f t="shared" si="11"/>
        <v>306.37</v>
      </c>
    </row>
    <row r="83" spans="1:12" ht="61.9" customHeight="1" x14ac:dyDescent="0.2">
      <c r="A83" s="388" t="s">
        <v>160</v>
      </c>
      <c r="B83" s="36" t="s">
        <v>161</v>
      </c>
      <c r="C83" s="16" t="s">
        <v>42</v>
      </c>
      <c r="D83" s="37" t="s">
        <v>26</v>
      </c>
      <c r="E83" s="17">
        <v>10.295999999999999</v>
      </c>
      <c r="F83" s="16">
        <f t="shared" si="6"/>
        <v>119.2</v>
      </c>
      <c r="G83" s="16">
        <f t="shared" si="7"/>
        <v>1227.28</v>
      </c>
      <c r="H83" s="16">
        <f t="shared" si="8"/>
        <v>14.26</v>
      </c>
      <c r="I83" s="16">
        <f t="shared" si="9"/>
        <v>119.2</v>
      </c>
      <c r="J83" s="16">
        <f t="shared" si="12"/>
        <v>1699.79</v>
      </c>
      <c r="K83" s="38">
        <v>238.4</v>
      </c>
      <c r="L83" s="133">
        <f t="shared" si="11"/>
        <v>2927.0699999999997</v>
      </c>
    </row>
    <row r="84" spans="1:12" ht="71.650000000000006" customHeight="1" x14ac:dyDescent="0.2">
      <c r="A84" s="388"/>
      <c r="B84" s="36" t="s">
        <v>162</v>
      </c>
      <c r="C84" s="16" t="s">
        <v>42</v>
      </c>
      <c r="D84" s="37" t="s">
        <v>26</v>
      </c>
      <c r="E84" s="17">
        <v>10.295999999999999</v>
      </c>
      <c r="F84" s="16">
        <f t="shared" si="6"/>
        <v>57.89</v>
      </c>
      <c r="G84" s="16">
        <f t="shared" si="7"/>
        <v>596.04</v>
      </c>
      <c r="H84" s="16">
        <f t="shared" si="8"/>
        <v>14.26</v>
      </c>
      <c r="I84" s="16">
        <f t="shared" si="9"/>
        <v>57.89</v>
      </c>
      <c r="J84" s="16">
        <f t="shared" si="12"/>
        <v>825.51</v>
      </c>
      <c r="K84" s="38">
        <v>115.78</v>
      </c>
      <c r="L84" s="133">
        <f t="shared" si="11"/>
        <v>1421.55</v>
      </c>
    </row>
    <row r="85" spans="1:12" ht="56.65" customHeight="1" x14ac:dyDescent="0.2">
      <c r="A85" s="388" t="s">
        <v>163</v>
      </c>
      <c r="B85" s="36" t="s">
        <v>164</v>
      </c>
      <c r="C85" s="16" t="s">
        <v>42</v>
      </c>
      <c r="D85" s="37" t="s">
        <v>26</v>
      </c>
      <c r="E85" s="17">
        <v>10.295999999999999</v>
      </c>
      <c r="F85" s="16">
        <f t="shared" si="6"/>
        <v>1.43</v>
      </c>
      <c r="G85" s="16">
        <f t="shared" si="7"/>
        <v>14.72</v>
      </c>
      <c r="H85" s="16">
        <f t="shared" si="8"/>
        <v>14.26</v>
      </c>
      <c r="I85" s="16">
        <f t="shared" si="9"/>
        <v>1.43</v>
      </c>
      <c r="J85" s="16">
        <f t="shared" si="12"/>
        <v>20.39</v>
      </c>
      <c r="K85" s="38">
        <v>2.86</v>
      </c>
      <c r="L85" s="133">
        <f t="shared" si="11"/>
        <v>35.11</v>
      </c>
    </row>
    <row r="86" spans="1:12" ht="57.4" customHeight="1" x14ac:dyDescent="0.2">
      <c r="A86" s="388"/>
      <c r="B86" s="36" t="s">
        <v>165</v>
      </c>
      <c r="C86" s="16" t="s">
        <v>42</v>
      </c>
      <c r="D86" s="37" t="s">
        <v>26</v>
      </c>
      <c r="E86" s="17">
        <v>10.295999999999999</v>
      </c>
      <c r="F86" s="16">
        <f t="shared" si="6"/>
        <v>70.42</v>
      </c>
      <c r="G86" s="16">
        <f t="shared" si="7"/>
        <v>725.04</v>
      </c>
      <c r="H86" s="16">
        <f t="shared" si="8"/>
        <v>14.26</v>
      </c>
      <c r="I86" s="16">
        <f t="shared" si="9"/>
        <v>70.410000000000011</v>
      </c>
      <c r="J86" s="16">
        <f t="shared" si="12"/>
        <v>1004.05</v>
      </c>
      <c r="K86" s="38">
        <v>140.83000000000001</v>
      </c>
      <c r="L86" s="133">
        <f t="shared" si="11"/>
        <v>1729.09</v>
      </c>
    </row>
    <row r="87" spans="1:12" ht="53.65" customHeight="1" x14ac:dyDescent="0.2">
      <c r="A87" s="138" t="s">
        <v>166</v>
      </c>
      <c r="B87" s="36" t="s">
        <v>167</v>
      </c>
      <c r="C87" s="16" t="s">
        <v>42</v>
      </c>
      <c r="D87" s="37" t="s">
        <v>26</v>
      </c>
      <c r="E87" s="17">
        <v>10.295999999999999</v>
      </c>
      <c r="F87" s="16">
        <f t="shared" ref="F87:F104" si="13">ROUND(K87/2,2)</f>
        <v>350</v>
      </c>
      <c r="G87" s="16">
        <f t="shared" ref="G87:G104" si="14">ROUND(E87*F87,2)</f>
        <v>3603.6</v>
      </c>
      <c r="H87" s="16">
        <f t="shared" ref="H87:H104" si="15">ROUND(E87*$I$238,2)</f>
        <v>14.26</v>
      </c>
      <c r="I87" s="16">
        <f t="shared" ref="I87:I104" si="16">K87-F87</f>
        <v>350</v>
      </c>
      <c r="J87" s="16">
        <f t="shared" si="12"/>
        <v>4991</v>
      </c>
      <c r="K87" s="38">
        <v>700</v>
      </c>
      <c r="L87" s="133">
        <f t="shared" ref="L87:L104" si="17">G87+J87</f>
        <v>8594.6</v>
      </c>
    </row>
    <row r="88" spans="1:12" ht="51.4" customHeight="1" x14ac:dyDescent="0.2">
      <c r="A88" s="388" t="s">
        <v>168</v>
      </c>
      <c r="B88" s="36" t="s">
        <v>169</v>
      </c>
      <c r="C88" s="16" t="s">
        <v>42</v>
      </c>
      <c r="D88" s="37" t="s">
        <v>26</v>
      </c>
      <c r="E88" s="17">
        <v>10.295999999999999</v>
      </c>
      <c r="F88" s="16">
        <f t="shared" si="13"/>
        <v>6</v>
      </c>
      <c r="G88" s="16">
        <f t="shared" si="14"/>
        <v>61.78</v>
      </c>
      <c r="H88" s="16">
        <f t="shared" si="15"/>
        <v>14.26</v>
      </c>
      <c r="I88" s="16">
        <f t="shared" si="16"/>
        <v>6</v>
      </c>
      <c r="J88" s="16">
        <f t="shared" si="12"/>
        <v>85.56</v>
      </c>
      <c r="K88" s="38">
        <v>12</v>
      </c>
      <c r="L88" s="133">
        <f t="shared" si="17"/>
        <v>147.34</v>
      </c>
    </row>
    <row r="89" spans="1:12" ht="61.15" customHeight="1" x14ac:dyDescent="0.2">
      <c r="A89" s="388"/>
      <c r="B89" s="36" t="s">
        <v>170</v>
      </c>
      <c r="C89" s="16" t="s">
        <v>42</v>
      </c>
      <c r="D89" s="37" t="s">
        <v>26</v>
      </c>
      <c r="E89" s="17">
        <v>10.295999999999999</v>
      </c>
      <c r="F89" s="16">
        <f t="shared" si="13"/>
        <v>350</v>
      </c>
      <c r="G89" s="16">
        <f t="shared" si="14"/>
        <v>3603.6</v>
      </c>
      <c r="H89" s="16">
        <f t="shared" si="15"/>
        <v>14.26</v>
      </c>
      <c r="I89" s="16">
        <f t="shared" si="16"/>
        <v>350</v>
      </c>
      <c r="J89" s="16">
        <f t="shared" si="12"/>
        <v>4991</v>
      </c>
      <c r="K89" s="38">
        <v>700</v>
      </c>
      <c r="L89" s="133">
        <f t="shared" si="17"/>
        <v>8594.6</v>
      </c>
    </row>
    <row r="90" spans="1:12" ht="67.900000000000006" customHeight="1" x14ac:dyDescent="0.2">
      <c r="A90" s="388"/>
      <c r="B90" s="36" t="s">
        <v>171</v>
      </c>
      <c r="C90" s="16" t="s">
        <v>42</v>
      </c>
      <c r="D90" s="37" t="s">
        <v>26</v>
      </c>
      <c r="E90" s="17">
        <v>10.295999999999999</v>
      </c>
      <c r="F90" s="16">
        <f t="shared" si="13"/>
        <v>180.57</v>
      </c>
      <c r="G90" s="16">
        <f t="shared" si="14"/>
        <v>1859.15</v>
      </c>
      <c r="H90" s="16">
        <f t="shared" si="15"/>
        <v>14.26</v>
      </c>
      <c r="I90" s="16">
        <f t="shared" si="16"/>
        <v>180.56600000000003</v>
      </c>
      <c r="J90" s="16">
        <f t="shared" si="12"/>
        <v>2574.87</v>
      </c>
      <c r="K90" s="38">
        <v>361.13600000000002</v>
      </c>
      <c r="L90" s="133">
        <f t="shared" si="17"/>
        <v>4434.0200000000004</v>
      </c>
    </row>
    <row r="91" spans="1:12" ht="67.150000000000006" customHeight="1" x14ac:dyDescent="0.2">
      <c r="A91" s="138" t="s">
        <v>172</v>
      </c>
      <c r="B91" s="36" t="s">
        <v>173</v>
      </c>
      <c r="C91" s="16" t="s">
        <v>42</v>
      </c>
      <c r="D91" s="37" t="s">
        <v>26</v>
      </c>
      <c r="E91" s="17">
        <v>10.295999999999999</v>
      </c>
      <c r="F91" s="16">
        <f t="shared" si="13"/>
        <v>168.68</v>
      </c>
      <c r="G91" s="16">
        <f t="shared" si="14"/>
        <v>1736.73</v>
      </c>
      <c r="H91" s="16">
        <f t="shared" si="15"/>
        <v>14.26</v>
      </c>
      <c r="I91" s="16">
        <f t="shared" si="16"/>
        <v>168.68</v>
      </c>
      <c r="J91" s="16">
        <f t="shared" si="12"/>
        <v>2405.38</v>
      </c>
      <c r="K91" s="38">
        <v>337.36</v>
      </c>
      <c r="L91" s="133">
        <f t="shared" si="17"/>
        <v>4142.1100000000006</v>
      </c>
    </row>
    <row r="92" spans="1:12" ht="70.900000000000006" customHeight="1" x14ac:dyDescent="0.2">
      <c r="A92" s="138" t="s">
        <v>174</v>
      </c>
      <c r="B92" s="36" t="s">
        <v>175</v>
      </c>
      <c r="C92" s="16" t="s">
        <v>42</v>
      </c>
      <c r="D92" s="37" t="s">
        <v>26</v>
      </c>
      <c r="E92" s="17">
        <v>10.295999999999999</v>
      </c>
      <c r="F92" s="16">
        <f t="shared" si="13"/>
        <v>75</v>
      </c>
      <c r="G92" s="16">
        <f t="shared" si="14"/>
        <v>772.2</v>
      </c>
      <c r="H92" s="16">
        <f t="shared" si="15"/>
        <v>14.26</v>
      </c>
      <c r="I92" s="16">
        <f t="shared" si="16"/>
        <v>75</v>
      </c>
      <c r="J92" s="16">
        <f t="shared" si="12"/>
        <v>1069.5</v>
      </c>
      <c r="K92" s="38">
        <v>150</v>
      </c>
      <c r="L92" s="133">
        <f t="shared" si="17"/>
        <v>1841.7</v>
      </c>
    </row>
    <row r="93" spans="1:12" ht="65.650000000000006" customHeight="1" x14ac:dyDescent="0.2">
      <c r="A93" s="388" t="s">
        <v>176</v>
      </c>
      <c r="B93" s="45" t="s">
        <v>177</v>
      </c>
      <c r="C93" s="16" t="s">
        <v>42</v>
      </c>
      <c r="D93" s="37" t="s">
        <v>26</v>
      </c>
      <c r="E93" s="17">
        <v>10.295999999999999</v>
      </c>
      <c r="F93" s="16">
        <f t="shared" si="13"/>
        <v>54.86</v>
      </c>
      <c r="G93" s="16">
        <f t="shared" si="14"/>
        <v>564.84</v>
      </c>
      <c r="H93" s="16">
        <f t="shared" si="15"/>
        <v>14.26</v>
      </c>
      <c r="I93" s="16">
        <f t="shared" si="16"/>
        <v>54.861699999999999</v>
      </c>
      <c r="J93" s="16">
        <f t="shared" si="12"/>
        <v>782.33</v>
      </c>
      <c r="K93" s="38">
        <v>109.7217</v>
      </c>
      <c r="L93" s="133">
        <f t="shared" si="17"/>
        <v>1347.17</v>
      </c>
    </row>
    <row r="94" spans="1:12" ht="66.400000000000006" customHeight="1" x14ac:dyDescent="0.2">
      <c r="A94" s="388"/>
      <c r="B94" s="36" t="s">
        <v>178</v>
      </c>
      <c r="C94" s="16" t="s">
        <v>42</v>
      </c>
      <c r="D94" s="37" t="s">
        <v>26</v>
      </c>
      <c r="E94" s="17">
        <v>10.295999999999999</v>
      </c>
      <c r="F94" s="16">
        <f t="shared" si="13"/>
        <v>100.36</v>
      </c>
      <c r="G94" s="16">
        <f t="shared" si="14"/>
        <v>1033.31</v>
      </c>
      <c r="H94" s="16">
        <f t="shared" si="15"/>
        <v>14.26</v>
      </c>
      <c r="I94" s="16">
        <f t="shared" si="16"/>
        <v>100.35260000000001</v>
      </c>
      <c r="J94" s="16">
        <f t="shared" si="12"/>
        <v>1431.03</v>
      </c>
      <c r="K94" s="38">
        <v>200.71260000000001</v>
      </c>
      <c r="L94" s="133">
        <f t="shared" si="17"/>
        <v>2464.34</v>
      </c>
    </row>
    <row r="95" spans="1:12" ht="65.650000000000006" customHeight="1" x14ac:dyDescent="0.2">
      <c r="A95" s="388" t="s">
        <v>179</v>
      </c>
      <c r="B95" s="36" t="s">
        <v>180</v>
      </c>
      <c r="C95" s="16" t="s">
        <v>42</v>
      </c>
      <c r="D95" s="37" t="s">
        <v>26</v>
      </c>
      <c r="E95" s="17">
        <v>10.295999999999999</v>
      </c>
      <c r="F95" s="16">
        <f t="shared" si="13"/>
        <v>2.15</v>
      </c>
      <c r="G95" s="16">
        <f t="shared" si="14"/>
        <v>22.14</v>
      </c>
      <c r="H95" s="16">
        <f t="shared" si="15"/>
        <v>14.26</v>
      </c>
      <c r="I95" s="16">
        <f t="shared" si="16"/>
        <v>2.15</v>
      </c>
      <c r="J95" s="16">
        <f t="shared" si="12"/>
        <v>30.66</v>
      </c>
      <c r="K95" s="38">
        <v>4.3</v>
      </c>
      <c r="L95" s="133">
        <f t="shared" si="17"/>
        <v>52.8</v>
      </c>
    </row>
    <row r="96" spans="1:12" ht="52.5" customHeight="1" x14ac:dyDescent="0.2">
      <c r="A96" s="388"/>
      <c r="B96" s="36" t="s">
        <v>181</v>
      </c>
      <c r="C96" s="16" t="s">
        <v>42</v>
      </c>
      <c r="D96" s="37" t="s">
        <v>26</v>
      </c>
      <c r="E96" s="17">
        <v>10.295999999999999</v>
      </c>
      <c r="F96" s="16">
        <f t="shared" si="13"/>
        <v>30</v>
      </c>
      <c r="G96" s="16">
        <f t="shared" si="14"/>
        <v>308.88</v>
      </c>
      <c r="H96" s="16">
        <f t="shared" si="15"/>
        <v>14.26</v>
      </c>
      <c r="I96" s="16">
        <f t="shared" si="16"/>
        <v>30</v>
      </c>
      <c r="J96" s="16">
        <f t="shared" si="12"/>
        <v>427.8</v>
      </c>
      <c r="K96" s="38">
        <v>60</v>
      </c>
      <c r="L96" s="133">
        <f t="shared" si="17"/>
        <v>736.68000000000006</v>
      </c>
    </row>
    <row r="97" spans="1:12" ht="52.5" customHeight="1" x14ac:dyDescent="0.2">
      <c r="A97" s="138" t="s">
        <v>182</v>
      </c>
      <c r="B97" s="36" t="s">
        <v>183</v>
      </c>
      <c r="C97" s="16" t="s">
        <v>42</v>
      </c>
      <c r="D97" s="37" t="s">
        <v>26</v>
      </c>
      <c r="E97" s="17">
        <v>10.295999999999999</v>
      </c>
      <c r="F97" s="16">
        <f t="shared" si="13"/>
        <v>22.5</v>
      </c>
      <c r="G97" s="16">
        <f t="shared" si="14"/>
        <v>231.66</v>
      </c>
      <c r="H97" s="16">
        <f t="shared" si="15"/>
        <v>14.26</v>
      </c>
      <c r="I97" s="16">
        <f t="shared" si="16"/>
        <v>22.5</v>
      </c>
      <c r="J97" s="16">
        <f t="shared" si="12"/>
        <v>320.85000000000002</v>
      </c>
      <c r="K97" s="38">
        <v>45</v>
      </c>
      <c r="L97" s="133">
        <f t="shared" si="17"/>
        <v>552.51</v>
      </c>
    </row>
    <row r="98" spans="1:12" ht="52.5" customHeight="1" x14ac:dyDescent="0.2">
      <c r="A98" s="138" t="s">
        <v>184</v>
      </c>
      <c r="B98" s="36" t="s">
        <v>185</v>
      </c>
      <c r="C98" s="16" t="s">
        <v>42</v>
      </c>
      <c r="D98" s="37" t="s">
        <v>26</v>
      </c>
      <c r="E98" s="17">
        <v>10.295999999999999</v>
      </c>
      <c r="F98" s="16">
        <f t="shared" si="13"/>
        <v>70.95</v>
      </c>
      <c r="G98" s="16">
        <f t="shared" si="14"/>
        <v>730.5</v>
      </c>
      <c r="H98" s="16">
        <f t="shared" si="15"/>
        <v>14.26</v>
      </c>
      <c r="I98" s="16">
        <f t="shared" si="16"/>
        <v>70.95</v>
      </c>
      <c r="J98" s="16">
        <f t="shared" si="12"/>
        <v>1011.75</v>
      </c>
      <c r="K98" s="38">
        <v>141.9</v>
      </c>
      <c r="L98" s="133">
        <f t="shared" si="17"/>
        <v>1742.25</v>
      </c>
    </row>
    <row r="99" spans="1:12" ht="63.75" customHeight="1" x14ac:dyDescent="0.2">
      <c r="A99" s="388" t="s">
        <v>186</v>
      </c>
      <c r="B99" s="36" t="s">
        <v>187</v>
      </c>
      <c r="C99" s="16" t="s">
        <v>42</v>
      </c>
      <c r="D99" s="37" t="s">
        <v>26</v>
      </c>
      <c r="E99" s="17">
        <v>10.295999999999999</v>
      </c>
      <c r="F99" s="16">
        <f t="shared" si="13"/>
        <v>6.69</v>
      </c>
      <c r="G99" s="16">
        <f t="shared" si="14"/>
        <v>68.88</v>
      </c>
      <c r="H99" s="16">
        <f t="shared" si="15"/>
        <v>14.26</v>
      </c>
      <c r="I99" s="16">
        <f t="shared" si="16"/>
        <v>6.69</v>
      </c>
      <c r="J99" s="16">
        <f t="shared" si="12"/>
        <v>95.4</v>
      </c>
      <c r="K99" s="38">
        <v>13.38</v>
      </c>
      <c r="L99" s="133">
        <f t="shared" si="17"/>
        <v>164.28</v>
      </c>
    </row>
    <row r="100" spans="1:12" ht="72.400000000000006" customHeight="1" x14ac:dyDescent="0.2">
      <c r="A100" s="388"/>
      <c r="B100" s="36" t="s">
        <v>188</v>
      </c>
      <c r="C100" s="16" t="s">
        <v>42</v>
      </c>
      <c r="D100" s="37" t="s">
        <v>26</v>
      </c>
      <c r="E100" s="17">
        <v>10.295999999999999</v>
      </c>
      <c r="F100" s="16">
        <f t="shared" si="13"/>
        <v>21.85</v>
      </c>
      <c r="G100" s="16">
        <f t="shared" si="14"/>
        <v>224.97</v>
      </c>
      <c r="H100" s="16">
        <f t="shared" si="15"/>
        <v>14.26</v>
      </c>
      <c r="I100" s="16">
        <f t="shared" si="16"/>
        <v>21.85</v>
      </c>
      <c r="J100" s="16">
        <f t="shared" si="12"/>
        <v>311.58</v>
      </c>
      <c r="K100" s="38">
        <v>43.7</v>
      </c>
      <c r="L100" s="133">
        <f t="shared" si="17"/>
        <v>536.54999999999995</v>
      </c>
    </row>
    <row r="101" spans="1:12" ht="64.900000000000006" customHeight="1" x14ac:dyDescent="0.2">
      <c r="A101" s="388" t="s">
        <v>189</v>
      </c>
      <c r="B101" s="36" t="s">
        <v>190</v>
      </c>
      <c r="C101" s="16" t="s">
        <v>42</v>
      </c>
      <c r="D101" s="37" t="s">
        <v>26</v>
      </c>
      <c r="E101" s="17">
        <v>10.295999999999999</v>
      </c>
      <c r="F101" s="16">
        <f t="shared" si="13"/>
        <v>6.5</v>
      </c>
      <c r="G101" s="16">
        <f t="shared" si="14"/>
        <v>66.92</v>
      </c>
      <c r="H101" s="16">
        <f t="shared" si="15"/>
        <v>14.26</v>
      </c>
      <c r="I101" s="16">
        <f t="shared" si="16"/>
        <v>6.5</v>
      </c>
      <c r="J101" s="16">
        <f t="shared" si="12"/>
        <v>92.69</v>
      </c>
      <c r="K101" s="38">
        <v>13</v>
      </c>
      <c r="L101" s="133">
        <f t="shared" si="17"/>
        <v>159.61000000000001</v>
      </c>
    </row>
    <row r="102" spans="1:12" ht="63.4" customHeight="1" x14ac:dyDescent="0.2">
      <c r="A102" s="388"/>
      <c r="B102" s="36" t="s">
        <v>191</v>
      </c>
      <c r="C102" s="16" t="s">
        <v>42</v>
      </c>
      <c r="D102" s="37" t="s">
        <v>26</v>
      </c>
      <c r="E102" s="17">
        <v>10.295999999999999</v>
      </c>
      <c r="F102" s="16">
        <f t="shared" si="13"/>
        <v>190</v>
      </c>
      <c r="G102" s="16">
        <f t="shared" si="14"/>
        <v>1956.24</v>
      </c>
      <c r="H102" s="16">
        <f t="shared" si="15"/>
        <v>14.26</v>
      </c>
      <c r="I102" s="16">
        <f t="shared" si="16"/>
        <v>190</v>
      </c>
      <c r="J102" s="16">
        <f t="shared" si="12"/>
        <v>2709.4</v>
      </c>
      <c r="K102" s="38">
        <v>380</v>
      </c>
      <c r="L102" s="133">
        <f t="shared" si="17"/>
        <v>4665.6400000000003</v>
      </c>
    </row>
    <row r="103" spans="1:12" ht="54.75" customHeight="1" x14ac:dyDescent="0.2">
      <c r="A103" s="388" t="s">
        <v>192</v>
      </c>
      <c r="B103" s="36" t="s">
        <v>193</v>
      </c>
      <c r="C103" s="37" t="s">
        <v>194</v>
      </c>
      <c r="D103" s="37" t="s">
        <v>37</v>
      </c>
      <c r="E103" s="26">
        <v>16.056000000000001</v>
      </c>
      <c r="F103" s="16">
        <f t="shared" si="13"/>
        <v>61.34</v>
      </c>
      <c r="G103" s="16">
        <f t="shared" si="14"/>
        <v>984.88</v>
      </c>
      <c r="H103" s="16">
        <f t="shared" si="15"/>
        <v>22.24</v>
      </c>
      <c r="I103" s="16">
        <f t="shared" si="16"/>
        <v>61.33</v>
      </c>
      <c r="J103" s="16">
        <f t="shared" si="12"/>
        <v>1363.98</v>
      </c>
      <c r="K103" s="38">
        <v>122.67</v>
      </c>
      <c r="L103" s="133">
        <f t="shared" si="17"/>
        <v>2348.86</v>
      </c>
    </row>
    <row r="104" spans="1:12" ht="49.9" customHeight="1" x14ac:dyDescent="0.2">
      <c r="A104" s="388"/>
      <c r="B104" s="36" t="s">
        <v>195</v>
      </c>
      <c r="C104" s="37" t="s">
        <v>196</v>
      </c>
      <c r="D104" s="37" t="s">
        <v>37</v>
      </c>
      <c r="E104" s="26">
        <v>16.056000000000001</v>
      </c>
      <c r="F104" s="16">
        <f t="shared" si="13"/>
        <v>61.15</v>
      </c>
      <c r="G104" s="16">
        <f t="shared" si="14"/>
        <v>981.82</v>
      </c>
      <c r="H104" s="16">
        <f t="shared" si="15"/>
        <v>22.24</v>
      </c>
      <c r="I104" s="16">
        <f t="shared" si="16"/>
        <v>61.15</v>
      </c>
      <c r="J104" s="16">
        <f t="shared" si="12"/>
        <v>1359.98</v>
      </c>
      <c r="K104" s="38">
        <v>122.3</v>
      </c>
      <c r="L104" s="133">
        <f t="shared" si="17"/>
        <v>2341.8000000000002</v>
      </c>
    </row>
    <row r="105" spans="1:12" ht="59.25" customHeight="1" x14ac:dyDescent="0.2">
      <c r="A105" s="388" t="s">
        <v>197</v>
      </c>
      <c r="B105" s="39" t="s">
        <v>198</v>
      </c>
      <c r="C105" s="40"/>
      <c r="D105" s="40"/>
      <c r="E105" s="47"/>
      <c r="F105" s="43">
        <f>SUM(F106:F108)</f>
        <v>42.05</v>
      </c>
      <c r="G105" s="43">
        <f>SUM(G106:G108)</f>
        <v>432.94</v>
      </c>
      <c r="H105" s="47"/>
      <c r="I105" s="43">
        <f>SUM(I106:I108)</f>
        <v>42.05</v>
      </c>
      <c r="J105" s="43">
        <f>SUM(J106:J108)</f>
        <v>599.63</v>
      </c>
      <c r="K105" s="40">
        <f>SUM(K106:K108)</f>
        <v>84.1</v>
      </c>
      <c r="L105" s="139">
        <f>SUM(L106:L108)</f>
        <v>1032.5700000000002</v>
      </c>
    </row>
    <row r="106" spans="1:12" ht="43.5" customHeight="1" x14ac:dyDescent="0.2">
      <c r="A106" s="388"/>
      <c r="B106" s="36" t="s">
        <v>199</v>
      </c>
      <c r="C106" s="37" t="s">
        <v>200</v>
      </c>
      <c r="D106" s="48" t="s">
        <v>201</v>
      </c>
      <c r="E106" s="26">
        <v>10.295999999999999</v>
      </c>
      <c r="F106" s="16">
        <f>ROUND(K106/2,2)</f>
        <v>21.5</v>
      </c>
      <c r="G106" s="16">
        <f>ROUND(E106*F106,2)</f>
        <v>221.36</v>
      </c>
      <c r="H106" s="16">
        <f>ROUND(E106*$I$238,2)</f>
        <v>14.26</v>
      </c>
      <c r="I106" s="16">
        <f>K106-F106</f>
        <v>21.5</v>
      </c>
      <c r="J106" s="16">
        <f>ROUND(H106*I106,2)</f>
        <v>306.58999999999997</v>
      </c>
      <c r="K106" s="38">
        <v>43</v>
      </c>
      <c r="L106" s="133">
        <f>G106+J106</f>
        <v>527.95000000000005</v>
      </c>
    </row>
    <row r="107" spans="1:12" ht="57" customHeight="1" x14ac:dyDescent="0.2">
      <c r="A107" s="388"/>
      <c r="B107" s="36" t="s">
        <v>202</v>
      </c>
      <c r="C107" s="37" t="s">
        <v>203</v>
      </c>
      <c r="D107" s="48" t="s">
        <v>201</v>
      </c>
      <c r="E107" s="26">
        <v>10.295999999999999</v>
      </c>
      <c r="F107" s="16">
        <f>ROUND(K107/2,2)</f>
        <v>20</v>
      </c>
      <c r="G107" s="16">
        <f>ROUND(E107*F107,2)</f>
        <v>205.92</v>
      </c>
      <c r="H107" s="16">
        <f>ROUND(E107*$I$238,2)</f>
        <v>14.26</v>
      </c>
      <c r="I107" s="16">
        <f>K107-F107</f>
        <v>20</v>
      </c>
      <c r="J107" s="16">
        <f>ROUND(H107*I107,2)</f>
        <v>285.2</v>
      </c>
      <c r="K107" s="38">
        <v>40</v>
      </c>
      <c r="L107" s="133">
        <f>G107+J107</f>
        <v>491.12</v>
      </c>
    </row>
    <row r="108" spans="1:12" ht="53.25" customHeight="1" x14ac:dyDescent="0.2">
      <c r="A108" s="388"/>
      <c r="B108" s="36" t="s">
        <v>204</v>
      </c>
      <c r="C108" s="37" t="s">
        <v>205</v>
      </c>
      <c r="D108" s="48" t="s">
        <v>201</v>
      </c>
      <c r="E108" s="26">
        <v>10.295999999999999</v>
      </c>
      <c r="F108" s="16">
        <f>ROUND(K108/2,2)</f>
        <v>0.55000000000000004</v>
      </c>
      <c r="G108" s="16">
        <f>ROUND(E108*F108,2)</f>
        <v>5.66</v>
      </c>
      <c r="H108" s="16">
        <f>ROUND(E108*$I$238,2)</f>
        <v>14.26</v>
      </c>
      <c r="I108" s="16">
        <f>K108-F108</f>
        <v>0.55000000000000004</v>
      </c>
      <c r="J108" s="16">
        <f>ROUND(H108*I108,2)</f>
        <v>7.84</v>
      </c>
      <c r="K108" s="38">
        <v>1.1000000000000001</v>
      </c>
      <c r="L108" s="133">
        <f>G108+J108</f>
        <v>13.5</v>
      </c>
    </row>
    <row r="109" spans="1:12" ht="56.25" customHeight="1" x14ac:dyDescent="0.2">
      <c r="A109" s="388"/>
      <c r="B109" s="49" t="s">
        <v>206</v>
      </c>
      <c r="C109" s="40"/>
      <c r="D109" s="40"/>
      <c r="E109" s="47"/>
      <c r="F109" s="43">
        <f>SUM(F110:F112)</f>
        <v>82.25</v>
      </c>
      <c r="G109" s="43">
        <f>SUM(G110:G112)</f>
        <v>846.85</v>
      </c>
      <c r="H109" s="47"/>
      <c r="I109" s="43">
        <f>SUM(I110:I112)</f>
        <v>82.25</v>
      </c>
      <c r="J109" s="43">
        <f>SUM(J110:J112)</f>
        <v>1172.8899999999999</v>
      </c>
      <c r="K109" s="40">
        <f>SUM(K110:K112)</f>
        <v>164.5</v>
      </c>
      <c r="L109" s="139">
        <f>SUM(L110:L112)</f>
        <v>2019.7399999999998</v>
      </c>
    </row>
    <row r="110" spans="1:12" ht="54" customHeight="1" x14ac:dyDescent="0.2">
      <c r="A110" s="388"/>
      <c r="B110" s="36" t="s">
        <v>207</v>
      </c>
      <c r="C110" s="37" t="s">
        <v>200</v>
      </c>
      <c r="D110" s="48" t="s">
        <v>201</v>
      </c>
      <c r="E110" s="26">
        <v>10.295999999999999</v>
      </c>
      <c r="F110" s="16">
        <f>ROUND(K110/2,2)</f>
        <v>55.5</v>
      </c>
      <c r="G110" s="16">
        <f>ROUND(E110*F110,2)</f>
        <v>571.42999999999995</v>
      </c>
      <c r="H110" s="16">
        <f>ROUND(E110*$I$238,2)</f>
        <v>14.26</v>
      </c>
      <c r="I110" s="16">
        <f>K110-F110</f>
        <v>55.5</v>
      </c>
      <c r="J110" s="16">
        <f>ROUND(H110*I110,2)</f>
        <v>791.43</v>
      </c>
      <c r="K110" s="38">
        <v>111</v>
      </c>
      <c r="L110" s="133">
        <f>G110+J110</f>
        <v>1362.86</v>
      </c>
    </row>
    <row r="111" spans="1:12" ht="55.5" customHeight="1" x14ac:dyDescent="0.2">
      <c r="A111" s="388"/>
      <c r="B111" s="36" t="s">
        <v>208</v>
      </c>
      <c r="C111" s="37" t="s">
        <v>203</v>
      </c>
      <c r="D111" s="48" t="s">
        <v>201</v>
      </c>
      <c r="E111" s="26">
        <v>10.295999999999999</v>
      </c>
      <c r="F111" s="16">
        <f>ROUND(K111/2,2)</f>
        <v>25.65</v>
      </c>
      <c r="G111" s="16">
        <f>ROUND(E111*F111,2)</f>
        <v>264.08999999999997</v>
      </c>
      <c r="H111" s="16">
        <f>ROUND(E111*$I$238,2)</f>
        <v>14.26</v>
      </c>
      <c r="I111" s="16">
        <f>K111-F111</f>
        <v>25.65</v>
      </c>
      <c r="J111" s="16">
        <f>ROUND(H111*I111,2)</f>
        <v>365.77</v>
      </c>
      <c r="K111" s="38">
        <v>51.3</v>
      </c>
      <c r="L111" s="133">
        <f>G111+J111</f>
        <v>629.8599999999999</v>
      </c>
    </row>
    <row r="112" spans="1:12" ht="51.75" customHeight="1" x14ac:dyDescent="0.2">
      <c r="A112" s="388"/>
      <c r="B112" s="36" t="s">
        <v>209</v>
      </c>
      <c r="C112" s="37" t="s">
        <v>205</v>
      </c>
      <c r="D112" s="48" t="s">
        <v>201</v>
      </c>
      <c r="E112" s="26">
        <v>10.295999999999999</v>
      </c>
      <c r="F112" s="16">
        <f>ROUND(K112/2,2)</f>
        <v>1.1000000000000001</v>
      </c>
      <c r="G112" s="16">
        <f>ROUND(E112*F112,2)</f>
        <v>11.33</v>
      </c>
      <c r="H112" s="16">
        <f>ROUND(E112*$I$238,2)</f>
        <v>14.26</v>
      </c>
      <c r="I112" s="16">
        <f>K112-F112</f>
        <v>1.1000000000000001</v>
      </c>
      <c r="J112" s="16">
        <f>ROUND(H112*I112,2)</f>
        <v>15.69</v>
      </c>
      <c r="K112" s="38">
        <v>2.2000000000000002</v>
      </c>
      <c r="L112" s="133">
        <f>G112+J112</f>
        <v>27.02</v>
      </c>
    </row>
    <row r="113" spans="1:12" ht="51.75" customHeight="1" x14ac:dyDescent="0.2">
      <c r="A113" s="388" t="s">
        <v>210</v>
      </c>
      <c r="B113" s="39" t="s">
        <v>211</v>
      </c>
      <c r="C113" s="40"/>
      <c r="D113" s="40"/>
      <c r="E113" s="47"/>
      <c r="F113" s="43">
        <f>F114+F115</f>
        <v>24</v>
      </c>
      <c r="G113" s="43">
        <f>G114+G115</f>
        <v>258.62</v>
      </c>
      <c r="H113" s="47"/>
      <c r="I113" s="43">
        <f>I114+I115</f>
        <v>24</v>
      </c>
      <c r="J113" s="43">
        <f>J114+J115</f>
        <v>358.20000000000005</v>
      </c>
      <c r="K113" s="40">
        <f>K114+K115</f>
        <v>48</v>
      </c>
      <c r="L113" s="139">
        <f>L114+L115</f>
        <v>616.82000000000005</v>
      </c>
    </row>
    <row r="114" spans="1:12" ht="55.5" customHeight="1" x14ac:dyDescent="0.2">
      <c r="A114" s="388"/>
      <c r="B114" s="44" t="s">
        <v>212</v>
      </c>
      <c r="C114" s="16" t="s">
        <v>69</v>
      </c>
      <c r="D114" s="37" t="s">
        <v>26</v>
      </c>
      <c r="E114" s="26">
        <v>10.295999999999999</v>
      </c>
      <c r="F114" s="16">
        <f>ROUND(K114/2,2)</f>
        <v>22</v>
      </c>
      <c r="G114" s="16">
        <f>ROUND(E114*F114,2)</f>
        <v>226.51</v>
      </c>
      <c r="H114" s="16">
        <f>ROUND(E114*$I$238,2)</f>
        <v>14.26</v>
      </c>
      <c r="I114" s="16">
        <f>K114-F114</f>
        <v>22</v>
      </c>
      <c r="J114" s="16">
        <f>ROUND(H114*I114,2)</f>
        <v>313.72000000000003</v>
      </c>
      <c r="K114" s="38">
        <v>44</v>
      </c>
      <c r="L114" s="133">
        <f>G114+J114</f>
        <v>540.23</v>
      </c>
    </row>
    <row r="115" spans="1:12" ht="40.5" customHeight="1" x14ac:dyDescent="0.2">
      <c r="A115" s="388"/>
      <c r="B115" s="50" t="s">
        <v>213</v>
      </c>
      <c r="C115" s="37" t="s">
        <v>214</v>
      </c>
      <c r="D115" s="37" t="s">
        <v>37</v>
      </c>
      <c r="E115" s="26">
        <v>16.056000000000001</v>
      </c>
      <c r="F115" s="16">
        <f>ROUND(K115/2,2)</f>
        <v>2</v>
      </c>
      <c r="G115" s="16">
        <f>ROUND(E115*F115,2)</f>
        <v>32.11</v>
      </c>
      <c r="H115" s="16">
        <f>ROUND(E115*$I$238,2)</f>
        <v>22.24</v>
      </c>
      <c r="I115" s="16">
        <f>K115-F115</f>
        <v>2</v>
      </c>
      <c r="J115" s="16">
        <f>ROUND(H115*I115,2)</f>
        <v>44.48</v>
      </c>
      <c r="K115" s="38">
        <v>4</v>
      </c>
      <c r="L115" s="133">
        <f>G115+J115</f>
        <v>76.59</v>
      </c>
    </row>
    <row r="116" spans="1:12" ht="64.900000000000006" customHeight="1" x14ac:dyDescent="0.2">
      <c r="A116" s="388"/>
      <c r="B116" s="39" t="s">
        <v>215</v>
      </c>
      <c r="C116" s="40"/>
      <c r="D116" s="40"/>
      <c r="E116" s="40"/>
      <c r="F116" s="43">
        <f>F117+F118+F119+F120</f>
        <v>99.75</v>
      </c>
      <c r="G116" s="43">
        <f>G117+G118+G119+G120</f>
        <v>1073.0999999999999</v>
      </c>
      <c r="H116" s="40"/>
      <c r="I116" s="43">
        <f>I117+I118+I119+I120</f>
        <v>99.75</v>
      </c>
      <c r="J116" s="43">
        <f>J117+J118+J119+J120</f>
        <v>1486.28</v>
      </c>
      <c r="K116" s="40">
        <f>K117+K118+K119+K120</f>
        <v>199.5</v>
      </c>
      <c r="L116" s="139">
        <f>L117+L118+L119+L120</f>
        <v>2559.38</v>
      </c>
    </row>
    <row r="117" spans="1:12" ht="47.25" customHeight="1" x14ac:dyDescent="0.2">
      <c r="A117" s="388"/>
      <c r="B117" s="44" t="s">
        <v>212</v>
      </c>
      <c r="C117" s="16" t="s">
        <v>69</v>
      </c>
      <c r="D117" s="37" t="s">
        <v>26</v>
      </c>
      <c r="E117" s="26">
        <v>10.295999999999999</v>
      </c>
      <c r="F117" s="16">
        <f>ROUND(K117/2,2)</f>
        <v>90</v>
      </c>
      <c r="G117" s="16">
        <f>ROUND(E117*F117,2)</f>
        <v>926.64</v>
      </c>
      <c r="H117" s="16">
        <f>ROUND(E117*$I$238,2)</f>
        <v>14.26</v>
      </c>
      <c r="I117" s="16">
        <f>K117-F117</f>
        <v>90</v>
      </c>
      <c r="J117" s="16">
        <f>ROUND(H117*I117,2)</f>
        <v>1283.4000000000001</v>
      </c>
      <c r="K117" s="38">
        <v>180</v>
      </c>
      <c r="L117" s="133">
        <f>G117+J117</f>
        <v>2210.04</v>
      </c>
    </row>
    <row r="118" spans="1:12" ht="29.25" customHeight="1" x14ac:dyDescent="0.2">
      <c r="A118" s="388"/>
      <c r="B118" s="44" t="s">
        <v>216</v>
      </c>
      <c r="C118" s="37" t="s">
        <v>217</v>
      </c>
      <c r="D118" s="37" t="s">
        <v>37</v>
      </c>
      <c r="E118" s="26">
        <v>16.056000000000001</v>
      </c>
      <c r="F118" s="16">
        <f>ROUND(K118/2,2)</f>
        <v>6.5</v>
      </c>
      <c r="G118" s="16">
        <f>ROUND(E118*F118,2)</f>
        <v>104.36</v>
      </c>
      <c r="H118" s="16">
        <f>ROUND(E118*$I$238,2)</f>
        <v>22.24</v>
      </c>
      <c r="I118" s="16">
        <f>K118-F118</f>
        <v>6.5</v>
      </c>
      <c r="J118" s="16">
        <f>ROUND(H118*I118,2)</f>
        <v>144.56</v>
      </c>
      <c r="K118" s="38">
        <v>13</v>
      </c>
      <c r="L118" s="133">
        <f>G118+J118</f>
        <v>248.92000000000002</v>
      </c>
    </row>
    <row r="119" spans="1:12" ht="40.5" customHeight="1" x14ac:dyDescent="0.2">
      <c r="A119" s="388"/>
      <c r="B119" s="44" t="s">
        <v>218</v>
      </c>
      <c r="C119" s="37" t="s">
        <v>219</v>
      </c>
      <c r="D119" s="37" t="s">
        <v>37</v>
      </c>
      <c r="E119" s="26">
        <v>16.056000000000001</v>
      </c>
      <c r="F119" s="16">
        <f>ROUND(K119/2,2)</f>
        <v>1.5</v>
      </c>
      <c r="G119" s="16">
        <f>ROUND(E119*F119,2)</f>
        <v>24.08</v>
      </c>
      <c r="H119" s="16">
        <f>ROUND(E119*$I$238,2)</f>
        <v>22.24</v>
      </c>
      <c r="I119" s="16">
        <f>K119-F119</f>
        <v>1.5</v>
      </c>
      <c r="J119" s="16">
        <f>ROUND(H119*I119,2)</f>
        <v>33.36</v>
      </c>
      <c r="K119" s="38">
        <v>3</v>
      </c>
      <c r="L119" s="133">
        <f>G119+J119</f>
        <v>57.44</v>
      </c>
    </row>
    <row r="120" spans="1:12" ht="27.6" customHeight="1" x14ac:dyDescent="0.2">
      <c r="A120" s="388"/>
      <c r="B120" s="44" t="s">
        <v>220</v>
      </c>
      <c r="C120" s="37" t="s">
        <v>221</v>
      </c>
      <c r="D120" s="37" t="s">
        <v>26</v>
      </c>
      <c r="E120" s="26">
        <v>10.295999999999999</v>
      </c>
      <c r="F120" s="16">
        <f>ROUND(K120/2,2)</f>
        <v>1.75</v>
      </c>
      <c r="G120" s="16">
        <f>ROUND(E120*F120,2)</f>
        <v>18.02</v>
      </c>
      <c r="H120" s="16">
        <f>ROUND(E120*$I$238,2)</f>
        <v>14.26</v>
      </c>
      <c r="I120" s="16">
        <f>K120-F120</f>
        <v>1.75</v>
      </c>
      <c r="J120" s="16">
        <f>ROUND(H120*I120,2)</f>
        <v>24.96</v>
      </c>
      <c r="K120" s="38">
        <v>3.5</v>
      </c>
      <c r="L120" s="133">
        <f>G120+J120</f>
        <v>42.980000000000004</v>
      </c>
    </row>
    <row r="121" spans="1:12" ht="64.5" customHeight="1" x14ac:dyDescent="0.2">
      <c r="A121" s="388" t="s">
        <v>222</v>
      </c>
      <c r="B121" s="39" t="s">
        <v>223</v>
      </c>
      <c r="C121" s="40"/>
      <c r="D121" s="40"/>
      <c r="E121" s="43"/>
      <c r="F121" s="43">
        <f>F122+F123+F124+F125+F126+F127+F128</f>
        <v>127.44</v>
      </c>
      <c r="G121" s="43">
        <f>G122+G123+G124+G125+G126+G127+G128</f>
        <v>1964.13</v>
      </c>
      <c r="H121" s="43"/>
      <c r="I121" s="43">
        <f>I122+I123+I124+I125+I126+I127+I128</f>
        <v>127.44</v>
      </c>
      <c r="J121" s="43">
        <f>J122+J123+J124+J125+J126+J127+J128</f>
        <v>2720.4399999999996</v>
      </c>
      <c r="K121" s="40">
        <f>K122+K123+K124+K125+K126+K127+K128</f>
        <v>254.88</v>
      </c>
      <c r="L121" s="139">
        <f>L122+L123+L124+L125+L126+L127+L128</f>
        <v>4684.5700000000006</v>
      </c>
    </row>
    <row r="122" spans="1:12" ht="43.35" customHeight="1" x14ac:dyDescent="0.2">
      <c r="A122" s="388"/>
      <c r="B122" s="36" t="s">
        <v>224</v>
      </c>
      <c r="C122" s="37" t="s">
        <v>145</v>
      </c>
      <c r="D122" s="37" t="s">
        <v>37</v>
      </c>
      <c r="E122" s="26">
        <v>16.056000000000001</v>
      </c>
      <c r="F122" s="16">
        <f t="shared" ref="F122:F128" si="18">ROUND(K122/2,2)</f>
        <v>85.75</v>
      </c>
      <c r="G122" s="16">
        <f t="shared" ref="G122:G128" si="19">ROUND(E122*F122,2)</f>
        <v>1376.8</v>
      </c>
      <c r="H122" s="16">
        <f t="shared" ref="H122:H128" si="20">ROUND(E122*$I$238,2)</f>
        <v>22.24</v>
      </c>
      <c r="I122" s="16">
        <f t="shared" ref="I122:I128" si="21">K122-F122</f>
        <v>85.75</v>
      </c>
      <c r="J122" s="16">
        <f t="shared" ref="J122:J128" si="22">ROUND(H122*I122,2)</f>
        <v>1907.08</v>
      </c>
      <c r="K122" s="38">
        <v>171.5</v>
      </c>
      <c r="L122" s="133">
        <f t="shared" ref="L122:L128" si="23">G122+J122</f>
        <v>3283.88</v>
      </c>
    </row>
    <row r="123" spans="1:12" ht="28.5" customHeight="1" x14ac:dyDescent="0.2">
      <c r="A123" s="388"/>
      <c r="B123" s="50" t="s">
        <v>225</v>
      </c>
      <c r="C123" s="37" t="s">
        <v>226</v>
      </c>
      <c r="D123" s="37" t="s">
        <v>227</v>
      </c>
      <c r="E123" s="26">
        <v>14.087999999999999</v>
      </c>
      <c r="F123" s="16">
        <f t="shared" si="18"/>
        <v>0.34</v>
      </c>
      <c r="G123" s="16">
        <f t="shared" si="19"/>
        <v>4.79</v>
      </c>
      <c r="H123" s="16">
        <f t="shared" si="20"/>
        <v>19.510000000000002</v>
      </c>
      <c r="I123" s="16">
        <f t="shared" si="21"/>
        <v>0.34</v>
      </c>
      <c r="J123" s="16">
        <f t="shared" si="22"/>
        <v>6.63</v>
      </c>
      <c r="K123" s="38">
        <v>0.68</v>
      </c>
      <c r="L123" s="133">
        <f t="shared" si="23"/>
        <v>11.42</v>
      </c>
    </row>
    <row r="124" spans="1:12" ht="25.5" customHeight="1" x14ac:dyDescent="0.2">
      <c r="A124" s="388"/>
      <c r="B124" s="50" t="s">
        <v>228</v>
      </c>
      <c r="C124" s="37" t="s">
        <v>229</v>
      </c>
      <c r="D124" s="37" t="s">
        <v>227</v>
      </c>
      <c r="E124" s="26">
        <v>14.087999999999999</v>
      </c>
      <c r="F124" s="16">
        <f t="shared" si="18"/>
        <v>0.35</v>
      </c>
      <c r="G124" s="16">
        <f t="shared" si="19"/>
        <v>4.93</v>
      </c>
      <c r="H124" s="16">
        <f t="shared" si="20"/>
        <v>19.510000000000002</v>
      </c>
      <c r="I124" s="16">
        <f t="shared" si="21"/>
        <v>0.35</v>
      </c>
      <c r="J124" s="16">
        <f t="shared" si="22"/>
        <v>6.83</v>
      </c>
      <c r="K124" s="38">
        <v>0.7</v>
      </c>
      <c r="L124" s="133">
        <f t="shared" si="23"/>
        <v>11.76</v>
      </c>
    </row>
    <row r="125" spans="1:12" ht="26.25" customHeight="1" x14ac:dyDescent="0.2">
      <c r="A125" s="388"/>
      <c r="B125" s="50" t="s">
        <v>230</v>
      </c>
      <c r="C125" s="37" t="s">
        <v>231</v>
      </c>
      <c r="D125" s="37" t="s">
        <v>227</v>
      </c>
      <c r="E125" s="26">
        <v>14.087999999999999</v>
      </c>
      <c r="F125" s="16">
        <f t="shared" si="18"/>
        <v>0.8</v>
      </c>
      <c r="G125" s="16">
        <f t="shared" si="19"/>
        <v>11.27</v>
      </c>
      <c r="H125" s="16">
        <f t="shared" si="20"/>
        <v>19.510000000000002</v>
      </c>
      <c r="I125" s="16">
        <f t="shared" si="21"/>
        <v>0.8</v>
      </c>
      <c r="J125" s="16">
        <f t="shared" si="22"/>
        <v>15.61</v>
      </c>
      <c r="K125" s="38">
        <v>1.6</v>
      </c>
      <c r="L125" s="133">
        <f t="shared" si="23"/>
        <v>26.88</v>
      </c>
    </row>
    <row r="126" spans="1:12" ht="29.25" customHeight="1" x14ac:dyDescent="0.2">
      <c r="A126" s="388"/>
      <c r="B126" s="50" t="s">
        <v>232</v>
      </c>
      <c r="C126" s="37" t="s">
        <v>233</v>
      </c>
      <c r="D126" s="37" t="s">
        <v>227</v>
      </c>
      <c r="E126" s="26">
        <v>14.087999999999999</v>
      </c>
      <c r="F126" s="16">
        <f t="shared" si="18"/>
        <v>0.4</v>
      </c>
      <c r="G126" s="16">
        <f t="shared" si="19"/>
        <v>5.64</v>
      </c>
      <c r="H126" s="16">
        <f t="shared" si="20"/>
        <v>19.510000000000002</v>
      </c>
      <c r="I126" s="16">
        <f t="shared" si="21"/>
        <v>0.4</v>
      </c>
      <c r="J126" s="16">
        <f t="shared" si="22"/>
        <v>7.8</v>
      </c>
      <c r="K126" s="38">
        <v>0.8</v>
      </c>
      <c r="L126" s="133">
        <f t="shared" si="23"/>
        <v>13.44</v>
      </c>
    </row>
    <row r="127" spans="1:12" ht="42" customHeight="1" x14ac:dyDescent="0.2">
      <c r="A127" s="388"/>
      <c r="B127" s="50" t="s">
        <v>234</v>
      </c>
      <c r="C127" s="37" t="s">
        <v>235</v>
      </c>
      <c r="D127" s="37" t="s">
        <v>227</v>
      </c>
      <c r="E127" s="26">
        <v>14.087999999999999</v>
      </c>
      <c r="F127" s="16">
        <f t="shared" si="18"/>
        <v>7.4</v>
      </c>
      <c r="G127" s="16">
        <f t="shared" si="19"/>
        <v>104.25</v>
      </c>
      <c r="H127" s="16">
        <f t="shared" si="20"/>
        <v>19.510000000000002</v>
      </c>
      <c r="I127" s="16">
        <f t="shared" si="21"/>
        <v>7.4</v>
      </c>
      <c r="J127" s="16">
        <f t="shared" si="22"/>
        <v>144.37</v>
      </c>
      <c r="K127" s="38">
        <v>14.8</v>
      </c>
      <c r="L127" s="133">
        <f t="shared" si="23"/>
        <v>248.62</v>
      </c>
    </row>
    <row r="128" spans="1:12" ht="41.25" customHeight="1" x14ac:dyDescent="0.2">
      <c r="A128" s="388"/>
      <c r="B128" s="50" t="s">
        <v>236</v>
      </c>
      <c r="C128" s="37" t="s">
        <v>237</v>
      </c>
      <c r="D128" s="37" t="s">
        <v>227</v>
      </c>
      <c r="E128" s="26">
        <v>14.087999999999999</v>
      </c>
      <c r="F128" s="16">
        <f t="shared" si="18"/>
        <v>32.4</v>
      </c>
      <c r="G128" s="16">
        <f t="shared" si="19"/>
        <v>456.45</v>
      </c>
      <c r="H128" s="16">
        <f t="shared" si="20"/>
        <v>19.510000000000002</v>
      </c>
      <c r="I128" s="16">
        <f t="shared" si="21"/>
        <v>32.4</v>
      </c>
      <c r="J128" s="16">
        <f t="shared" si="22"/>
        <v>632.12</v>
      </c>
      <c r="K128" s="38">
        <v>64.8</v>
      </c>
      <c r="L128" s="133">
        <f t="shared" si="23"/>
        <v>1088.57</v>
      </c>
    </row>
    <row r="129" spans="1:12" ht="64.150000000000006" customHeight="1" x14ac:dyDescent="0.2">
      <c r="A129" s="388"/>
      <c r="B129" s="49" t="s">
        <v>238</v>
      </c>
      <c r="C129" s="40"/>
      <c r="D129" s="41"/>
      <c r="E129" s="41"/>
      <c r="F129" s="43">
        <f>F130+F131+F132+F133+F134+F135</f>
        <v>355.96000000000004</v>
      </c>
      <c r="G129" s="43">
        <f>G130+G131+G132+G133+G134+G135</f>
        <v>5654.73</v>
      </c>
      <c r="H129" s="41"/>
      <c r="I129" s="43">
        <f>I130+I131+I132+I133+I134+I135</f>
        <v>355.94000000000005</v>
      </c>
      <c r="J129" s="43">
        <f>J130+J131+J132+J133+J134+J135</f>
        <v>7832.12</v>
      </c>
      <c r="K129" s="40">
        <f>K130+K131+K132+K133+K134+K135</f>
        <v>711.90000000000009</v>
      </c>
      <c r="L129" s="139">
        <f>L130+L131+L132+L133+L134+L135</f>
        <v>13486.85</v>
      </c>
    </row>
    <row r="130" spans="1:12" ht="40.5" customHeight="1" x14ac:dyDescent="0.2">
      <c r="A130" s="388"/>
      <c r="B130" s="44" t="s">
        <v>239</v>
      </c>
      <c r="C130" s="37" t="s">
        <v>145</v>
      </c>
      <c r="D130" s="37" t="s">
        <v>37</v>
      </c>
      <c r="E130" s="26">
        <v>16.056000000000001</v>
      </c>
      <c r="F130" s="16">
        <f t="shared" ref="F130:F145" si="24">ROUND(K130/2,2)</f>
        <v>325.19</v>
      </c>
      <c r="G130" s="16">
        <f t="shared" ref="G130:G145" si="25">ROUND(E130*F130,2)</f>
        <v>5221.25</v>
      </c>
      <c r="H130" s="16">
        <f t="shared" ref="H130:H145" si="26">ROUND(E130*$I$238,2)</f>
        <v>22.24</v>
      </c>
      <c r="I130" s="16">
        <f t="shared" ref="I130:I145" si="27">K130-F130</f>
        <v>325.18</v>
      </c>
      <c r="J130" s="16">
        <f t="shared" ref="J130:J145" si="28">ROUND(H130*I130,2)</f>
        <v>7232</v>
      </c>
      <c r="K130" s="38">
        <v>650.37</v>
      </c>
      <c r="L130" s="133">
        <f t="shared" ref="L130:L145" si="29">G130+J130</f>
        <v>12453.25</v>
      </c>
    </row>
    <row r="131" spans="1:12" ht="32.25" customHeight="1" x14ac:dyDescent="0.2">
      <c r="A131" s="388"/>
      <c r="B131" s="50" t="s">
        <v>225</v>
      </c>
      <c r="C131" s="37" t="s">
        <v>226</v>
      </c>
      <c r="D131" s="37" t="s">
        <v>227</v>
      </c>
      <c r="E131" s="26">
        <v>14.087999999999999</v>
      </c>
      <c r="F131" s="16">
        <f t="shared" si="24"/>
        <v>3</v>
      </c>
      <c r="G131" s="16">
        <f t="shared" si="25"/>
        <v>42.26</v>
      </c>
      <c r="H131" s="16">
        <f t="shared" si="26"/>
        <v>19.510000000000002</v>
      </c>
      <c r="I131" s="16">
        <f t="shared" si="27"/>
        <v>3</v>
      </c>
      <c r="J131" s="16">
        <f t="shared" si="28"/>
        <v>58.53</v>
      </c>
      <c r="K131" s="38">
        <v>6</v>
      </c>
      <c r="L131" s="133">
        <f t="shared" si="29"/>
        <v>100.78999999999999</v>
      </c>
    </row>
    <row r="132" spans="1:12" ht="29.25" customHeight="1" x14ac:dyDescent="0.2">
      <c r="A132" s="388"/>
      <c r="B132" s="50" t="s">
        <v>228</v>
      </c>
      <c r="C132" s="37" t="s">
        <v>229</v>
      </c>
      <c r="D132" s="37" t="s">
        <v>227</v>
      </c>
      <c r="E132" s="26">
        <v>14.087999999999999</v>
      </c>
      <c r="F132" s="16">
        <f t="shared" si="24"/>
        <v>2.98</v>
      </c>
      <c r="G132" s="16">
        <f t="shared" si="25"/>
        <v>41.98</v>
      </c>
      <c r="H132" s="16">
        <f t="shared" si="26"/>
        <v>19.510000000000002</v>
      </c>
      <c r="I132" s="16">
        <f t="shared" si="27"/>
        <v>2.97</v>
      </c>
      <c r="J132" s="16">
        <f t="shared" si="28"/>
        <v>57.94</v>
      </c>
      <c r="K132" s="38">
        <v>5.95</v>
      </c>
      <c r="L132" s="133">
        <f t="shared" si="29"/>
        <v>99.919999999999987</v>
      </c>
    </row>
    <row r="133" spans="1:12" ht="40.35" customHeight="1" x14ac:dyDescent="0.2">
      <c r="A133" s="388"/>
      <c r="B133" s="50" t="s">
        <v>230</v>
      </c>
      <c r="C133" s="37" t="s">
        <v>231</v>
      </c>
      <c r="D133" s="37" t="s">
        <v>227</v>
      </c>
      <c r="E133" s="26">
        <v>14.087999999999999</v>
      </c>
      <c r="F133" s="16">
        <f t="shared" si="24"/>
        <v>1.8</v>
      </c>
      <c r="G133" s="16">
        <f t="shared" si="25"/>
        <v>25.36</v>
      </c>
      <c r="H133" s="16">
        <f t="shared" si="26"/>
        <v>19.510000000000002</v>
      </c>
      <c r="I133" s="16">
        <f t="shared" si="27"/>
        <v>1.8</v>
      </c>
      <c r="J133" s="16">
        <f t="shared" si="28"/>
        <v>35.119999999999997</v>
      </c>
      <c r="K133" s="38">
        <v>3.6</v>
      </c>
      <c r="L133" s="133">
        <f t="shared" si="29"/>
        <v>60.48</v>
      </c>
    </row>
    <row r="134" spans="1:12" ht="38.25" customHeight="1" x14ac:dyDescent="0.2">
      <c r="A134" s="388"/>
      <c r="B134" s="50" t="s">
        <v>232</v>
      </c>
      <c r="C134" s="37" t="s">
        <v>233</v>
      </c>
      <c r="D134" s="37" t="s">
        <v>227</v>
      </c>
      <c r="E134" s="26">
        <v>14.087999999999999</v>
      </c>
      <c r="F134" s="16">
        <f t="shared" si="24"/>
        <v>2.85</v>
      </c>
      <c r="G134" s="16">
        <f t="shared" si="25"/>
        <v>40.15</v>
      </c>
      <c r="H134" s="16">
        <f t="shared" si="26"/>
        <v>19.510000000000002</v>
      </c>
      <c r="I134" s="16">
        <f t="shared" si="27"/>
        <v>2.85</v>
      </c>
      <c r="J134" s="16">
        <f t="shared" si="28"/>
        <v>55.6</v>
      </c>
      <c r="K134" s="38">
        <v>5.7</v>
      </c>
      <c r="L134" s="133">
        <f t="shared" si="29"/>
        <v>95.75</v>
      </c>
    </row>
    <row r="135" spans="1:12" ht="38.25" customHeight="1" x14ac:dyDescent="0.2">
      <c r="A135" s="388"/>
      <c r="B135" s="50" t="s">
        <v>240</v>
      </c>
      <c r="C135" s="37" t="s">
        <v>235</v>
      </c>
      <c r="D135" s="37" t="s">
        <v>227</v>
      </c>
      <c r="E135" s="26">
        <v>14.087999999999999</v>
      </c>
      <c r="F135" s="16">
        <f t="shared" si="24"/>
        <v>20.14</v>
      </c>
      <c r="G135" s="16">
        <f t="shared" si="25"/>
        <v>283.73</v>
      </c>
      <c r="H135" s="16">
        <f t="shared" si="26"/>
        <v>19.510000000000002</v>
      </c>
      <c r="I135" s="16">
        <f t="shared" si="27"/>
        <v>20.14</v>
      </c>
      <c r="J135" s="16">
        <f t="shared" si="28"/>
        <v>392.93</v>
      </c>
      <c r="K135" s="38">
        <v>40.28</v>
      </c>
      <c r="L135" s="133">
        <f t="shared" si="29"/>
        <v>676.66000000000008</v>
      </c>
    </row>
    <row r="136" spans="1:12" ht="58.15" customHeight="1" x14ac:dyDescent="0.2">
      <c r="A136" s="388" t="s">
        <v>241</v>
      </c>
      <c r="B136" s="36" t="s">
        <v>242</v>
      </c>
      <c r="C136" s="16" t="s">
        <v>53</v>
      </c>
      <c r="D136" s="37" t="s">
        <v>26</v>
      </c>
      <c r="E136" s="51">
        <v>10.295999999999999</v>
      </c>
      <c r="F136" s="16">
        <f t="shared" si="24"/>
        <v>40.869999999999997</v>
      </c>
      <c r="G136" s="16">
        <f t="shared" si="25"/>
        <v>420.8</v>
      </c>
      <c r="H136" s="16">
        <f t="shared" si="26"/>
        <v>14.26</v>
      </c>
      <c r="I136" s="16">
        <f t="shared" si="27"/>
        <v>40.869999999999997</v>
      </c>
      <c r="J136" s="16">
        <f t="shared" si="28"/>
        <v>582.80999999999995</v>
      </c>
      <c r="K136" s="38">
        <v>81.739999999999995</v>
      </c>
      <c r="L136" s="133">
        <f t="shared" si="29"/>
        <v>1003.6099999999999</v>
      </c>
    </row>
    <row r="137" spans="1:12" ht="64.150000000000006" customHeight="1" x14ac:dyDescent="0.2">
      <c r="A137" s="388"/>
      <c r="B137" s="36" t="s">
        <v>243</v>
      </c>
      <c r="C137" s="16" t="s">
        <v>53</v>
      </c>
      <c r="D137" s="37" t="s">
        <v>26</v>
      </c>
      <c r="E137" s="51">
        <v>10.295999999999999</v>
      </c>
      <c r="F137" s="16">
        <f t="shared" si="24"/>
        <v>283.49</v>
      </c>
      <c r="G137" s="16">
        <f t="shared" si="25"/>
        <v>2918.81</v>
      </c>
      <c r="H137" s="16">
        <f t="shared" si="26"/>
        <v>14.26</v>
      </c>
      <c r="I137" s="16">
        <f t="shared" si="27"/>
        <v>283.48</v>
      </c>
      <c r="J137" s="16">
        <f t="shared" si="28"/>
        <v>4042.42</v>
      </c>
      <c r="K137" s="38">
        <v>566.97</v>
      </c>
      <c r="L137" s="133">
        <f t="shared" si="29"/>
        <v>6961.23</v>
      </c>
    </row>
    <row r="138" spans="1:12" ht="66.75" customHeight="1" x14ac:dyDescent="0.2">
      <c r="A138" s="388" t="s">
        <v>244</v>
      </c>
      <c r="B138" s="36" t="s">
        <v>245</v>
      </c>
      <c r="C138" s="21" t="s">
        <v>35</v>
      </c>
      <c r="D138" s="37" t="s">
        <v>26</v>
      </c>
      <c r="E138" s="26">
        <v>10.295999999999999</v>
      </c>
      <c r="F138" s="16">
        <f t="shared" si="24"/>
        <v>41</v>
      </c>
      <c r="G138" s="16">
        <f t="shared" si="25"/>
        <v>422.14</v>
      </c>
      <c r="H138" s="16">
        <f t="shared" si="26"/>
        <v>14.26</v>
      </c>
      <c r="I138" s="16">
        <f t="shared" si="27"/>
        <v>41</v>
      </c>
      <c r="J138" s="16">
        <f t="shared" si="28"/>
        <v>584.66</v>
      </c>
      <c r="K138" s="38">
        <v>82</v>
      </c>
      <c r="L138" s="133">
        <f t="shared" si="29"/>
        <v>1006.8</v>
      </c>
    </row>
    <row r="139" spans="1:12" ht="68.25" customHeight="1" x14ac:dyDescent="0.2">
      <c r="A139" s="388"/>
      <c r="B139" s="36" t="s">
        <v>246</v>
      </c>
      <c r="C139" s="37" t="s">
        <v>35</v>
      </c>
      <c r="D139" s="37" t="s">
        <v>26</v>
      </c>
      <c r="E139" s="26">
        <v>10.295999999999999</v>
      </c>
      <c r="F139" s="16">
        <f t="shared" si="24"/>
        <v>72.5</v>
      </c>
      <c r="G139" s="16">
        <f t="shared" si="25"/>
        <v>746.46</v>
      </c>
      <c r="H139" s="16">
        <f t="shared" si="26"/>
        <v>14.26</v>
      </c>
      <c r="I139" s="16">
        <f t="shared" si="27"/>
        <v>72.5</v>
      </c>
      <c r="J139" s="16">
        <f t="shared" si="28"/>
        <v>1033.8499999999999</v>
      </c>
      <c r="K139" s="38">
        <v>145</v>
      </c>
      <c r="L139" s="133">
        <f t="shared" si="29"/>
        <v>1780.31</v>
      </c>
    </row>
    <row r="140" spans="1:12" ht="92.45" customHeight="1" x14ac:dyDescent="0.2">
      <c r="A140" s="388" t="s">
        <v>247</v>
      </c>
      <c r="B140" s="36" t="s">
        <v>248</v>
      </c>
      <c r="C140" s="16" t="s">
        <v>42</v>
      </c>
      <c r="D140" s="37" t="s">
        <v>26</v>
      </c>
      <c r="E140" s="26">
        <v>10.295999999999999</v>
      </c>
      <c r="F140" s="16">
        <f t="shared" si="24"/>
        <v>4.91</v>
      </c>
      <c r="G140" s="16">
        <f t="shared" si="25"/>
        <v>50.55</v>
      </c>
      <c r="H140" s="16">
        <f t="shared" si="26"/>
        <v>14.26</v>
      </c>
      <c r="I140" s="16">
        <f t="shared" si="27"/>
        <v>4.9000000000000004</v>
      </c>
      <c r="J140" s="16">
        <f t="shared" si="28"/>
        <v>69.87</v>
      </c>
      <c r="K140" s="38">
        <v>9.81</v>
      </c>
      <c r="L140" s="133">
        <f t="shared" si="29"/>
        <v>120.42</v>
      </c>
    </row>
    <row r="141" spans="1:12" ht="90.95" customHeight="1" x14ac:dyDescent="0.2">
      <c r="A141" s="388"/>
      <c r="B141" s="36" t="s">
        <v>249</v>
      </c>
      <c r="C141" s="16" t="s">
        <v>42</v>
      </c>
      <c r="D141" s="37" t="s">
        <v>26</v>
      </c>
      <c r="E141" s="26">
        <v>10.295999999999999</v>
      </c>
      <c r="F141" s="16">
        <f t="shared" si="24"/>
        <v>227.5</v>
      </c>
      <c r="G141" s="16">
        <f t="shared" si="25"/>
        <v>2342.34</v>
      </c>
      <c r="H141" s="16">
        <f t="shared" si="26"/>
        <v>14.26</v>
      </c>
      <c r="I141" s="16">
        <f t="shared" si="27"/>
        <v>227.5</v>
      </c>
      <c r="J141" s="16">
        <f t="shared" si="28"/>
        <v>3244.15</v>
      </c>
      <c r="K141" s="38">
        <v>455</v>
      </c>
      <c r="L141" s="133">
        <f t="shared" si="29"/>
        <v>5586.49</v>
      </c>
    </row>
    <row r="142" spans="1:12" ht="39.75" customHeight="1" x14ac:dyDescent="0.2">
      <c r="A142" s="388" t="s">
        <v>250</v>
      </c>
      <c r="B142" s="36" t="s">
        <v>251</v>
      </c>
      <c r="C142" s="37" t="s">
        <v>252</v>
      </c>
      <c r="D142" s="37" t="s">
        <v>26</v>
      </c>
      <c r="E142" s="26">
        <v>11.544</v>
      </c>
      <c r="F142" s="16">
        <f t="shared" si="24"/>
        <v>15</v>
      </c>
      <c r="G142" s="16">
        <f t="shared" si="25"/>
        <v>173.16</v>
      </c>
      <c r="H142" s="16">
        <f t="shared" si="26"/>
        <v>15.99</v>
      </c>
      <c r="I142" s="16">
        <f t="shared" si="27"/>
        <v>15</v>
      </c>
      <c r="J142" s="16">
        <f t="shared" si="28"/>
        <v>239.85</v>
      </c>
      <c r="K142" s="38">
        <v>30</v>
      </c>
      <c r="L142" s="133">
        <f t="shared" si="29"/>
        <v>413.01</v>
      </c>
    </row>
    <row r="143" spans="1:12" ht="39.75" customHeight="1" x14ac:dyDescent="0.2">
      <c r="A143" s="388"/>
      <c r="B143" s="36" t="s">
        <v>253</v>
      </c>
      <c r="C143" s="37" t="s">
        <v>252</v>
      </c>
      <c r="D143" s="37" t="s">
        <v>254</v>
      </c>
      <c r="E143" s="26">
        <v>11.544</v>
      </c>
      <c r="F143" s="16">
        <f t="shared" si="24"/>
        <v>140</v>
      </c>
      <c r="G143" s="16">
        <f t="shared" si="25"/>
        <v>1616.16</v>
      </c>
      <c r="H143" s="16">
        <f t="shared" si="26"/>
        <v>15.99</v>
      </c>
      <c r="I143" s="16">
        <f t="shared" si="27"/>
        <v>140</v>
      </c>
      <c r="J143" s="16">
        <f t="shared" si="28"/>
        <v>2238.6</v>
      </c>
      <c r="K143" s="38">
        <v>280</v>
      </c>
      <c r="L143" s="133">
        <f t="shared" si="29"/>
        <v>3854.76</v>
      </c>
    </row>
    <row r="144" spans="1:12" ht="39.75" customHeight="1" x14ac:dyDescent="0.2">
      <c r="A144" s="388" t="s">
        <v>255</v>
      </c>
      <c r="B144" s="36" t="s">
        <v>256</v>
      </c>
      <c r="C144" s="389" t="s">
        <v>257</v>
      </c>
      <c r="D144" s="37" t="s">
        <v>37</v>
      </c>
      <c r="E144" s="26">
        <v>16.056000000000001</v>
      </c>
      <c r="F144" s="16">
        <f t="shared" si="24"/>
        <v>16.420000000000002</v>
      </c>
      <c r="G144" s="16">
        <f t="shared" si="25"/>
        <v>263.64</v>
      </c>
      <c r="H144" s="16">
        <f t="shared" si="26"/>
        <v>22.24</v>
      </c>
      <c r="I144" s="16">
        <f t="shared" si="27"/>
        <v>16.420000000000002</v>
      </c>
      <c r="J144" s="16">
        <f t="shared" si="28"/>
        <v>365.18</v>
      </c>
      <c r="K144" s="38">
        <v>32.840000000000003</v>
      </c>
      <c r="L144" s="133">
        <f t="shared" si="29"/>
        <v>628.81999999999994</v>
      </c>
    </row>
    <row r="145" spans="1:12" ht="51" customHeight="1" x14ac:dyDescent="0.2">
      <c r="A145" s="388"/>
      <c r="B145" s="36" t="s">
        <v>258</v>
      </c>
      <c r="C145" s="389"/>
      <c r="D145" s="37" t="s">
        <v>37</v>
      </c>
      <c r="E145" s="26">
        <v>16.056000000000001</v>
      </c>
      <c r="F145" s="16">
        <f t="shared" si="24"/>
        <v>11.82</v>
      </c>
      <c r="G145" s="16">
        <f t="shared" si="25"/>
        <v>189.78</v>
      </c>
      <c r="H145" s="16">
        <f t="shared" si="26"/>
        <v>22.24</v>
      </c>
      <c r="I145" s="16">
        <f t="shared" si="27"/>
        <v>11.809999999999999</v>
      </c>
      <c r="J145" s="16">
        <f t="shared" si="28"/>
        <v>262.64999999999998</v>
      </c>
      <c r="K145" s="38">
        <v>23.63</v>
      </c>
      <c r="L145" s="133">
        <f t="shared" si="29"/>
        <v>452.42999999999995</v>
      </c>
    </row>
    <row r="146" spans="1:12" ht="51" customHeight="1" x14ac:dyDescent="0.2">
      <c r="A146" s="388" t="s">
        <v>259</v>
      </c>
      <c r="B146" s="39" t="s">
        <v>260</v>
      </c>
      <c r="C146" s="40"/>
      <c r="D146" s="40"/>
      <c r="E146" s="47"/>
      <c r="F146" s="43">
        <f>SUM(F147:F149)</f>
        <v>36.42</v>
      </c>
      <c r="G146" s="43">
        <f>SUM(G147:G149)</f>
        <v>584.70000000000005</v>
      </c>
      <c r="H146" s="47"/>
      <c r="I146" s="43">
        <f>SUM(I147:I149)</f>
        <v>36.409999999999997</v>
      </c>
      <c r="J146" s="43">
        <f>SUM(J147:J149)</f>
        <v>809.6400000000001</v>
      </c>
      <c r="K146" s="40">
        <f>SUM(K147:K149)</f>
        <v>72.83</v>
      </c>
      <c r="L146" s="139">
        <f>SUM(L147:L149)</f>
        <v>1394.3400000000001</v>
      </c>
    </row>
    <row r="147" spans="1:12" ht="28.5" customHeight="1" x14ac:dyDescent="0.2">
      <c r="A147" s="388"/>
      <c r="B147" s="50" t="s">
        <v>261</v>
      </c>
      <c r="C147" s="37" t="s">
        <v>148</v>
      </c>
      <c r="D147" s="37" t="s">
        <v>37</v>
      </c>
      <c r="E147" s="26">
        <v>16.056000000000001</v>
      </c>
      <c r="F147" s="16">
        <f>ROUND(K147/2,2)</f>
        <v>20.329999999999998</v>
      </c>
      <c r="G147" s="16">
        <f>ROUND(E147*F147,2)</f>
        <v>326.42</v>
      </c>
      <c r="H147" s="16">
        <f>ROUND(E147*$I$238,2)</f>
        <v>22.24</v>
      </c>
      <c r="I147" s="16">
        <f>K147-F147</f>
        <v>20.32</v>
      </c>
      <c r="J147" s="16">
        <f>ROUND(H147*I147,2)</f>
        <v>451.92</v>
      </c>
      <c r="K147" s="38">
        <v>40.65</v>
      </c>
      <c r="L147" s="133">
        <f>G147+J147</f>
        <v>778.34</v>
      </c>
    </row>
    <row r="148" spans="1:12" ht="36.75" customHeight="1" x14ac:dyDescent="0.2">
      <c r="A148" s="388"/>
      <c r="B148" s="36" t="s">
        <v>262</v>
      </c>
      <c r="C148" s="37" t="s">
        <v>263</v>
      </c>
      <c r="D148" s="37" t="s">
        <v>227</v>
      </c>
      <c r="E148" s="26">
        <v>14.087999999999999</v>
      </c>
      <c r="F148" s="16">
        <f>ROUND(K148/2,2)</f>
        <v>1.54</v>
      </c>
      <c r="G148" s="16">
        <f>ROUND(E148*F148,2)</f>
        <v>21.7</v>
      </c>
      <c r="H148" s="16">
        <f>ROUND(E148*$I$238,2)</f>
        <v>19.510000000000002</v>
      </c>
      <c r="I148" s="16">
        <f>K148-F148</f>
        <v>1.54</v>
      </c>
      <c r="J148" s="16">
        <f>ROUND(H148*I148,2)</f>
        <v>30.05</v>
      </c>
      <c r="K148" s="38">
        <v>3.08</v>
      </c>
      <c r="L148" s="133">
        <f>G148+J148</f>
        <v>51.75</v>
      </c>
    </row>
    <row r="149" spans="1:12" ht="27.75" customHeight="1" x14ac:dyDescent="0.2">
      <c r="A149" s="388"/>
      <c r="B149" s="36" t="s">
        <v>264</v>
      </c>
      <c r="C149" s="37" t="s">
        <v>265</v>
      </c>
      <c r="D149" s="37" t="s">
        <v>266</v>
      </c>
      <c r="E149" s="26">
        <v>16.260000000000002</v>
      </c>
      <c r="F149" s="16">
        <f>ROUND(K149/2,2)</f>
        <v>14.55</v>
      </c>
      <c r="G149" s="16">
        <f>ROUND(E149*F149,2)</f>
        <v>236.58</v>
      </c>
      <c r="H149" s="16">
        <f>ROUND(E149*$I$238,2)</f>
        <v>22.52</v>
      </c>
      <c r="I149" s="16">
        <f>K149-F149</f>
        <v>14.55</v>
      </c>
      <c r="J149" s="16">
        <f>ROUND(H149*I149,2)</f>
        <v>327.67</v>
      </c>
      <c r="K149" s="38">
        <v>29.1</v>
      </c>
      <c r="L149" s="133">
        <f>G149+J149</f>
        <v>564.25</v>
      </c>
    </row>
    <row r="150" spans="1:12" ht="47.25" customHeight="1" x14ac:dyDescent="0.2">
      <c r="A150" s="388"/>
      <c r="B150" s="49" t="s">
        <v>267</v>
      </c>
      <c r="C150" s="40"/>
      <c r="D150" s="40"/>
      <c r="E150" s="40"/>
      <c r="F150" s="43">
        <f>SUM(F151:F154)</f>
        <v>85.519999999999982</v>
      </c>
      <c r="G150" s="43">
        <f>SUM(G151:G154)</f>
        <v>1367.8999999999999</v>
      </c>
      <c r="H150" s="40"/>
      <c r="I150" s="43">
        <f>SUM(I151:I154)</f>
        <v>85.519999999999982</v>
      </c>
      <c r="J150" s="43">
        <f>SUM(J151:J154)</f>
        <v>1894.74</v>
      </c>
      <c r="K150" s="40">
        <f>SUM(K151:K154)</f>
        <v>171.03999999999996</v>
      </c>
      <c r="L150" s="139">
        <f>SUM(L151:L154)</f>
        <v>3262.6400000000003</v>
      </c>
    </row>
    <row r="151" spans="1:12" ht="27" customHeight="1" x14ac:dyDescent="0.2">
      <c r="A151" s="388"/>
      <c r="B151" s="36" t="s">
        <v>268</v>
      </c>
      <c r="C151" s="37" t="s">
        <v>148</v>
      </c>
      <c r="D151" s="37" t="s">
        <v>37</v>
      </c>
      <c r="E151" s="26">
        <v>16.056000000000001</v>
      </c>
      <c r="F151" s="16">
        <f t="shared" ref="F151:F158" si="30">ROUND(K151/2,2)</f>
        <v>82.5</v>
      </c>
      <c r="G151" s="16">
        <f t="shared" ref="G151:G158" si="31">ROUND(E151*F151,2)</f>
        <v>1324.62</v>
      </c>
      <c r="H151" s="16">
        <f t="shared" ref="H151:H158" si="32">ROUND(E151*$I$238,2)</f>
        <v>22.24</v>
      </c>
      <c r="I151" s="16">
        <f t="shared" ref="I151:I158" si="33">K151-F151</f>
        <v>82.5</v>
      </c>
      <c r="J151" s="16">
        <f t="shared" ref="J151:J158" si="34">ROUND(H151*I151,2)</f>
        <v>1834.8</v>
      </c>
      <c r="K151" s="38">
        <v>165</v>
      </c>
      <c r="L151" s="133">
        <f t="shared" ref="L151:L158" si="35">G151+J151</f>
        <v>3159.42</v>
      </c>
    </row>
    <row r="152" spans="1:12" ht="40.5" customHeight="1" x14ac:dyDescent="0.2">
      <c r="A152" s="388"/>
      <c r="B152" s="36" t="s">
        <v>269</v>
      </c>
      <c r="C152" s="37" t="s">
        <v>270</v>
      </c>
      <c r="D152" s="37" t="s">
        <v>271</v>
      </c>
      <c r="E152" s="26">
        <v>17.603999999999999</v>
      </c>
      <c r="F152" s="16">
        <f t="shared" si="30"/>
        <v>0.6</v>
      </c>
      <c r="G152" s="16">
        <f t="shared" si="31"/>
        <v>10.56</v>
      </c>
      <c r="H152" s="16">
        <f t="shared" si="32"/>
        <v>24.38</v>
      </c>
      <c r="I152" s="16">
        <f t="shared" si="33"/>
        <v>0.6</v>
      </c>
      <c r="J152" s="16">
        <f t="shared" si="34"/>
        <v>14.63</v>
      </c>
      <c r="K152" s="38">
        <v>1.2</v>
      </c>
      <c r="L152" s="133">
        <f t="shared" si="35"/>
        <v>25.19</v>
      </c>
    </row>
    <row r="153" spans="1:12" ht="42" customHeight="1" x14ac:dyDescent="0.2">
      <c r="A153" s="388"/>
      <c r="B153" s="36" t="s">
        <v>272</v>
      </c>
      <c r="C153" s="37" t="s">
        <v>273</v>
      </c>
      <c r="D153" s="37" t="s">
        <v>227</v>
      </c>
      <c r="E153" s="26">
        <v>14.087999999999999</v>
      </c>
      <c r="F153" s="16">
        <f t="shared" si="30"/>
        <v>1.1000000000000001</v>
      </c>
      <c r="G153" s="16">
        <f t="shared" si="31"/>
        <v>15.5</v>
      </c>
      <c r="H153" s="16">
        <f t="shared" si="32"/>
        <v>19.510000000000002</v>
      </c>
      <c r="I153" s="16">
        <f t="shared" si="33"/>
        <v>1.1000000000000001</v>
      </c>
      <c r="J153" s="16">
        <f t="shared" si="34"/>
        <v>21.46</v>
      </c>
      <c r="K153" s="38">
        <v>2.2000000000000002</v>
      </c>
      <c r="L153" s="133">
        <f t="shared" si="35"/>
        <v>36.96</v>
      </c>
    </row>
    <row r="154" spans="1:12" ht="40.5" customHeight="1" x14ac:dyDescent="0.2">
      <c r="A154" s="388"/>
      <c r="B154" s="45" t="s">
        <v>274</v>
      </c>
      <c r="C154" s="37" t="s">
        <v>275</v>
      </c>
      <c r="D154" s="37" t="s">
        <v>276</v>
      </c>
      <c r="E154" s="26">
        <v>13.044</v>
      </c>
      <c r="F154" s="16">
        <f t="shared" si="30"/>
        <v>1.32</v>
      </c>
      <c r="G154" s="16">
        <f t="shared" si="31"/>
        <v>17.22</v>
      </c>
      <c r="H154" s="16">
        <f t="shared" si="32"/>
        <v>18.07</v>
      </c>
      <c r="I154" s="16">
        <f t="shared" si="33"/>
        <v>1.32</v>
      </c>
      <c r="J154" s="16">
        <f t="shared" si="34"/>
        <v>23.85</v>
      </c>
      <c r="K154" s="38">
        <v>2.64</v>
      </c>
      <c r="L154" s="133">
        <f t="shared" si="35"/>
        <v>41.07</v>
      </c>
    </row>
    <row r="155" spans="1:12" ht="48" customHeight="1" x14ac:dyDescent="0.2">
      <c r="A155" s="388" t="s">
        <v>277</v>
      </c>
      <c r="B155" s="36" t="s">
        <v>278</v>
      </c>
      <c r="C155" s="37" t="s">
        <v>279</v>
      </c>
      <c r="D155" s="19" t="s">
        <v>37</v>
      </c>
      <c r="E155" s="26">
        <v>16.056000000000001</v>
      </c>
      <c r="F155" s="16">
        <f t="shared" si="30"/>
        <v>6</v>
      </c>
      <c r="G155" s="16">
        <f t="shared" si="31"/>
        <v>96.34</v>
      </c>
      <c r="H155" s="16">
        <f t="shared" si="32"/>
        <v>22.24</v>
      </c>
      <c r="I155" s="16">
        <f t="shared" si="33"/>
        <v>6</v>
      </c>
      <c r="J155" s="16">
        <f t="shared" si="34"/>
        <v>133.44</v>
      </c>
      <c r="K155" s="38">
        <v>12</v>
      </c>
      <c r="L155" s="133">
        <f t="shared" si="35"/>
        <v>229.78</v>
      </c>
    </row>
    <row r="156" spans="1:12" ht="60.4" customHeight="1" x14ac:dyDescent="0.2">
      <c r="A156" s="388"/>
      <c r="B156" s="36" t="s">
        <v>280</v>
      </c>
      <c r="C156" s="37" t="s">
        <v>279</v>
      </c>
      <c r="D156" s="19" t="s">
        <v>37</v>
      </c>
      <c r="E156" s="26">
        <v>16.056000000000001</v>
      </c>
      <c r="F156" s="16">
        <f t="shared" si="30"/>
        <v>65</v>
      </c>
      <c r="G156" s="16">
        <f t="shared" si="31"/>
        <v>1043.6400000000001</v>
      </c>
      <c r="H156" s="16">
        <f t="shared" si="32"/>
        <v>22.24</v>
      </c>
      <c r="I156" s="16">
        <f t="shared" si="33"/>
        <v>65</v>
      </c>
      <c r="J156" s="16">
        <f t="shared" si="34"/>
        <v>1445.6</v>
      </c>
      <c r="K156" s="38">
        <v>130</v>
      </c>
      <c r="L156" s="133">
        <f t="shared" si="35"/>
        <v>2489.2399999999998</v>
      </c>
    </row>
    <row r="157" spans="1:12" ht="64.900000000000006" customHeight="1" x14ac:dyDescent="0.2">
      <c r="A157" s="388" t="s">
        <v>281</v>
      </c>
      <c r="B157" s="36" t="s">
        <v>282</v>
      </c>
      <c r="C157" s="389" t="s">
        <v>283</v>
      </c>
      <c r="D157" s="37" t="s">
        <v>227</v>
      </c>
      <c r="E157" s="26">
        <v>14.087999999999999</v>
      </c>
      <c r="F157" s="16">
        <f t="shared" si="30"/>
        <v>7</v>
      </c>
      <c r="G157" s="16">
        <f t="shared" si="31"/>
        <v>98.62</v>
      </c>
      <c r="H157" s="16">
        <f t="shared" si="32"/>
        <v>19.510000000000002</v>
      </c>
      <c r="I157" s="16">
        <f t="shared" si="33"/>
        <v>7</v>
      </c>
      <c r="J157" s="16">
        <f t="shared" si="34"/>
        <v>136.57</v>
      </c>
      <c r="K157" s="38">
        <v>14</v>
      </c>
      <c r="L157" s="133">
        <f t="shared" si="35"/>
        <v>235.19</v>
      </c>
    </row>
    <row r="158" spans="1:12" ht="43.5" customHeight="1" x14ac:dyDescent="0.2">
      <c r="A158" s="388"/>
      <c r="B158" s="36" t="s">
        <v>284</v>
      </c>
      <c r="C158" s="389"/>
      <c r="D158" s="19" t="s">
        <v>37</v>
      </c>
      <c r="E158" s="26">
        <v>16.056000000000001</v>
      </c>
      <c r="F158" s="16">
        <f t="shared" si="30"/>
        <v>85</v>
      </c>
      <c r="G158" s="16">
        <f t="shared" si="31"/>
        <v>1364.76</v>
      </c>
      <c r="H158" s="16">
        <f t="shared" si="32"/>
        <v>22.24</v>
      </c>
      <c r="I158" s="16">
        <f t="shared" si="33"/>
        <v>85</v>
      </c>
      <c r="J158" s="16">
        <f t="shared" si="34"/>
        <v>1890.4</v>
      </c>
      <c r="K158" s="38">
        <v>170</v>
      </c>
      <c r="L158" s="133">
        <f t="shared" si="35"/>
        <v>3255.16</v>
      </c>
    </row>
    <row r="159" spans="1:12" ht="53.25" customHeight="1" x14ac:dyDescent="0.2">
      <c r="A159" s="388" t="s">
        <v>285</v>
      </c>
      <c r="B159" s="52" t="s">
        <v>286</v>
      </c>
      <c r="C159" s="53"/>
      <c r="D159" s="40"/>
      <c r="E159" s="40"/>
      <c r="F159" s="54">
        <f>F160+F161</f>
        <v>26.380000000000003</v>
      </c>
      <c r="G159" s="54">
        <f>G160+G161</f>
        <v>271.61</v>
      </c>
      <c r="H159" s="40"/>
      <c r="I159" s="54">
        <f>I160+I161</f>
        <v>26.380000000000003</v>
      </c>
      <c r="J159" s="54">
        <f>J160+J161</f>
        <v>376.17999999999995</v>
      </c>
      <c r="K159" s="54">
        <f>K160+K161</f>
        <v>52.760000000000005</v>
      </c>
      <c r="L159" s="140">
        <f>L160+L161</f>
        <v>647.79</v>
      </c>
    </row>
    <row r="160" spans="1:12" ht="50.25" customHeight="1" x14ac:dyDescent="0.2">
      <c r="A160" s="388"/>
      <c r="B160" s="44" t="s">
        <v>287</v>
      </c>
      <c r="C160" s="37" t="s">
        <v>35</v>
      </c>
      <c r="D160" s="37" t="s">
        <v>26</v>
      </c>
      <c r="E160" s="26">
        <v>10.295999999999999</v>
      </c>
      <c r="F160" s="16">
        <f>ROUND(K160/2,2)</f>
        <v>25.19</v>
      </c>
      <c r="G160" s="16">
        <f>ROUND(E160*F160,2)</f>
        <v>259.36</v>
      </c>
      <c r="H160" s="16">
        <f>ROUND(E160*$I$238,2)</f>
        <v>14.26</v>
      </c>
      <c r="I160" s="16">
        <f>K160-F160</f>
        <v>25.19</v>
      </c>
      <c r="J160" s="16">
        <f>ROUND(H160*I160,2)</f>
        <v>359.21</v>
      </c>
      <c r="K160" s="38">
        <v>50.38</v>
      </c>
      <c r="L160" s="133">
        <f>G160+J160</f>
        <v>618.56999999999994</v>
      </c>
    </row>
    <row r="161" spans="1:12" ht="55.5" customHeight="1" x14ac:dyDescent="0.2">
      <c r="A161" s="388"/>
      <c r="B161" s="55" t="s">
        <v>288</v>
      </c>
      <c r="C161" s="37" t="s">
        <v>35</v>
      </c>
      <c r="D161" s="37" t="s">
        <v>26</v>
      </c>
      <c r="E161" s="26">
        <v>10.295999999999999</v>
      </c>
      <c r="F161" s="16">
        <f>ROUND(K161/2,2)</f>
        <v>1.19</v>
      </c>
      <c r="G161" s="16">
        <f>ROUND(E161*F161,2)</f>
        <v>12.25</v>
      </c>
      <c r="H161" s="16">
        <f>ROUND(E161*$I$238,2)</f>
        <v>14.26</v>
      </c>
      <c r="I161" s="16">
        <f>K161-F161</f>
        <v>1.19</v>
      </c>
      <c r="J161" s="16">
        <f>ROUND(H161*I161,2)</f>
        <v>16.97</v>
      </c>
      <c r="K161" s="38">
        <v>2.38</v>
      </c>
      <c r="L161" s="133">
        <f>G161+J161</f>
        <v>29.22</v>
      </c>
    </row>
    <row r="162" spans="1:12" ht="47.1" customHeight="1" x14ac:dyDescent="0.2">
      <c r="A162" s="388"/>
      <c r="B162" s="49" t="s">
        <v>289</v>
      </c>
      <c r="C162" s="40"/>
      <c r="D162" s="40"/>
      <c r="E162" s="40"/>
      <c r="F162" s="54">
        <f>F163+F164</f>
        <v>776.72</v>
      </c>
      <c r="G162" s="54">
        <f>G163+G164</f>
        <v>7997.11</v>
      </c>
      <c r="H162" s="40"/>
      <c r="I162" s="54">
        <f>I163+I164</f>
        <v>776.7</v>
      </c>
      <c r="J162" s="54">
        <f>J163+J164</f>
        <v>11075.74</v>
      </c>
      <c r="K162" s="54">
        <f>K163+K164</f>
        <v>1553.42</v>
      </c>
      <c r="L162" s="140">
        <f>L163+L164</f>
        <v>19072.849999999999</v>
      </c>
    </row>
    <row r="163" spans="1:12" ht="36.6" customHeight="1" x14ac:dyDescent="0.2">
      <c r="A163" s="388"/>
      <c r="B163" s="44" t="s">
        <v>287</v>
      </c>
      <c r="C163" s="37" t="s">
        <v>35</v>
      </c>
      <c r="D163" s="37" t="s">
        <v>26</v>
      </c>
      <c r="E163" s="26">
        <v>10.295999999999999</v>
      </c>
      <c r="F163" s="16">
        <f t="shared" ref="F163:F169" si="36">ROUND(K163/2,2)</f>
        <v>770.85</v>
      </c>
      <c r="G163" s="16">
        <f t="shared" ref="G163:G169" si="37">ROUND(E163*F163,2)</f>
        <v>7936.67</v>
      </c>
      <c r="H163" s="16">
        <f t="shared" ref="H163:H169" si="38">ROUND(E163*$I$238,2)</f>
        <v>14.26</v>
      </c>
      <c r="I163" s="16">
        <f t="shared" ref="I163:I169" si="39">K163-F163</f>
        <v>770.84</v>
      </c>
      <c r="J163" s="16">
        <f t="shared" ref="J163:J169" si="40">ROUND(H163*I163,2)</f>
        <v>10992.18</v>
      </c>
      <c r="K163" s="38">
        <v>1541.69</v>
      </c>
      <c r="L163" s="133">
        <f t="shared" ref="L163:L169" si="41">G163+J163</f>
        <v>18928.849999999999</v>
      </c>
    </row>
    <row r="164" spans="1:12" ht="31.5" customHeight="1" x14ac:dyDescent="0.2">
      <c r="A164" s="388"/>
      <c r="B164" s="55" t="s">
        <v>288</v>
      </c>
      <c r="C164" s="21" t="s">
        <v>35</v>
      </c>
      <c r="D164" s="37" t="s">
        <v>26</v>
      </c>
      <c r="E164" s="26">
        <v>10.295999999999999</v>
      </c>
      <c r="F164" s="16">
        <f t="shared" si="36"/>
        <v>5.87</v>
      </c>
      <c r="G164" s="16">
        <f t="shared" si="37"/>
        <v>60.44</v>
      </c>
      <c r="H164" s="16">
        <f t="shared" si="38"/>
        <v>14.26</v>
      </c>
      <c r="I164" s="16">
        <f t="shared" si="39"/>
        <v>5.86</v>
      </c>
      <c r="J164" s="16">
        <f t="shared" si="40"/>
        <v>83.56</v>
      </c>
      <c r="K164" s="38">
        <v>11.73</v>
      </c>
      <c r="L164" s="133">
        <f t="shared" si="41"/>
        <v>144</v>
      </c>
    </row>
    <row r="165" spans="1:12" ht="52.15" customHeight="1" x14ac:dyDescent="0.2">
      <c r="A165" s="138" t="s">
        <v>290</v>
      </c>
      <c r="B165" s="36" t="s">
        <v>291</v>
      </c>
      <c r="C165" s="21" t="s">
        <v>35</v>
      </c>
      <c r="D165" s="37" t="s">
        <v>26</v>
      </c>
      <c r="E165" s="26">
        <v>10.295999999999999</v>
      </c>
      <c r="F165" s="19">
        <f t="shared" si="36"/>
        <v>42.5</v>
      </c>
      <c r="G165" s="19">
        <f t="shared" si="37"/>
        <v>437.58</v>
      </c>
      <c r="H165" s="16">
        <f t="shared" si="38"/>
        <v>14.26</v>
      </c>
      <c r="I165" s="19">
        <f t="shared" si="39"/>
        <v>42.5</v>
      </c>
      <c r="J165" s="19">
        <f t="shared" si="40"/>
        <v>606.04999999999995</v>
      </c>
      <c r="K165" s="38">
        <v>85</v>
      </c>
      <c r="L165" s="132">
        <f t="shared" si="41"/>
        <v>1043.6299999999999</v>
      </c>
    </row>
    <row r="166" spans="1:12" ht="23.25" customHeight="1" x14ac:dyDescent="0.2">
      <c r="A166" s="388" t="s">
        <v>292</v>
      </c>
      <c r="B166" s="390" t="s">
        <v>293</v>
      </c>
      <c r="C166" s="37" t="s">
        <v>294</v>
      </c>
      <c r="D166" s="37" t="s">
        <v>295</v>
      </c>
      <c r="E166" s="22">
        <v>14.087999999999999</v>
      </c>
      <c r="F166" s="19">
        <f t="shared" si="36"/>
        <v>5.0999999999999996</v>
      </c>
      <c r="G166" s="19">
        <f t="shared" si="37"/>
        <v>71.849999999999994</v>
      </c>
      <c r="H166" s="16">
        <f t="shared" si="38"/>
        <v>19.510000000000002</v>
      </c>
      <c r="I166" s="19">
        <f t="shared" si="39"/>
        <v>5.0999999999999996</v>
      </c>
      <c r="J166" s="19">
        <f t="shared" si="40"/>
        <v>99.5</v>
      </c>
      <c r="K166" s="38">
        <v>10.199999999999999</v>
      </c>
      <c r="L166" s="132">
        <f t="shared" si="41"/>
        <v>171.35</v>
      </c>
    </row>
    <row r="167" spans="1:12" ht="32.85" customHeight="1" x14ac:dyDescent="0.2">
      <c r="A167" s="388"/>
      <c r="B167" s="390"/>
      <c r="C167" s="37" t="s">
        <v>296</v>
      </c>
      <c r="D167" s="19" t="s">
        <v>37</v>
      </c>
      <c r="E167" s="22">
        <v>16.056000000000001</v>
      </c>
      <c r="F167" s="19">
        <f t="shared" si="36"/>
        <v>31.5</v>
      </c>
      <c r="G167" s="19">
        <f t="shared" si="37"/>
        <v>505.76</v>
      </c>
      <c r="H167" s="16">
        <f t="shared" si="38"/>
        <v>22.24</v>
      </c>
      <c r="I167" s="19">
        <f t="shared" si="39"/>
        <v>31.5</v>
      </c>
      <c r="J167" s="19">
        <f t="shared" si="40"/>
        <v>700.56</v>
      </c>
      <c r="K167" s="38">
        <v>63</v>
      </c>
      <c r="L167" s="132">
        <f t="shared" si="41"/>
        <v>1206.32</v>
      </c>
    </row>
    <row r="168" spans="1:12" ht="48.6" customHeight="1" x14ac:dyDescent="0.2">
      <c r="A168" s="388"/>
      <c r="B168" s="391" t="s">
        <v>297</v>
      </c>
      <c r="C168" s="37" t="s">
        <v>298</v>
      </c>
      <c r="D168" s="37" t="s">
        <v>295</v>
      </c>
      <c r="E168" s="22">
        <v>14.087999999999999</v>
      </c>
      <c r="F168" s="19">
        <f t="shared" si="36"/>
        <v>15</v>
      </c>
      <c r="G168" s="19">
        <f t="shared" si="37"/>
        <v>211.32</v>
      </c>
      <c r="H168" s="16">
        <f t="shared" si="38"/>
        <v>19.510000000000002</v>
      </c>
      <c r="I168" s="19">
        <f t="shared" si="39"/>
        <v>15</v>
      </c>
      <c r="J168" s="19">
        <f t="shared" si="40"/>
        <v>292.64999999999998</v>
      </c>
      <c r="K168" s="38">
        <v>30</v>
      </c>
      <c r="L168" s="132">
        <f t="shared" si="41"/>
        <v>503.96999999999997</v>
      </c>
    </row>
    <row r="169" spans="1:12" ht="23.25" customHeight="1" thickBot="1" x14ac:dyDescent="0.25">
      <c r="A169" s="388"/>
      <c r="B169" s="391"/>
      <c r="C169" s="37" t="s">
        <v>296</v>
      </c>
      <c r="D169" s="19" t="s">
        <v>37</v>
      </c>
      <c r="E169" s="22">
        <v>16.056000000000001</v>
      </c>
      <c r="F169" s="19">
        <f t="shared" si="36"/>
        <v>105</v>
      </c>
      <c r="G169" s="19">
        <f t="shared" si="37"/>
        <v>1685.88</v>
      </c>
      <c r="H169" s="16">
        <f t="shared" si="38"/>
        <v>22.24</v>
      </c>
      <c r="I169" s="19">
        <f t="shared" si="39"/>
        <v>105</v>
      </c>
      <c r="J169" s="19">
        <f t="shared" si="40"/>
        <v>2335.1999999999998</v>
      </c>
      <c r="K169" s="38">
        <v>210</v>
      </c>
      <c r="L169" s="132">
        <f t="shared" si="41"/>
        <v>4021.08</v>
      </c>
    </row>
    <row r="170" spans="1:12" ht="26.25" customHeight="1" thickBot="1" x14ac:dyDescent="0.25">
      <c r="A170" s="11" t="s">
        <v>299</v>
      </c>
      <c r="B170" s="12" t="s">
        <v>300</v>
      </c>
      <c r="C170" s="13"/>
      <c r="D170" s="13"/>
      <c r="E170" s="13"/>
      <c r="F170" s="13">
        <f>SUM(F171:F185)-F174</f>
        <v>200.35000000000002</v>
      </c>
      <c r="G170" s="13">
        <f>SUM(G171:G185)-G174</f>
        <v>1990.9300000000003</v>
      </c>
      <c r="H170" s="13"/>
      <c r="I170" s="13">
        <f>SUM(I171:I185)-I174</f>
        <v>200.35000000000002</v>
      </c>
      <c r="J170" s="13">
        <f>SUM(J171:J185)-J174</f>
        <v>2757.4500000000003</v>
      </c>
      <c r="K170" s="13">
        <f>SUM(K171:K185)-K174</f>
        <v>400.70000000000005</v>
      </c>
      <c r="L170" s="20">
        <f>SUM(L171:L185)-L174</f>
        <v>4748.3799999999992</v>
      </c>
    </row>
    <row r="171" spans="1:12" ht="64.5" customHeight="1" x14ac:dyDescent="0.2">
      <c r="A171" s="14" t="s">
        <v>301</v>
      </c>
      <c r="B171" s="15" t="s">
        <v>302</v>
      </c>
      <c r="C171" s="16" t="s">
        <v>30</v>
      </c>
      <c r="D171" s="16" t="s">
        <v>26</v>
      </c>
      <c r="E171" s="17">
        <v>10.295999999999999</v>
      </c>
      <c r="F171" s="18">
        <f>ROUND(K171/2,2)</f>
        <v>4.5</v>
      </c>
      <c r="G171" s="18">
        <f>ROUND(E171*F171,2)</f>
        <v>46.33</v>
      </c>
      <c r="H171" s="16">
        <f>ROUND(E171*$I$238,2)</f>
        <v>14.26</v>
      </c>
      <c r="I171" s="18">
        <f>K171-F171</f>
        <v>4.5</v>
      </c>
      <c r="J171" s="18">
        <f>ROUND(H171*I171,2)</f>
        <v>64.17</v>
      </c>
      <c r="K171" s="16">
        <v>9</v>
      </c>
      <c r="L171" s="131">
        <f>G171+J171</f>
        <v>110.5</v>
      </c>
    </row>
    <row r="172" spans="1:12" ht="39" customHeight="1" x14ac:dyDescent="0.2">
      <c r="A172" s="387" t="s">
        <v>303</v>
      </c>
      <c r="B172" s="15" t="s">
        <v>304</v>
      </c>
      <c r="C172" s="16" t="s">
        <v>30</v>
      </c>
      <c r="D172" s="16" t="s">
        <v>26</v>
      </c>
      <c r="E172" s="17">
        <v>10.295999999999999</v>
      </c>
      <c r="F172" s="16">
        <f>ROUND(K172/2,2)</f>
        <v>13.04</v>
      </c>
      <c r="G172" s="16">
        <f>ROUND(E172*F172,2)</f>
        <v>134.26</v>
      </c>
      <c r="H172" s="16">
        <f>ROUND(E172*$I$238,2)</f>
        <v>14.26</v>
      </c>
      <c r="I172" s="16">
        <f>K172-F172</f>
        <v>13.04</v>
      </c>
      <c r="J172" s="16">
        <f>ROUND(H172*I172,2)</f>
        <v>185.95</v>
      </c>
      <c r="K172" s="16">
        <v>26.08</v>
      </c>
      <c r="L172" s="133">
        <f>G172+J172</f>
        <v>320.20999999999998</v>
      </c>
    </row>
    <row r="173" spans="1:12" ht="39.75" customHeight="1" x14ac:dyDescent="0.2">
      <c r="A173" s="387"/>
      <c r="B173" s="15" t="s">
        <v>305</v>
      </c>
      <c r="C173" s="16" t="s">
        <v>69</v>
      </c>
      <c r="D173" s="16" t="s">
        <v>26</v>
      </c>
      <c r="E173" s="17">
        <v>10.295999999999999</v>
      </c>
      <c r="F173" s="16">
        <f>ROUND(K173/2,2)</f>
        <v>3.25</v>
      </c>
      <c r="G173" s="16">
        <f>ROUND(E173*F173,2)</f>
        <v>33.46</v>
      </c>
      <c r="H173" s="16">
        <f>ROUND(E173*$I$238,2)</f>
        <v>14.26</v>
      </c>
      <c r="I173" s="16">
        <f>K173-F173</f>
        <v>3.25</v>
      </c>
      <c r="J173" s="16">
        <f>ROUND(H173*I173,2)</f>
        <v>46.35</v>
      </c>
      <c r="K173" s="16">
        <v>6.5</v>
      </c>
      <c r="L173" s="133">
        <f>G173+J173</f>
        <v>79.81</v>
      </c>
    </row>
    <row r="174" spans="1:12" ht="54" customHeight="1" x14ac:dyDescent="0.2">
      <c r="A174" s="387" t="s">
        <v>306</v>
      </c>
      <c r="B174" s="56" t="s">
        <v>307</v>
      </c>
      <c r="C174" s="43"/>
      <c r="D174" s="43"/>
      <c r="E174" s="43"/>
      <c r="F174" s="43">
        <f>F175+F176</f>
        <v>56.5</v>
      </c>
      <c r="G174" s="43">
        <f>G175+G176</f>
        <v>440.39</v>
      </c>
      <c r="H174" s="43"/>
      <c r="I174" s="43">
        <f>I175+I176</f>
        <v>56.5</v>
      </c>
      <c r="J174" s="43">
        <f>J175+J176</f>
        <v>609.91</v>
      </c>
      <c r="K174" s="43">
        <f>K175+K176</f>
        <v>113</v>
      </c>
      <c r="L174" s="139">
        <f>L175+L176</f>
        <v>1050.3</v>
      </c>
    </row>
    <row r="175" spans="1:12" ht="26.25" customHeight="1" x14ac:dyDescent="0.2">
      <c r="A175" s="387"/>
      <c r="B175" s="57" t="s">
        <v>308</v>
      </c>
      <c r="C175" s="16" t="s">
        <v>30</v>
      </c>
      <c r="D175" s="16" t="s">
        <v>26</v>
      </c>
      <c r="E175" s="26">
        <v>4.8600000000000003</v>
      </c>
      <c r="F175" s="16">
        <f t="shared" ref="F175:F185" si="42">ROUND(K175/2,2)</f>
        <v>26</v>
      </c>
      <c r="G175" s="16">
        <f t="shared" ref="G175:G185" si="43">ROUND(E175*F175,2)</f>
        <v>126.36</v>
      </c>
      <c r="H175" s="16">
        <f t="shared" ref="H175:H185" si="44">ROUND(E175*$I$238,2)</f>
        <v>6.73</v>
      </c>
      <c r="I175" s="16">
        <f t="shared" ref="I175:I185" si="45">K175-F175</f>
        <v>26</v>
      </c>
      <c r="J175" s="16">
        <f t="shared" ref="J175:J185" si="46">ROUND(H175*I175,2)</f>
        <v>174.98</v>
      </c>
      <c r="K175" s="16">
        <v>52</v>
      </c>
      <c r="L175" s="133">
        <f t="shared" ref="L175:L185" si="47">G175+J175</f>
        <v>301.33999999999997</v>
      </c>
    </row>
    <row r="176" spans="1:12" ht="23.25" customHeight="1" x14ac:dyDescent="0.2">
      <c r="A176" s="387"/>
      <c r="B176" s="24" t="s">
        <v>309</v>
      </c>
      <c r="C176" s="16" t="s">
        <v>30</v>
      </c>
      <c r="D176" s="16" t="s">
        <v>26</v>
      </c>
      <c r="E176" s="17">
        <v>10.295999999999999</v>
      </c>
      <c r="F176" s="16">
        <f t="shared" si="42"/>
        <v>30.5</v>
      </c>
      <c r="G176" s="16">
        <f t="shared" si="43"/>
        <v>314.02999999999997</v>
      </c>
      <c r="H176" s="16">
        <f t="shared" si="44"/>
        <v>14.26</v>
      </c>
      <c r="I176" s="16">
        <f t="shared" si="45"/>
        <v>30.5</v>
      </c>
      <c r="J176" s="16">
        <f t="shared" si="46"/>
        <v>434.93</v>
      </c>
      <c r="K176" s="16">
        <v>61</v>
      </c>
      <c r="L176" s="133">
        <f t="shared" si="47"/>
        <v>748.96</v>
      </c>
    </row>
    <row r="177" spans="1:12" ht="45" customHeight="1" x14ac:dyDescent="0.2">
      <c r="A177" s="14" t="s">
        <v>310</v>
      </c>
      <c r="B177" s="15" t="s">
        <v>311</v>
      </c>
      <c r="C177" s="16" t="s">
        <v>30</v>
      </c>
      <c r="D177" s="16" t="s">
        <v>26</v>
      </c>
      <c r="E177" s="17">
        <v>10.295999999999999</v>
      </c>
      <c r="F177" s="16">
        <f t="shared" si="42"/>
        <v>23</v>
      </c>
      <c r="G177" s="16">
        <f t="shared" si="43"/>
        <v>236.81</v>
      </c>
      <c r="H177" s="16">
        <f t="shared" si="44"/>
        <v>14.26</v>
      </c>
      <c r="I177" s="16">
        <f t="shared" si="45"/>
        <v>23</v>
      </c>
      <c r="J177" s="16">
        <f t="shared" si="46"/>
        <v>327.98</v>
      </c>
      <c r="K177" s="16">
        <v>46</v>
      </c>
      <c r="L177" s="133">
        <f t="shared" si="47"/>
        <v>564.79</v>
      </c>
    </row>
    <row r="178" spans="1:12" ht="46.5" customHeight="1" x14ac:dyDescent="0.2">
      <c r="A178" s="14" t="s">
        <v>312</v>
      </c>
      <c r="B178" s="15" t="s">
        <v>313</v>
      </c>
      <c r="C178" s="16" t="s">
        <v>30</v>
      </c>
      <c r="D178" s="16" t="s">
        <v>26</v>
      </c>
      <c r="E178" s="17">
        <v>10.295999999999999</v>
      </c>
      <c r="F178" s="16">
        <f t="shared" si="42"/>
        <v>11.5</v>
      </c>
      <c r="G178" s="16">
        <f t="shared" si="43"/>
        <v>118.4</v>
      </c>
      <c r="H178" s="16">
        <f t="shared" si="44"/>
        <v>14.26</v>
      </c>
      <c r="I178" s="16">
        <f t="shared" si="45"/>
        <v>11.5</v>
      </c>
      <c r="J178" s="16">
        <f t="shared" si="46"/>
        <v>163.99</v>
      </c>
      <c r="K178" s="16">
        <v>23</v>
      </c>
      <c r="L178" s="133">
        <f t="shared" si="47"/>
        <v>282.39</v>
      </c>
    </row>
    <row r="179" spans="1:12" ht="42.75" customHeight="1" x14ac:dyDescent="0.2">
      <c r="A179" s="14" t="s">
        <v>314</v>
      </c>
      <c r="B179" s="15" t="s">
        <v>315</v>
      </c>
      <c r="C179" s="16" t="s">
        <v>30</v>
      </c>
      <c r="D179" s="16" t="s">
        <v>26</v>
      </c>
      <c r="E179" s="17">
        <v>10.295999999999999</v>
      </c>
      <c r="F179" s="16">
        <f t="shared" si="42"/>
        <v>67.5</v>
      </c>
      <c r="G179" s="16">
        <f t="shared" si="43"/>
        <v>694.98</v>
      </c>
      <c r="H179" s="16">
        <f t="shared" si="44"/>
        <v>14.26</v>
      </c>
      <c r="I179" s="16">
        <f t="shared" si="45"/>
        <v>67.5</v>
      </c>
      <c r="J179" s="16">
        <f t="shared" si="46"/>
        <v>962.55</v>
      </c>
      <c r="K179" s="16">
        <v>135</v>
      </c>
      <c r="L179" s="133">
        <f t="shared" si="47"/>
        <v>1657.53</v>
      </c>
    </row>
    <row r="180" spans="1:12" ht="44.25" customHeight="1" x14ac:dyDescent="0.2">
      <c r="A180" s="14" t="s">
        <v>316</v>
      </c>
      <c r="B180" s="15" t="s">
        <v>317</v>
      </c>
      <c r="C180" s="16" t="s">
        <v>30</v>
      </c>
      <c r="D180" s="16" t="s">
        <v>26</v>
      </c>
      <c r="E180" s="17">
        <v>10.295999999999999</v>
      </c>
      <c r="F180" s="16">
        <f t="shared" si="42"/>
        <v>0.5</v>
      </c>
      <c r="G180" s="16">
        <f t="shared" si="43"/>
        <v>5.15</v>
      </c>
      <c r="H180" s="16">
        <f t="shared" si="44"/>
        <v>14.26</v>
      </c>
      <c r="I180" s="16">
        <f t="shared" si="45"/>
        <v>0.5</v>
      </c>
      <c r="J180" s="16">
        <f t="shared" si="46"/>
        <v>7.13</v>
      </c>
      <c r="K180" s="16">
        <v>1</v>
      </c>
      <c r="L180" s="133">
        <f t="shared" si="47"/>
        <v>12.280000000000001</v>
      </c>
    </row>
    <row r="181" spans="1:12" ht="46.5" customHeight="1" x14ac:dyDescent="0.2">
      <c r="A181" s="14" t="s">
        <v>318</v>
      </c>
      <c r="B181" s="15" t="s">
        <v>319</v>
      </c>
      <c r="C181" s="16" t="s">
        <v>30</v>
      </c>
      <c r="D181" s="16" t="s">
        <v>26</v>
      </c>
      <c r="E181" s="17">
        <v>10.295999999999999</v>
      </c>
      <c r="F181" s="16">
        <f t="shared" si="42"/>
        <v>8.5</v>
      </c>
      <c r="G181" s="16">
        <f t="shared" si="43"/>
        <v>87.52</v>
      </c>
      <c r="H181" s="16">
        <f t="shared" si="44"/>
        <v>14.26</v>
      </c>
      <c r="I181" s="16">
        <f t="shared" si="45"/>
        <v>8.5</v>
      </c>
      <c r="J181" s="16">
        <f t="shared" si="46"/>
        <v>121.21</v>
      </c>
      <c r="K181" s="16">
        <v>17</v>
      </c>
      <c r="L181" s="133">
        <f t="shared" si="47"/>
        <v>208.73</v>
      </c>
    </row>
    <row r="182" spans="1:12" ht="54.75" customHeight="1" x14ac:dyDescent="0.2">
      <c r="A182" s="14" t="s">
        <v>320</v>
      </c>
      <c r="B182" s="15" t="s">
        <v>321</v>
      </c>
      <c r="C182" s="28" t="s">
        <v>60</v>
      </c>
      <c r="D182" s="16" t="s">
        <v>135</v>
      </c>
      <c r="E182" s="26">
        <v>16.056000000000001</v>
      </c>
      <c r="F182" s="16">
        <f t="shared" si="42"/>
        <v>5</v>
      </c>
      <c r="G182" s="16">
        <f t="shared" si="43"/>
        <v>80.28</v>
      </c>
      <c r="H182" s="16">
        <f t="shared" si="44"/>
        <v>22.24</v>
      </c>
      <c r="I182" s="16">
        <f t="shared" si="45"/>
        <v>5</v>
      </c>
      <c r="J182" s="16">
        <f t="shared" si="46"/>
        <v>111.2</v>
      </c>
      <c r="K182" s="16">
        <v>10</v>
      </c>
      <c r="L182" s="133">
        <f t="shared" si="47"/>
        <v>191.48000000000002</v>
      </c>
    </row>
    <row r="183" spans="1:12" ht="47.25" customHeight="1" x14ac:dyDescent="0.2">
      <c r="A183" s="14" t="s">
        <v>322</v>
      </c>
      <c r="B183" s="15" t="s">
        <v>323</v>
      </c>
      <c r="C183" s="28" t="s">
        <v>60</v>
      </c>
      <c r="D183" s="16" t="s">
        <v>135</v>
      </c>
      <c r="E183" s="26">
        <v>16.056000000000001</v>
      </c>
      <c r="F183" s="16">
        <f t="shared" si="42"/>
        <v>1.56</v>
      </c>
      <c r="G183" s="16">
        <f t="shared" si="43"/>
        <v>25.05</v>
      </c>
      <c r="H183" s="16">
        <f t="shared" si="44"/>
        <v>22.24</v>
      </c>
      <c r="I183" s="16">
        <f t="shared" si="45"/>
        <v>1.56</v>
      </c>
      <c r="J183" s="16">
        <f t="shared" si="46"/>
        <v>34.69</v>
      </c>
      <c r="K183" s="16">
        <v>3.12</v>
      </c>
      <c r="L183" s="133">
        <f t="shared" si="47"/>
        <v>59.739999999999995</v>
      </c>
    </row>
    <row r="184" spans="1:12" ht="45" customHeight="1" x14ac:dyDescent="0.2">
      <c r="A184" s="14" t="s">
        <v>324</v>
      </c>
      <c r="B184" s="15" t="s">
        <v>325</v>
      </c>
      <c r="C184" s="28" t="s">
        <v>60</v>
      </c>
      <c r="D184" s="16" t="s">
        <v>135</v>
      </c>
      <c r="E184" s="26">
        <v>16.056000000000001</v>
      </c>
      <c r="F184" s="16">
        <f t="shared" si="42"/>
        <v>4</v>
      </c>
      <c r="G184" s="16">
        <f t="shared" si="43"/>
        <v>64.22</v>
      </c>
      <c r="H184" s="16">
        <f t="shared" si="44"/>
        <v>22.24</v>
      </c>
      <c r="I184" s="16">
        <f t="shared" si="45"/>
        <v>4</v>
      </c>
      <c r="J184" s="16">
        <f t="shared" si="46"/>
        <v>88.96</v>
      </c>
      <c r="K184" s="16">
        <v>8</v>
      </c>
      <c r="L184" s="133">
        <f t="shared" si="47"/>
        <v>153.18</v>
      </c>
    </row>
    <row r="185" spans="1:12" ht="46.5" customHeight="1" thickBot="1" x14ac:dyDescent="0.25">
      <c r="A185" s="14" t="s">
        <v>326</v>
      </c>
      <c r="B185" s="15" t="s">
        <v>327</v>
      </c>
      <c r="C185" s="28" t="s">
        <v>60</v>
      </c>
      <c r="D185" s="16" t="s">
        <v>135</v>
      </c>
      <c r="E185" s="26">
        <v>16.056000000000001</v>
      </c>
      <c r="F185" s="19">
        <f t="shared" si="42"/>
        <v>1.5</v>
      </c>
      <c r="G185" s="19">
        <f t="shared" si="43"/>
        <v>24.08</v>
      </c>
      <c r="H185" s="16">
        <f t="shared" si="44"/>
        <v>22.24</v>
      </c>
      <c r="I185" s="19">
        <f t="shared" si="45"/>
        <v>1.5</v>
      </c>
      <c r="J185" s="19">
        <f t="shared" si="46"/>
        <v>33.36</v>
      </c>
      <c r="K185" s="58">
        <v>3</v>
      </c>
      <c r="L185" s="132">
        <f t="shared" si="47"/>
        <v>57.44</v>
      </c>
    </row>
    <row r="186" spans="1:12" ht="38.25" customHeight="1" thickBot="1" x14ac:dyDescent="0.25">
      <c r="A186" s="11" t="s">
        <v>328</v>
      </c>
      <c r="B186" s="12" t="s">
        <v>329</v>
      </c>
      <c r="C186" s="13"/>
      <c r="D186" s="13"/>
      <c r="E186" s="12"/>
      <c r="F186" s="13">
        <f>F187</f>
        <v>5.5</v>
      </c>
      <c r="G186" s="13">
        <f>G187</f>
        <v>56.63</v>
      </c>
      <c r="H186" s="12"/>
      <c r="I186" s="13">
        <f>I187</f>
        <v>5.5</v>
      </c>
      <c r="J186" s="13">
        <f>J187</f>
        <v>78.430000000000007</v>
      </c>
      <c r="K186" s="13">
        <f>K187</f>
        <v>11</v>
      </c>
      <c r="L186" s="20">
        <f>L187</f>
        <v>135.06</v>
      </c>
    </row>
    <row r="187" spans="1:12" ht="76.5" customHeight="1" thickBot="1" x14ac:dyDescent="0.25">
      <c r="A187" s="141" t="s">
        <v>330</v>
      </c>
      <c r="B187" s="60" t="s">
        <v>331</v>
      </c>
      <c r="C187" s="19" t="s">
        <v>30</v>
      </c>
      <c r="D187" s="59" t="s">
        <v>26</v>
      </c>
      <c r="E187" s="17">
        <v>10.295999999999999</v>
      </c>
      <c r="F187" s="59">
        <f>ROUND(K187/2,2)</f>
        <v>5.5</v>
      </c>
      <c r="G187" s="59">
        <f>ROUND(E187*F187,2)</f>
        <v>56.63</v>
      </c>
      <c r="H187" s="16">
        <f>ROUND(E187*$I$238,2)</f>
        <v>14.26</v>
      </c>
      <c r="I187" s="59">
        <f>K187-F187</f>
        <v>5.5</v>
      </c>
      <c r="J187" s="59">
        <f>ROUND(H187*I187,2)</f>
        <v>78.430000000000007</v>
      </c>
      <c r="K187" s="59">
        <v>11</v>
      </c>
      <c r="L187" s="142">
        <f>G187+J187</f>
        <v>135.06</v>
      </c>
    </row>
    <row r="188" spans="1:12" ht="25.5" customHeight="1" thickBot="1" x14ac:dyDescent="0.25">
      <c r="A188" s="11" t="s">
        <v>332</v>
      </c>
      <c r="B188" s="12" t="s">
        <v>333</v>
      </c>
      <c r="C188" s="13"/>
      <c r="D188" s="13"/>
      <c r="E188" s="13"/>
      <c r="F188" s="13">
        <f>SUM(F189:F192)</f>
        <v>188.28</v>
      </c>
      <c r="G188" s="13">
        <f>SUM(G189:G192)</f>
        <v>1977.98</v>
      </c>
      <c r="H188" s="13"/>
      <c r="I188" s="13">
        <f>SUM(I189:I192)</f>
        <v>188.28</v>
      </c>
      <c r="J188" s="13">
        <f>SUM(J189:J192)</f>
        <v>2739.54</v>
      </c>
      <c r="K188" s="13">
        <f>SUM(K189:K192)</f>
        <v>376.56</v>
      </c>
      <c r="L188" s="20">
        <f>SUM(L189:L192)</f>
        <v>4717.5200000000004</v>
      </c>
    </row>
    <row r="189" spans="1:12" ht="54.4" customHeight="1" x14ac:dyDescent="0.2">
      <c r="A189" s="61" t="s">
        <v>334</v>
      </c>
      <c r="B189" s="62" t="s">
        <v>335</v>
      </c>
      <c r="C189" s="16" t="s">
        <v>42</v>
      </c>
      <c r="D189" s="16" t="s">
        <v>26</v>
      </c>
      <c r="E189" s="17">
        <v>10.295999999999999</v>
      </c>
      <c r="F189" s="18">
        <f>ROUND(K189/2,2)</f>
        <v>6.43</v>
      </c>
      <c r="G189" s="18">
        <f>ROUND(E189*F189,2)</f>
        <v>66.2</v>
      </c>
      <c r="H189" s="16">
        <f>ROUND(E189*$I$238,2)</f>
        <v>14.26</v>
      </c>
      <c r="I189" s="18">
        <f>K189-F189</f>
        <v>6.43</v>
      </c>
      <c r="J189" s="18">
        <f>ROUND(H189*I189,2)</f>
        <v>91.69</v>
      </c>
      <c r="K189" s="16">
        <v>12.86</v>
      </c>
      <c r="L189" s="131">
        <f>G189+J189</f>
        <v>157.88999999999999</v>
      </c>
    </row>
    <row r="190" spans="1:12" ht="40.35" customHeight="1" x14ac:dyDescent="0.2">
      <c r="A190" s="393" t="s">
        <v>336</v>
      </c>
      <c r="B190" s="15" t="s">
        <v>337</v>
      </c>
      <c r="C190" s="28" t="s">
        <v>60</v>
      </c>
      <c r="D190" s="16" t="s">
        <v>37</v>
      </c>
      <c r="E190" s="26">
        <v>16.056000000000001</v>
      </c>
      <c r="F190" s="16">
        <f>ROUND(K190/2,2)</f>
        <v>4.6900000000000004</v>
      </c>
      <c r="G190" s="16">
        <f>ROUND(E190*F190,2)</f>
        <v>75.3</v>
      </c>
      <c r="H190" s="16">
        <f>ROUND(E190*$I$238,2)</f>
        <v>22.24</v>
      </c>
      <c r="I190" s="16">
        <f>K190-F190</f>
        <v>4.6900000000000004</v>
      </c>
      <c r="J190" s="16">
        <f>ROUND(H190*I190,2)</f>
        <v>104.31</v>
      </c>
      <c r="K190" s="16">
        <v>9.3800000000000008</v>
      </c>
      <c r="L190" s="133">
        <f>G190+J190</f>
        <v>179.61</v>
      </c>
    </row>
    <row r="191" spans="1:12" ht="39.75" customHeight="1" x14ac:dyDescent="0.2">
      <c r="A191" s="393"/>
      <c r="B191" s="15" t="s">
        <v>338</v>
      </c>
      <c r="C191" s="16" t="s">
        <v>339</v>
      </c>
      <c r="D191" s="16" t="s">
        <v>37</v>
      </c>
      <c r="E191" s="26">
        <v>16.056000000000001</v>
      </c>
      <c r="F191" s="16">
        <f>ROUND(K191/2,2)</f>
        <v>2.16</v>
      </c>
      <c r="G191" s="16">
        <f>ROUND(E191*F191,2)</f>
        <v>34.68</v>
      </c>
      <c r="H191" s="16">
        <f>ROUND(E191*$I$238,2)</f>
        <v>22.24</v>
      </c>
      <c r="I191" s="16">
        <f>K191-F191</f>
        <v>2.16</v>
      </c>
      <c r="J191" s="16">
        <f>ROUND(H191*I191,2)</f>
        <v>48.04</v>
      </c>
      <c r="K191" s="16">
        <v>4.32</v>
      </c>
      <c r="L191" s="133">
        <f>G191+J191</f>
        <v>82.72</v>
      </c>
    </row>
    <row r="192" spans="1:12" ht="49.35" customHeight="1" thickBot="1" x14ac:dyDescent="0.25">
      <c r="A192" s="61" t="s">
        <v>340</v>
      </c>
      <c r="B192" s="15" t="s">
        <v>341</v>
      </c>
      <c r="C192" s="16" t="s">
        <v>42</v>
      </c>
      <c r="D192" s="16" t="s">
        <v>26</v>
      </c>
      <c r="E192" s="17">
        <v>10.295999999999999</v>
      </c>
      <c r="F192" s="19">
        <f>ROUND(K192/2,2)</f>
        <v>175</v>
      </c>
      <c r="G192" s="19">
        <f>ROUND(E192*F192,2)</f>
        <v>1801.8</v>
      </c>
      <c r="H192" s="16">
        <f>ROUND(E192*$I$238,2)</f>
        <v>14.26</v>
      </c>
      <c r="I192" s="19">
        <f>K192-F192</f>
        <v>175</v>
      </c>
      <c r="J192" s="19">
        <f>ROUND(H192*I192,2)</f>
        <v>2495.5</v>
      </c>
      <c r="K192" s="16">
        <v>350</v>
      </c>
      <c r="L192" s="132">
        <f>G192+J192</f>
        <v>4297.3</v>
      </c>
    </row>
    <row r="193" spans="1:12" ht="42" customHeight="1" thickBot="1" x14ac:dyDescent="0.25">
      <c r="A193" s="11" t="s">
        <v>342</v>
      </c>
      <c r="B193" s="12" t="s">
        <v>668</v>
      </c>
      <c r="C193" s="13"/>
      <c r="D193" s="13"/>
      <c r="E193" s="13"/>
      <c r="F193" s="13">
        <f>SUM(F194:F209)</f>
        <v>156.59</v>
      </c>
      <c r="G193" s="13">
        <f>SUM(G194:G209)</f>
        <v>1826.4299999999998</v>
      </c>
      <c r="H193" s="13"/>
      <c r="I193" s="13">
        <f t="shared" ref="I193:L193" si="48">SUM(I194:I209)</f>
        <v>156.52700000000002</v>
      </c>
      <c r="J193" s="13">
        <f t="shared" si="48"/>
        <v>2528.59</v>
      </c>
      <c r="K193" s="13">
        <f t="shared" si="48"/>
        <v>313.11699999999996</v>
      </c>
      <c r="L193" s="20">
        <f t="shared" si="48"/>
        <v>4464.37</v>
      </c>
    </row>
    <row r="194" spans="1:12" ht="39" customHeight="1" x14ac:dyDescent="0.2">
      <c r="A194" s="14" t="s">
        <v>343</v>
      </c>
      <c r="B194" s="15" t="s">
        <v>344</v>
      </c>
      <c r="C194" s="16" t="s">
        <v>36</v>
      </c>
      <c r="D194" s="16" t="s">
        <v>135</v>
      </c>
      <c r="E194" s="17">
        <v>16.056000000000001</v>
      </c>
      <c r="F194" s="18">
        <f t="shared" ref="F194:F208" si="49">ROUND(K194/2,2)</f>
        <v>1.5</v>
      </c>
      <c r="G194" s="18">
        <f t="shared" ref="G194:G208" si="50">ROUND(E194*F194,2)</f>
        <v>24.08</v>
      </c>
      <c r="H194" s="16">
        <f t="shared" ref="H194:H208" si="51">ROUND(E194*$I$238,2)</f>
        <v>22.24</v>
      </c>
      <c r="I194" s="18">
        <f t="shared" ref="I194:I208" si="52">K194-F194</f>
        <v>1.5</v>
      </c>
      <c r="J194" s="18">
        <f t="shared" ref="J194:J208" si="53">ROUND(H194*I194,2)</f>
        <v>33.36</v>
      </c>
      <c r="K194" s="16">
        <v>3</v>
      </c>
      <c r="L194" s="131">
        <f>G194+J194</f>
        <v>57.44</v>
      </c>
    </row>
    <row r="195" spans="1:12" ht="44.85" customHeight="1" x14ac:dyDescent="0.2">
      <c r="A195" s="387" t="s">
        <v>345</v>
      </c>
      <c r="B195" s="392" t="s">
        <v>346</v>
      </c>
      <c r="C195" s="16" t="s">
        <v>53</v>
      </c>
      <c r="D195" s="16" t="s">
        <v>254</v>
      </c>
      <c r="E195" s="51">
        <v>10.295999999999999</v>
      </c>
      <c r="F195" s="16">
        <f t="shared" si="49"/>
        <v>7.58</v>
      </c>
      <c r="G195" s="16">
        <f t="shared" si="50"/>
        <v>78.040000000000006</v>
      </c>
      <c r="H195" s="16">
        <f t="shared" si="51"/>
        <v>14.26</v>
      </c>
      <c r="I195" s="16">
        <f t="shared" si="52"/>
        <v>7.57</v>
      </c>
      <c r="J195" s="16">
        <f t="shared" si="53"/>
        <v>107.95</v>
      </c>
      <c r="K195" s="21">
        <v>15.15</v>
      </c>
      <c r="L195" s="133">
        <f>G195+J195</f>
        <v>185.99</v>
      </c>
    </row>
    <row r="196" spans="1:12" ht="27" customHeight="1" x14ac:dyDescent="0.2">
      <c r="A196" s="387"/>
      <c r="B196" s="392"/>
      <c r="C196" s="21" t="s">
        <v>35</v>
      </c>
      <c r="D196" s="21" t="s">
        <v>26</v>
      </c>
      <c r="E196" s="26">
        <v>10.295999999999999</v>
      </c>
      <c r="F196" s="16">
        <f t="shared" si="49"/>
        <v>11.28</v>
      </c>
      <c r="G196" s="16">
        <f t="shared" si="50"/>
        <v>116.14</v>
      </c>
      <c r="H196" s="16">
        <f t="shared" si="51"/>
        <v>14.26</v>
      </c>
      <c r="I196" s="16">
        <f t="shared" si="52"/>
        <v>11.282000000000002</v>
      </c>
      <c r="J196" s="16">
        <f t="shared" si="53"/>
        <v>160.88</v>
      </c>
      <c r="K196" s="21">
        <v>22.562000000000001</v>
      </c>
      <c r="L196" s="133">
        <f>G196+J196</f>
        <v>277.02</v>
      </c>
    </row>
    <row r="197" spans="1:12" ht="38.25" customHeight="1" x14ac:dyDescent="0.2">
      <c r="A197" s="387"/>
      <c r="B197" s="392"/>
      <c r="C197" s="64" t="s">
        <v>347</v>
      </c>
      <c r="D197" s="21" t="s">
        <v>26</v>
      </c>
      <c r="E197" s="26">
        <v>10.295999999999999</v>
      </c>
      <c r="F197" s="16">
        <f t="shared" si="49"/>
        <v>6.11</v>
      </c>
      <c r="G197" s="16">
        <f t="shared" si="50"/>
        <v>62.91</v>
      </c>
      <c r="H197" s="16">
        <f t="shared" si="51"/>
        <v>14.26</v>
      </c>
      <c r="I197" s="16">
        <f t="shared" si="52"/>
        <v>6.11</v>
      </c>
      <c r="J197" s="16">
        <f t="shared" si="53"/>
        <v>87.13</v>
      </c>
      <c r="K197" s="21">
        <v>12.22</v>
      </c>
      <c r="L197" s="142">
        <f>G197+J197</f>
        <v>150.04</v>
      </c>
    </row>
    <row r="198" spans="1:12" ht="38.25" customHeight="1" x14ac:dyDescent="0.2">
      <c r="A198" s="387"/>
      <c r="B198" s="392"/>
      <c r="C198" s="64" t="s">
        <v>348</v>
      </c>
      <c r="D198" s="21" t="s">
        <v>26</v>
      </c>
      <c r="E198" s="26">
        <v>10.295999999999999</v>
      </c>
      <c r="F198" s="16">
        <f t="shared" si="49"/>
        <v>6.33</v>
      </c>
      <c r="G198" s="16">
        <f t="shared" si="50"/>
        <v>65.17</v>
      </c>
      <c r="H198" s="16">
        <f t="shared" si="51"/>
        <v>14.26</v>
      </c>
      <c r="I198" s="16">
        <f t="shared" si="52"/>
        <v>6.32</v>
      </c>
      <c r="J198" s="16">
        <f t="shared" si="53"/>
        <v>90.12</v>
      </c>
      <c r="K198" s="16">
        <v>12.65</v>
      </c>
      <c r="L198" s="133">
        <f>L199+L200</f>
        <v>264.64</v>
      </c>
    </row>
    <row r="199" spans="1:12" ht="38.25" customHeight="1" x14ac:dyDescent="0.2">
      <c r="A199" s="387"/>
      <c r="B199" s="392"/>
      <c r="C199" s="64" t="s">
        <v>349</v>
      </c>
      <c r="D199" s="21" t="s">
        <v>26</v>
      </c>
      <c r="E199" s="26">
        <v>10.295999999999999</v>
      </c>
      <c r="F199" s="16">
        <f t="shared" si="49"/>
        <v>5.88</v>
      </c>
      <c r="G199" s="16">
        <f t="shared" si="50"/>
        <v>60.54</v>
      </c>
      <c r="H199" s="16">
        <f t="shared" si="51"/>
        <v>14.26</v>
      </c>
      <c r="I199" s="16">
        <f t="shared" si="52"/>
        <v>5.88</v>
      </c>
      <c r="J199" s="16">
        <f t="shared" si="53"/>
        <v>83.85</v>
      </c>
      <c r="K199" s="21">
        <v>11.76</v>
      </c>
      <c r="L199" s="133">
        <f t="shared" ref="L199:L208" si="54">G199+J199</f>
        <v>144.38999999999999</v>
      </c>
    </row>
    <row r="200" spans="1:12" ht="43.35" customHeight="1" x14ac:dyDescent="0.2">
      <c r="A200" s="387"/>
      <c r="B200" s="392"/>
      <c r="C200" s="64" t="s">
        <v>350</v>
      </c>
      <c r="D200" s="21" t="s">
        <v>26</v>
      </c>
      <c r="E200" s="26">
        <v>10.295999999999999</v>
      </c>
      <c r="F200" s="16">
        <f t="shared" si="49"/>
        <v>4.9000000000000004</v>
      </c>
      <c r="G200" s="16">
        <f t="shared" si="50"/>
        <v>50.45</v>
      </c>
      <c r="H200" s="16">
        <f t="shared" si="51"/>
        <v>14.26</v>
      </c>
      <c r="I200" s="16">
        <f t="shared" si="52"/>
        <v>4.8949999999999996</v>
      </c>
      <c r="J200" s="16">
        <f t="shared" si="53"/>
        <v>69.8</v>
      </c>
      <c r="K200" s="21">
        <v>9.7949999999999999</v>
      </c>
      <c r="L200" s="132">
        <f t="shared" si="54"/>
        <v>120.25</v>
      </c>
    </row>
    <row r="201" spans="1:12" ht="35.1" customHeight="1" x14ac:dyDescent="0.2">
      <c r="A201" s="387"/>
      <c r="B201" s="392"/>
      <c r="C201" s="64" t="s">
        <v>351</v>
      </c>
      <c r="D201" s="21" t="s">
        <v>26</v>
      </c>
      <c r="E201" s="26">
        <v>10.295999999999999</v>
      </c>
      <c r="F201" s="19">
        <f t="shared" si="49"/>
        <v>5.97</v>
      </c>
      <c r="G201" s="19">
        <f t="shared" si="50"/>
        <v>61.47</v>
      </c>
      <c r="H201" s="16">
        <f t="shared" si="51"/>
        <v>14.26</v>
      </c>
      <c r="I201" s="19">
        <f t="shared" si="52"/>
        <v>5.97</v>
      </c>
      <c r="J201" s="19">
        <f t="shared" si="53"/>
        <v>85.13</v>
      </c>
      <c r="K201" s="21">
        <v>11.94</v>
      </c>
      <c r="L201" s="132">
        <f t="shared" si="54"/>
        <v>146.6</v>
      </c>
    </row>
    <row r="202" spans="1:12" ht="38.25" customHeight="1" x14ac:dyDescent="0.2">
      <c r="A202" s="14" t="s">
        <v>352</v>
      </c>
      <c r="B202" s="15" t="s">
        <v>353</v>
      </c>
      <c r="C202" s="16" t="s">
        <v>69</v>
      </c>
      <c r="D202" s="16" t="s">
        <v>26</v>
      </c>
      <c r="E202" s="26">
        <v>10.295999999999999</v>
      </c>
      <c r="F202" s="19">
        <f t="shared" si="49"/>
        <v>5.95</v>
      </c>
      <c r="G202" s="19">
        <f t="shared" si="50"/>
        <v>61.26</v>
      </c>
      <c r="H202" s="16">
        <f t="shared" si="51"/>
        <v>14.26</v>
      </c>
      <c r="I202" s="19">
        <f t="shared" si="52"/>
        <v>5.95</v>
      </c>
      <c r="J202" s="19">
        <f t="shared" si="53"/>
        <v>84.85</v>
      </c>
      <c r="K202" s="16">
        <v>11.9</v>
      </c>
      <c r="L202" s="132">
        <f t="shared" si="54"/>
        <v>146.10999999999999</v>
      </c>
    </row>
    <row r="203" spans="1:12" ht="45.75" customHeight="1" x14ac:dyDescent="0.2">
      <c r="A203" s="14" t="s">
        <v>354</v>
      </c>
      <c r="B203" s="15" t="s">
        <v>355</v>
      </c>
      <c r="C203" s="16" t="s">
        <v>30</v>
      </c>
      <c r="D203" s="16" t="s">
        <v>26</v>
      </c>
      <c r="E203" s="26">
        <v>10.295999999999999</v>
      </c>
      <c r="F203" s="19">
        <f t="shared" si="49"/>
        <v>5</v>
      </c>
      <c r="G203" s="19">
        <f t="shared" si="50"/>
        <v>51.48</v>
      </c>
      <c r="H203" s="16">
        <f t="shared" si="51"/>
        <v>14.26</v>
      </c>
      <c r="I203" s="19">
        <f t="shared" si="52"/>
        <v>5</v>
      </c>
      <c r="J203" s="19">
        <f t="shared" si="53"/>
        <v>71.3</v>
      </c>
      <c r="K203" s="21">
        <v>10</v>
      </c>
      <c r="L203" s="132">
        <f t="shared" si="54"/>
        <v>122.78</v>
      </c>
    </row>
    <row r="204" spans="1:12" ht="39.75" customHeight="1" x14ac:dyDescent="0.2">
      <c r="A204" s="14" t="s">
        <v>356</v>
      </c>
      <c r="B204" s="15" t="s">
        <v>357</v>
      </c>
      <c r="C204" s="16" t="s">
        <v>358</v>
      </c>
      <c r="D204" s="16" t="s">
        <v>135</v>
      </c>
      <c r="E204" s="22">
        <v>16.056000000000001</v>
      </c>
      <c r="F204" s="19">
        <f t="shared" si="49"/>
        <v>1.71</v>
      </c>
      <c r="G204" s="19">
        <f t="shared" si="50"/>
        <v>27.46</v>
      </c>
      <c r="H204" s="16">
        <f t="shared" si="51"/>
        <v>22.24</v>
      </c>
      <c r="I204" s="19">
        <f t="shared" si="52"/>
        <v>1.7000000000000002</v>
      </c>
      <c r="J204" s="19">
        <f t="shared" si="53"/>
        <v>37.81</v>
      </c>
      <c r="K204" s="16">
        <v>3.41</v>
      </c>
      <c r="L204" s="132">
        <f t="shared" si="54"/>
        <v>65.27000000000001</v>
      </c>
    </row>
    <row r="205" spans="1:12" ht="30" customHeight="1" x14ac:dyDescent="0.2">
      <c r="A205" s="387" t="s">
        <v>359</v>
      </c>
      <c r="B205" s="392" t="s">
        <v>360</v>
      </c>
      <c r="C205" s="16" t="s">
        <v>200</v>
      </c>
      <c r="D205" s="16" t="s">
        <v>26</v>
      </c>
      <c r="E205" s="26">
        <v>10.295999999999999</v>
      </c>
      <c r="F205" s="19">
        <f t="shared" si="49"/>
        <v>35.75</v>
      </c>
      <c r="G205" s="19">
        <f t="shared" si="50"/>
        <v>368.08</v>
      </c>
      <c r="H205" s="16">
        <f t="shared" si="51"/>
        <v>14.26</v>
      </c>
      <c r="I205" s="19">
        <f t="shared" si="52"/>
        <v>35.75</v>
      </c>
      <c r="J205" s="19">
        <f t="shared" si="53"/>
        <v>509.8</v>
      </c>
      <c r="K205" s="16">
        <v>71.5</v>
      </c>
      <c r="L205" s="132">
        <f t="shared" si="54"/>
        <v>877.88</v>
      </c>
    </row>
    <row r="206" spans="1:12" ht="38.25" customHeight="1" x14ac:dyDescent="0.2">
      <c r="A206" s="387"/>
      <c r="B206" s="392"/>
      <c r="C206" s="37" t="s">
        <v>252</v>
      </c>
      <c r="D206" s="16" t="s">
        <v>26</v>
      </c>
      <c r="E206" s="22">
        <v>11.544</v>
      </c>
      <c r="F206" s="19">
        <f t="shared" si="49"/>
        <v>4.25</v>
      </c>
      <c r="G206" s="19">
        <f t="shared" si="50"/>
        <v>49.06</v>
      </c>
      <c r="H206" s="16">
        <f t="shared" si="51"/>
        <v>15.99</v>
      </c>
      <c r="I206" s="19">
        <f t="shared" si="52"/>
        <v>4.25</v>
      </c>
      <c r="J206" s="19">
        <f t="shared" si="53"/>
        <v>67.959999999999994</v>
      </c>
      <c r="K206" s="16">
        <v>8.5</v>
      </c>
      <c r="L206" s="132">
        <f t="shared" si="54"/>
        <v>117.02</v>
      </c>
    </row>
    <row r="207" spans="1:12" ht="33.75" customHeight="1" x14ac:dyDescent="0.2">
      <c r="A207" s="387"/>
      <c r="B207" s="392"/>
      <c r="C207" s="37" t="s">
        <v>252</v>
      </c>
      <c r="D207" s="16" t="s">
        <v>26</v>
      </c>
      <c r="E207" s="22">
        <v>11.544</v>
      </c>
      <c r="F207" s="19">
        <f t="shared" si="49"/>
        <v>0.35</v>
      </c>
      <c r="G207" s="19">
        <f t="shared" si="50"/>
        <v>4.04</v>
      </c>
      <c r="H207" s="16">
        <f t="shared" si="51"/>
        <v>15.99</v>
      </c>
      <c r="I207" s="19">
        <f t="shared" si="52"/>
        <v>0.33999999999999997</v>
      </c>
      <c r="J207" s="19">
        <f t="shared" si="53"/>
        <v>5.44</v>
      </c>
      <c r="K207" s="16">
        <v>0.69</v>
      </c>
      <c r="L207" s="132">
        <f t="shared" si="54"/>
        <v>9.48</v>
      </c>
    </row>
    <row r="208" spans="1:12" ht="42.6" customHeight="1" x14ac:dyDescent="0.2">
      <c r="A208" s="14" t="s">
        <v>361</v>
      </c>
      <c r="B208" s="15" t="s">
        <v>362</v>
      </c>
      <c r="C208" s="16" t="s">
        <v>57</v>
      </c>
      <c r="D208" s="16" t="s">
        <v>135</v>
      </c>
      <c r="E208" s="22">
        <v>16.056000000000001</v>
      </c>
      <c r="F208" s="19">
        <f t="shared" si="49"/>
        <v>16.45</v>
      </c>
      <c r="G208" s="19">
        <f t="shared" si="50"/>
        <v>264.12</v>
      </c>
      <c r="H208" s="16">
        <f t="shared" si="51"/>
        <v>22.24</v>
      </c>
      <c r="I208" s="19">
        <f t="shared" si="52"/>
        <v>16.45</v>
      </c>
      <c r="J208" s="19">
        <f t="shared" si="53"/>
        <v>365.85</v>
      </c>
      <c r="K208" s="16">
        <f>28.4+2.1+2.4</f>
        <v>32.9</v>
      </c>
      <c r="L208" s="132">
        <f t="shared" si="54"/>
        <v>629.97</v>
      </c>
    </row>
    <row r="209" spans="1:12" ht="41.85" customHeight="1" x14ac:dyDescent="0.2">
      <c r="A209" s="387" t="s">
        <v>363</v>
      </c>
      <c r="B209" s="65" t="s">
        <v>364</v>
      </c>
      <c r="C209" s="66"/>
      <c r="D209" s="66"/>
      <c r="E209" s="66"/>
      <c r="F209" s="66">
        <f>SUM(F210:F214)</f>
        <v>37.58</v>
      </c>
      <c r="G209" s="66">
        <f>SUM(G210:G214)</f>
        <v>482.13</v>
      </c>
      <c r="H209" s="66"/>
      <c r="I209" s="66">
        <f>SUM(I210:I214)</f>
        <v>37.56</v>
      </c>
      <c r="J209" s="66">
        <f>SUM(J210:J214)</f>
        <v>667.36</v>
      </c>
      <c r="K209" s="66">
        <f>SUM(K210:K214)</f>
        <v>75.139999999999986</v>
      </c>
      <c r="L209" s="119">
        <f>SUM(L210:L214)</f>
        <v>1149.49</v>
      </c>
    </row>
    <row r="210" spans="1:12" ht="55.15" customHeight="1" x14ac:dyDescent="0.2">
      <c r="A210" s="387"/>
      <c r="B210" s="15" t="s">
        <v>365</v>
      </c>
      <c r="C210" s="16" t="s">
        <v>30</v>
      </c>
      <c r="D210" s="16" t="s">
        <v>26</v>
      </c>
      <c r="E210" s="22">
        <v>10.295999999999999</v>
      </c>
      <c r="F210" s="19">
        <f t="shared" ref="F210:F214" si="55">ROUND(K210/2,2)</f>
        <v>21.05</v>
      </c>
      <c r="G210" s="19">
        <f t="shared" ref="G210:G214" si="56">ROUND(E210*F210,2)</f>
        <v>216.73</v>
      </c>
      <c r="H210" s="16">
        <f>ROUND(E210*$I$238,2)</f>
        <v>14.26</v>
      </c>
      <c r="I210" s="19">
        <f t="shared" ref="I210:I214" si="57">K210-F210</f>
        <v>21.05</v>
      </c>
      <c r="J210" s="19">
        <f t="shared" ref="J210:J214" si="58">ROUND(H210*I210,2)</f>
        <v>300.17</v>
      </c>
      <c r="K210" s="16">
        <v>42.1</v>
      </c>
      <c r="L210" s="132">
        <f t="shared" ref="L210:L214" si="59">G210+J210</f>
        <v>516.9</v>
      </c>
    </row>
    <row r="211" spans="1:12" ht="53.65" customHeight="1" x14ac:dyDescent="0.2">
      <c r="A211" s="387"/>
      <c r="B211" s="15" t="s">
        <v>366</v>
      </c>
      <c r="C211" s="28" t="s">
        <v>60</v>
      </c>
      <c r="D211" s="16" t="s">
        <v>135</v>
      </c>
      <c r="E211" s="22">
        <v>16.056000000000001</v>
      </c>
      <c r="F211" s="19">
        <f t="shared" si="55"/>
        <v>1.1499999999999999</v>
      </c>
      <c r="G211" s="19">
        <f t="shared" si="56"/>
        <v>18.46</v>
      </c>
      <c r="H211" s="16">
        <f>ROUND(E211*$I$238,2)</f>
        <v>22.24</v>
      </c>
      <c r="I211" s="19">
        <f t="shared" si="57"/>
        <v>1.1499999999999999</v>
      </c>
      <c r="J211" s="19">
        <f t="shared" si="58"/>
        <v>25.58</v>
      </c>
      <c r="K211" s="16">
        <v>2.2999999999999998</v>
      </c>
      <c r="L211" s="132">
        <f t="shared" si="59"/>
        <v>44.04</v>
      </c>
    </row>
    <row r="212" spans="1:12" ht="33.75" customHeight="1" x14ac:dyDescent="0.2">
      <c r="A212" s="387"/>
      <c r="B212" s="15" t="s">
        <v>367</v>
      </c>
      <c r="C212" s="16" t="s">
        <v>368</v>
      </c>
      <c r="D212" s="16" t="s">
        <v>135</v>
      </c>
      <c r="E212" s="22">
        <v>16.056000000000001</v>
      </c>
      <c r="F212" s="19">
        <f t="shared" si="55"/>
        <v>1.99</v>
      </c>
      <c r="G212" s="19">
        <f t="shared" si="56"/>
        <v>31.95</v>
      </c>
      <c r="H212" s="16">
        <f>ROUND(E212*$I$238,2)</f>
        <v>22.24</v>
      </c>
      <c r="I212" s="19">
        <f t="shared" si="57"/>
        <v>1.9800000000000002</v>
      </c>
      <c r="J212" s="19">
        <f t="shared" si="58"/>
        <v>44.04</v>
      </c>
      <c r="K212" s="16">
        <v>3.97</v>
      </c>
      <c r="L212" s="132">
        <f t="shared" si="59"/>
        <v>75.989999999999995</v>
      </c>
    </row>
    <row r="213" spans="1:12" ht="33.75" customHeight="1" x14ac:dyDescent="0.2">
      <c r="A213" s="387"/>
      <c r="B213" s="15" t="s">
        <v>369</v>
      </c>
      <c r="C213" s="16" t="s">
        <v>370</v>
      </c>
      <c r="D213" s="16" t="s">
        <v>135</v>
      </c>
      <c r="E213" s="22">
        <v>16.056000000000001</v>
      </c>
      <c r="F213" s="19">
        <f t="shared" si="55"/>
        <v>11.85</v>
      </c>
      <c r="G213" s="19">
        <f t="shared" si="56"/>
        <v>190.26</v>
      </c>
      <c r="H213" s="16">
        <f>ROUND(E213*$I$238,2)</f>
        <v>22.24</v>
      </c>
      <c r="I213" s="19">
        <f t="shared" si="57"/>
        <v>11.85</v>
      </c>
      <c r="J213" s="19">
        <f t="shared" si="58"/>
        <v>263.54000000000002</v>
      </c>
      <c r="K213" s="16">
        <v>23.7</v>
      </c>
      <c r="L213" s="132">
        <f t="shared" si="59"/>
        <v>453.8</v>
      </c>
    </row>
    <row r="214" spans="1:12" ht="33.75" customHeight="1" thickBot="1" x14ac:dyDescent="0.25">
      <c r="A214" s="387"/>
      <c r="B214" s="15" t="s">
        <v>371</v>
      </c>
      <c r="C214" s="37" t="s">
        <v>148</v>
      </c>
      <c r="D214" s="16" t="s">
        <v>135</v>
      </c>
      <c r="E214" s="22">
        <v>16.056000000000001</v>
      </c>
      <c r="F214" s="19">
        <f t="shared" si="55"/>
        <v>1.54</v>
      </c>
      <c r="G214" s="19">
        <f t="shared" si="56"/>
        <v>24.73</v>
      </c>
      <c r="H214" s="16">
        <f>ROUND(E214*$I$238,2)</f>
        <v>22.24</v>
      </c>
      <c r="I214" s="19">
        <f t="shared" si="57"/>
        <v>1.5299999999999998</v>
      </c>
      <c r="J214" s="19">
        <f t="shared" si="58"/>
        <v>34.03</v>
      </c>
      <c r="K214" s="16">
        <v>3.07</v>
      </c>
      <c r="L214" s="132">
        <f t="shared" si="59"/>
        <v>58.760000000000005</v>
      </c>
    </row>
    <row r="215" spans="1:12" s="10" customFormat="1" ht="38.25" customHeight="1" thickBot="1" x14ac:dyDescent="0.25">
      <c r="A215" s="67" t="s">
        <v>373</v>
      </c>
      <c r="B215" s="12" t="s">
        <v>667</v>
      </c>
      <c r="C215" s="13"/>
      <c r="D215" s="13"/>
      <c r="E215" s="13"/>
      <c r="F215" s="13">
        <f>F216</f>
        <v>22.5</v>
      </c>
      <c r="G215" s="13">
        <f>G216</f>
        <v>361.26</v>
      </c>
      <c r="H215" s="13"/>
      <c r="I215" s="13">
        <f>I216</f>
        <v>22.5</v>
      </c>
      <c r="J215" s="13">
        <f>J216</f>
        <v>500.4</v>
      </c>
      <c r="K215" s="13">
        <f>K216</f>
        <v>45</v>
      </c>
      <c r="L215" s="20">
        <f>L216</f>
        <v>861.66</v>
      </c>
    </row>
    <row r="216" spans="1:12" s="10" customFormat="1" ht="50.65" customHeight="1" thickBot="1" x14ac:dyDescent="0.25">
      <c r="A216" s="143" t="s">
        <v>374</v>
      </c>
      <c r="B216" s="60" t="s">
        <v>375</v>
      </c>
      <c r="C216" s="28" t="s">
        <v>60</v>
      </c>
      <c r="D216" s="59" t="s">
        <v>135</v>
      </c>
      <c r="E216" s="22">
        <v>16.056000000000001</v>
      </c>
      <c r="F216" s="59">
        <f>ROUND(K216/2,2)</f>
        <v>22.5</v>
      </c>
      <c r="G216" s="59">
        <f>ROUND(E216*F216,2)</f>
        <v>361.26</v>
      </c>
      <c r="H216" s="16">
        <f>ROUND(E216*$I$238,2)</f>
        <v>22.24</v>
      </c>
      <c r="I216" s="59">
        <f>K216-F216</f>
        <v>22.5</v>
      </c>
      <c r="J216" s="59">
        <f>ROUND(H216*I216,2)</f>
        <v>500.4</v>
      </c>
      <c r="K216" s="68">
        <v>45</v>
      </c>
      <c r="L216" s="142">
        <f>G216+J216</f>
        <v>861.66</v>
      </c>
    </row>
    <row r="217" spans="1:12" ht="48.75" customHeight="1" thickBot="1" x14ac:dyDescent="0.25">
      <c r="A217" s="67" t="s">
        <v>18</v>
      </c>
      <c r="B217" s="12" t="s">
        <v>376</v>
      </c>
      <c r="C217" s="13"/>
      <c r="D217" s="13"/>
      <c r="E217" s="13"/>
      <c r="F217" s="13">
        <f>SUM(F218:F220)</f>
        <v>137.97999999999999</v>
      </c>
      <c r="G217" s="13">
        <f>SUM(G218:G220)</f>
        <v>1766.24</v>
      </c>
      <c r="H217" s="13"/>
      <c r="I217" s="13">
        <f>SUM(I218:I220)</f>
        <v>137.97</v>
      </c>
      <c r="J217" s="13">
        <f>SUM(J218:J220)</f>
        <v>2446.25</v>
      </c>
      <c r="K217" s="13">
        <f>SUM(K218:K220)</f>
        <v>275.95</v>
      </c>
      <c r="L217" s="20">
        <f>SUM(L218:L220)</f>
        <v>4212.49</v>
      </c>
    </row>
    <row r="218" spans="1:12" ht="42" customHeight="1" x14ac:dyDescent="0.2">
      <c r="A218" s="144" t="s">
        <v>377</v>
      </c>
      <c r="B218" s="15" t="s">
        <v>378</v>
      </c>
      <c r="C218" s="16" t="s">
        <v>30</v>
      </c>
      <c r="D218" s="16" t="s">
        <v>54</v>
      </c>
      <c r="E218" s="17">
        <v>10.295999999999999</v>
      </c>
      <c r="F218" s="18">
        <f>ROUND(K218/2,2)</f>
        <v>37.5</v>
      </c>
      <c r="G218" s="18">
        <f>ROUND(E218*F218,2)</f>
        <v>386.1</v>
      </c>
      <c r="H218" s="16">
        <f>ROUND(E218*$I$238,2)</f>
        <v>14.26</v>
      </c>
      <c r="I218" s="18">
        <f>K218-F218</f>
        <v>37.5</v>
      </c>
      <c r="J218" s="18">
        <f>ROUND(H218*I218,2)</f>
        <v>534.75</v>
      </c>
      <c r="K218" s="16">
        <v>75</v>
      </c>
      <c r="L218" s="131">
        <f>G218+J218</f>
        <v>920.85</v>
      </c>
    </row>
    <row r="219" spans="1:12" s="29" customFormat="1" ht="48.6" customHeight="1" x14ac:dyDescent="0.2">
      <c r="A219" s="145" t="s">
        <v>379</v>
      </c>
      <c r="B219" s="15" t="s">
        <v>380</v>
      </c>
      <c r="C219" s="28" t="s">
        <v>60</v>
      </c>
      <c r="D219" s="16" t="s">
        <v>37</v>
      </c>
      <c r="E219" s="26">
        <v>16.056000000000001</v>
      </c>
      <c r="F219" s="16">
        <f>ROUND(K219/2,2)</f>
        <v>60</v>
      </c>
      <c r="G219" s="16">
        <f>ROUND(E219*F219,2)</f>
        <v>963.36</v>
      </c>
      <c r="H219" s="16">
        <f>ROUND(E219*$I$238,2)</f>
        <v>22.24</v>
      </c>
      <c r="I219" s="16">
        <f>K219-F219</f>
        <v>60</v>
      </c>
      <c r="J219" s="16">
        <f>ROUND(H219*I219,2)</f>
        <v>1334.4</v>
      </c>
      <c r="K219" s="16">
        <v>120</v>
      </c>
      <c r="L219" s="133">
        <f>G219+J219</f>
        <v>2297.7600000000002</v>
      </c>
    </row>
    <row r="220" spans="1:12" s="29" customFormat="1" ht="42" customHeight="1" thickBot="1" x14ac:dyDescent="0.25">
      <c r="A220" s="153" t="s">
        <v>381</v>
      </c>
      <c r="B220" s="154" t="s">
        <v>382</v>
      </c>
      <c r="C220" s="19" t="s">
        <v>30</v>
      </c>
      <c r="D220" s="19" t="s">
        <v>54</v>
      </c>
      <c r="E220" s="22">
        <v>10.295999999999999</v>
      </c>
      <c r="F220" s="19">
        <f>ROUND(K220/2,2)</f>
        <v>40.479999999999997</v>
      </c>
      <c r="G220" s="19">
        <f>ROUND(E220*F220,2)</f>
        <v>416.78</v>
      </c>
      <c r="H220" s="19">
        <f>ROUND(E220*$I$238,2)</f>
        <v>14.26</v>
      </c>
      <c r="I220" s="19">
        <f>K220-F220</f>
        <v>40.470000000000006</v>
      </c>
      <c r="J220" s="19">
        <f>ROUND(H220*I220,2)</f>
        <v>577.1</v>
      </c>
      <c r="K220" s="19">
        <v>80.95</v>
      </c>
      <c r="L220" s="132">
        <f>G220+J220</f>
        <v>993.88</v>
      </c>
    </row>
    <row r="221" spans="1:12" s="29" customFormat="1" ht="45.75" customHeight="1" thickBot="1" x14ac:dyDescent="0.25">
      <c r="A221" s="67" t="s">
        <v>383</v>
      </c>
      <c r="B221" s="12" t="s">
        <v>384</v>
      </c>
      <c r="C221" s="13"/>
      <c r="D221" s="13"/>
      <c r="E221" s="13"/>
      <c r="F221" s="13">
        <f>F222</f>
        <v>17.5</v>
      </c>
      <c r="G221" s="13">
        <f>G222</f>
        <v>180.18</v>
      </c>
      <c r="H221" s="13"/>
      <c r="I221" s="13">
        <f>I222</f>
        <v>17.5</v>
      </c>
      <c r="J221" s="13">
        <f>J222</f>
        <v>249.55</v>
      </c>
      <c r="K221" s="13">
        <f>K222</f>
        <v>35</v>
      </c>
      <c r="L221" s="20">
        <f>L222</f>
        <v>429.73</v>
      </c>
    </row>
    <row r="222" spans="1:12" s="29" customFormat="1" ht="45.75" customHeight="1" thickBot="1" x14ac:dyDescent="0.25">
      <c r="A222" s="143" t="s">
        <v>385</v>
      </c>
      <c r="B222" s="60" t="s">
        <v>386</v>
      </c>
      <c r="C222" s="59" t="s">
        <v>30</v>
      </c>
      <c r="D222" s="59" t="s">
        <v>26</v>
      </c>
      <c r="E222" s="159">
        <v>10.295999999999999</v>
      </c>
      <c r="F222" s="59">
        <f>ROUND(K222/2,2)</f>
        <v>17.5</v>
      </c>
      <c r="G222" s="59">
        <f>ROUND(E222*F222,2)</f>
        <v>180.18</v>
      </c>
      <c r="H222" s="59">
        <f>ROUND(E222*$I$238,2)</f>
        <v>14.26</v>
      </c>
      <c r="I222" s="59">
        <f>K222-F222</f>
        <v>17.5</v>
      </c>
      <c r="J222" s="59">
        <f>ROUND(H222*I222,2)</f>
        <v>249.55</v>
      </c>
      <c r="K222" s="59">
        <v>35</v>
      </c>
      <c r="L222" s="142">
        <f>G222+J222</f>
        <v>429.73</v>
      </c>
    </row>
    <row r="223" spans="1:12" ht="14.25" customHeight="1" x14ac:dyDescent="0.2">
      <c r="A223" s="155"/>
      <c r="B223" s="156" t="s">
        <v>675</v>
      </c>
      <c r="C223" s="157"/>
      <c r="D223" s="157"/>
      <c r="E223" s="157"/>
      <c r="F223" s="157">
        <f>F224+F225</f>
        <v>10864.66</v>
      </c>
      <c r="G223" s="157">
        <f>G224+G225</f>
        <v>122965.96000000002</v>
      </c>
      <c r="H223" s="157"/>
      <c r="I223" s="157">
        <f>I224+I225</f>
        <v>10864.3573</v>
      </c>
      <c r="J223" s="157">
        <f>J224+J225</f>
        <v>170307.75</v>
      </c>
      <c r="K223" s="157">
        <f>K224+K225</f>
        <v>21729.0173</v>
      </c>
      <c r="L223" s="158">
        <f>L224+L225</f>
        <v>293383.06</v>
      </c>
    </row>
    <row r="224" spans="1:12" ht="14.25" customHeight="1" x14ac:dyDescent="0.2">
      <c r="A224" s="147"/>
      <c r="B224" s="47" t="s">
        <v>100</v>
      </c>
      <c r="C224" s="70"/>
      <c r="D224" s="70"/>
      <c r="E224" s="70"/>
      <c r="F224" s="70">
        <f>F221+F217+F215+F193+F188+F186+F170+F47+F18+F15+F11</f>
        <v>4679.0199999999995</v>
      </c>
      <c r="G224" s="70">
        <f>G221+G217+G215+G193+G188+G186+G170+G47+G18+G15+G11</f>
        <v>53062.189999999995</v>
      </c>
      <c r="H224" s="70"/>
      <c r="I224" s="70">
        <f>I221+I217+I215+I193+I188+I186+I170+I47+I18+I15+I11</f>
        <v>4678.8187000000007</v>
      </c>
      <c r="J224" s="70">
        <f>J221+J217+J215+J193+J188+J186+J170+J47+J18+J15+J11</f>
        <v>73489.87000000001</v>
      </c>
      <c r="K224" s="70">
        <f>K221+K217+K215+K193+K188+K186+K170+K47+K18+K15+K11</f>
        <v>9357.8387000000002</v>
      </c>
      <c r="L224" s="148">
        <f>L221+L217+L215+L193+L188+L186+L170+L47+L18+L15+L11</f>
        <v>126661.40999999997</v>
      </c>
    </row>
    <row r="225" spans="1:12" ht="15.6" customHeight="1" thickBot="1" x14ac:dyDescent="0.25">
      <c r="A225" s="149"/>
      <c r="B225" s="150" t="s">
        <v>387</v>
      </c>
      <c r="C225" s="151"/>
      <c r="D225" s="151"/>
      <c r="E225" s="151"/>
      <c r="F225" s="151">
        <f>F48</f>
        <v>6185.64</v>
      </c>
      <c r="G225" s="151">
        <f>G48</f>
        <v>69903.770000000019</v>
      </c>
      <c r="H225" s="151"/>
      <c r="I225" s="151">
        <f>I48</f>
        <v>6185.538599999999</v>
      </c>
      <c r="J225" s="151">
        <f>J48</f>
        <v>96817.88</v>
      </c>
      <c r="K225" s="151">
        <f>K48</f>
        <v>12371.178599999997</v>
      </c>
      <c r="L225" s="152">
        <f>L48</f>
        <v>166721.65000000002</v>
      </c>
    </row>
    <row r="227" spans="1:12" hidden="1" x14ac:dyDescent="0.2"/>
    <row r="228" spans="1:12" hidden="1" x14ac:dyDescent="0.2">
      <c r="B228" s="74" t="s">
        <v>388</v>
      </c>
      <c r="H228" s="75">
        <v>1.03</v>
      </c>
    </row>
    <row r="229" spans="1:12" s="76" customFormat="1" hidden="1" x14ac:dyDescent="0.2">
      <c r="B229" s="8"/>
      <c r="C229" s="73"/>
      <c r="D229" s="77"/>
      <c r="I229" s="8"/>
      <c r="J229" s="8"/>
    </row>
    <row r="230" spans="1:12" hidden="1" x14ac:dyDescent="0.2"/>
    <row r="231" spans="1:12" hidden="1" x14ac:dyDescent="0.2">
      <c r="L231" s="8">
        <f>L223-145785.21</f>
        <v>147597.85</v>
      </c>
    </row>
    <row r="232" spans="1:12" hidden="1" x14ac:dyDescent="0.2"/>
    <row r="233" spans="1:12" hidden="1" x14ac:dyDescent="0.2"/>
    <row r="234" spans="1:12" hidden="1" x14ac:dyDescent="0.2"/>
    <row r="235" spans="1:12" hidden="1" x14ac:dyDescent="0.2"/>
    <row r="236" spans="1:12" hidden="1" x14ac:dyDescent="0.2"/>
    <row r="237" spans="1:12" ht="13.5" thickBot="1" x14ac:dyDescent="0.25"/>
    <row r="238" spans="1:12" ht="13.5" thickBot="1" x14ac:dyDescent="0.25">
      <c r="B238" s="78" t="s">
        <v>389</v>
      </c>
      <c r="C238" s="79"/>
      <c r="D238" s="80"/>
      <c r="E238" s="81"/>
      <c r="F238" s="81"/>
      <c r="I238" s="82">
        <v>1.385</v>
      </c>
    </row>
  </sheetData>
  <mergeCells count="69">
    <mergeCell ref="H4:J4"/>
    <mergeCell ref="A209:A214"/>
    <mergeCell ref="A172:A173"/>
    <mergeCell ref="A174:A176"/>
    <mergeCell ref="A190:A191"/>
    <mergeCell ref="A195:A201"/>
    <mergeCell ref="A159:A164"/>
    <mergeCell ref="A166:A169"/>
    <mergeCell ref="B166:B167"/>
    <mergeCell ref="B168:B169"/>
    <mergeCell ref="A205:A207"/>
    <mergeCell ref="B205:B207"/>
    <mergeCell ref="B195:B201"/>
    <mergeCell ref="C144:C145"/>
    <mergeCell ref="A146:A154"/>
    <mergeCell ref="A155:A156"/>
    <mergeCell ref="A157:A158"/>
    <mergeCell ref="C157:C158"/>
    <mergeCell ref="A136:A137"/>
    <mergeCell ref="A138:A139"/>
    <mergeCell ref="A140:A141"/>
    <mergeCell ref="A142:A143"/>
    <mergeCell ref="A144:A145"/>
    <mergeCell ref="A101:A102"/>
    <mergeCell ref="A103:A104"/>
    <mergeCell ref="A105:A112"/>
    <mergeCell ref="A113:A120"/>
    <mergeCell ref="A121:A135"/>
    <mergeCell ref="A85:A86"/>
    <mergeCell ref="A88:A90"/>
    <mergeCell ref="A93:A94"/>
    <mergeCell ref="A95:A96"/>
    <mergeCell ref="A99:A100"/>
    <mergeCell ref="A77:A78"/>
    <mergeCell ref="C77:C78"/>
    <mergeCell ref="A79:A80"/>
    <mergeCell ref="A81:A82"/>
    <mergeCell ref="A83:A84"/>
    <mergeCell ref="A62:A63"/>
    <mergeCell ref="A64:A65"/>
    <mergeCell ref="A66:A67"/>
    <mergeCell ref="A68:A69"/>
    <mergeCell ref="A70:A71"/>
    <mergeCell ref="A31:A32"/>
    <mergeCell ref="A49:A50"/>
    <mergeCell ref="A51:A52"/>
    <mergeCell ref="A54:A57"/>
    <mergeCell ref="A60:A61"/>
    <mergeCell ref="L8:L9"/>
    <mergeCell ref="A16:A17"/>
    <mergeCell ref="B16:B17"/>
    <mergeCell ref="A22:A24"/>
    <mergeCell ref="A27:A29"/>
    <mergeCell ref="A5:L5"/>
    <mergeCell ref="A6:L6"/>
    <mergeCell ref="A7:A9"/>
    <mergeCell ref="B7:B9"/>
    <mergeCell ref="C7:C9"/>
    <mergeCell ref="D7:D9"/>
    <mergeCell ref="E7:G7"/>
    <mergeCell ref="H7:J7"/>
    <mergeCell ref="K7:L7"/>
    <mergeCell ref="E8:E9"/>
    <mergeCell ref="F8:F9"/>
    <mergeCell ref="G8:G9"/>
    <mergeCell ref="H8:H9"/>
    <mergeCell ref="I8:I9"/>
    <mergeCell ref="J8:J9"/>
    <mergeCell ref="K8:K9"/>
  </mergeCells>
  <pageMargins left="0.39370078740157483" right="0.39370078740157483" top="0.78740157480314965" bottom="0" header="0.39370078740157483" footer="0"/>
  <pageSetup paperSize="9" scale="77" fitToHeight="0" orientation="landscape" horizontalDpi="300" verticalDpi="300" r:id="rId1"/>
  <rowBreaks count="10" manualBreakCount="10">
    <brk id="71" max="16383" man="1"/>
    <brk id="97" max="16383" man="1"/>
    <brk id="107" max="16383" man="1"/>
    <brk id="117" max="16383" man="1"/>
    <brk id="131" max="16383" man="1"/>
    <brk id="154" max="16383" man="1"/>
    <brk id="171" max="16383" man="1"/>
    <brk id="181" max="16383" man="1"/>
    <brk id="189" max="16383" man="1"/>
    <brk id="199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W223"/>
  <sheetViews>
    <sheetView zoomScaleNormal="100" workbookViewId="0">
      <pane ySplit="11" topLeftCell="A105" activePane="bottomLeft" state="frozen"/>
      <selection pane="bottomLeft" activeCell="J5" sqref="J5:L5"/>
    </sheetView>
  </sheetViews>
  <sheetFormatPr defaultColWidth="8.85546875" defaultRowHeight="12.75" x14ac:dyDescent="0.2"/>
  <cols>
    <col min="1" max="1" width="6.42578125" style="8" customWidth="1"/>
    <col min="2" max="2" width="51" style="8" customWidth="1"/>
    <col min="3" max="3" width="20.140625" style="72" customWidth="1"/>
    <col min="4" max="4" width="25.5703125" style="72" customWidth="1"/>
    <col min="5" max="5" width="13.140625" style="8" customWidth="1"/>
    <col min="6" max="6" width="14.5703125" style="73" customWidth="1"/>
    <col min="7" max="7" width="11.42578125" style="73" customWidth="1"/>
    <col min="8" max="8" width="14.28515625" style="73" customWidth="1"/>
    <col min="9" max="9" width="12.5703125" style="73" customWidth="1"/>
    <col min="10" max="10" width="10.42578125" style="73" customWidth="1"/>
    <col min="11" max="11" width="14.28515625" style="73" customWidth="1"/>
    <col min="12" max="12" width="13.140625" style="73" customWidth="1"/>
    <col min="13" max="257" width="8.85546875" style="8"/>
    <col min="258" max="16384" width="8.85546875" style="9"/>
  </cols>
  <sheetData>
    <row r="1" spans="1:12" ht="18.75" x14ac:dyDescent="0.3">
      <c r="A1" s="1"/>
      <c r="B1" s="1"/>
      <c r="C1" s="3"/>
      <c r="D1" s="3"/>
      <c r="E1" s="1"/>
      <c r="F1" s="4"/>
      <c r="G1" s="4"/>
      <c r="H1" s="4"/>
      <c r="I1" s="4"/>
      <c r="J1" s="4"/>
      <c r="K1" s="4"/>
      <c r="L1" s="4"/>
    </row>
    <row r="2" spans="1:12" ht="12.75" customHeight="1" x14ac:dyDescent="0.3">
      <c r="A2" s="1"/>
      <c r="B2" s="1"/>
      <c r="C2" s="3"/>
      <c r="D2" s="3"/>
      <c r="E2" s="1"/>
      <c r="F2" s="4"/>
      <c r="G2" s="4"/>
      <c r="H2" s="4"/>
      <c r="I2" s="4"/>
      <c r="J2" s="394" t="s">
        <v>672</v>
      </c>
      <c r="K2" s="394"/>
      <c r="L2" s="394"/>
    </row>
    <row r="3" spans="1:12" ht="15" customHeight="1" x14ac:dyDescent="0.3">
      <c r="A3" s="1"/>
      <c r="B3" s="1"/>
      <c r="C3" s="3"/>
      <c r="D3" s="3"/>
      <c r="E3" s="1"/>
      <c r="F3" s="4"/>
      <c r="G3" s="4"/>
      <c r="H3" s="4"/>
      <c r="I3" s="83"/>
      <c r="J3" s="394" t="s">
        <v>1024</v>
      </c>
      <c r="K3" s="394"/>
      <c r="L3" s="394"/>
    </row>
    <row r="4" spans="1:12" ht="18" customHeight="1" x14ac:dyDescent="0.3">
      <c r="A4" s="1"/>
      <c r="B4" s="1"/>
      <c r="C4" s="3"/>
      <c r="D4" s="3"/>
      <c r="E4" s="1"/>
      <c r="F4" s="4"/>
      <c r="G4" s="4"/>
      <c r="H4" s="4"/>
      <c r="I4" s="83"/>
      <c r="J4" s="394" t="s">
        <v>0</v>
      </c>
      <c r="K4" s="394"/>
      <c r="L4" s="394"/>
    </row>
    <row r="5" spans="1:12" ht="27" customHeight="1" x14ac:dyDescent="0.3">
      <c r="A5" s="1"/>
      <c r="B5" s="1"/>
      <c r="C5" s="3"/>
      <c r="D5" s="3"/>
      <c r="E5" s="1"/>
      <c r="F5" s="4"/>
      <c r="G5" s="4"/>
      <c r="H5" s="4"/>
      <c r="I5" s="83"/>
      <c r="J5" s="394" t="s">
        <v>1037</v>
      </c>
      <c r="K5" s="394"/>
      <c r="L5" s="394"/>
    </row>
    <row r="6" spans="1:12" ht="21.75" customHeight="1" x14ac:dyDescent="0.3">
      <c r="A6" s="374" t="s">
        <v>1030</v>
      </c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</row>
    <row r="7" spans="1:12" ht="24.75" customHeight="1" thickBot="1" x14ac:dyDescent="0.25">
      <c r="A7" s="375" t="s">
        <v>1029</v>
      </c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</row>
    <row r="8" spans="1:12" ht="15" customHeight="1" x14ac:dyDescent="0.2">
      <c r="A8" s="376" t="s">
        <v>1</v>
      </c>
      <c r="B8" s="379" t="s">
        <v>2</v>
      </c>
      <c r="C8" s="379" t="s">
        <v>3</v>
      </c>
      <c r="D8" s="379" t="s">
        <v>4</v>
      </c>
      <c r="E8" s="379" t="s">
        <v>5</v>
      </c>
      <c r="F8" s="379"/>
      <c r="G8" s="379"/>
      <c r="H8" s="379" t="s">
        <v>6</v>
      </c>
      <c r="I8" s="379"/>
      <c r="J8" s="379"/>
      <c r="K8" s="379" t="s">
        <v>7</v>
      </c>
      <c r="L8" s="382"/>
    </row>
    <row r="9" spans="1:12" ht="12.75" customHeight="1" x14ac:dyDescent="0.2">
      <c r="A9" s="377"/>
      <c r="B9" s="380"/>
      <c r="C9" s="380"/>
      <c r="D9" s="380"/>
      <c r="E9" s="380" t="s">
        <v>721</v>
      </c>
      <c r="F9" s="380" t="s">
        <v>723</v>
      </c>
      <c r="G9" s="380" t="s">
        <v>722</v>
      </c>
      <c r="H9" s="380" t="s">
        <v>721</v>
      </c>
      <c r="I9" s="380" t="s">
        <v>724</v>
      </c>
      <c r="J9" s="380" t="s">
        <v>725</v>
      </c>
      <c r="K9" s="380" t="s">
        <v>723</v>
      </c>
      <c r="L9" s="383" t="s">
        <v>722</v>
      </c>
    </row>
    <row r="10" spans="1:12" ht="46.5" customHeight="1" thickBot="1" x14ac:dyDescent="0.25">
      <c r="A10" s="378"/>
      <c r="B10" s="381"/>
      <c r="C10" s="381"/>
      <c r="D10" s="381"/>
      <c r="E10" s="381"/>
      <c r="F10" s="381"/>
      <c r="G10" s="381"/>
      <c r="H10" s="381"/>
      <c r="I10" s="381"/>
      <c r="J10" s="381"/>
      <c r="K10" s="381"/>
      <c r="L10" s="384"/>
    </row>
    <row r="11" spans="1:12" s="84" customFormat="1" ht="12" customHeight="1" thickBot="1" x14ac:dyDescent="0.25">
      <c r="A11" s="128" t="s">
        <v>9</v>
      </c>
      <c r="B11" s="129" t="s">
        <v>10</v>
      </c>
      <c r="C11" s="129" t="s">
        <v>11</v>
      </c>
      <c r="D11" s="129" t="s">
        <v>12</v>
      </c>
      <c r="E11" s="129" t="s">
        <v>13</v>
      </c>
      <c r="F11" s="129" t="s">
        <v>14</v>
      </c>
      <c r="G11" s="129" t="s">
        <v>15</v>
      </c>
      <c r="H11" s="129" t="s">
        <v>16</v>
      </c>
      <c r="I11" s="129" t="s">
        <v>17</v>
      </c>
      <c r="J11" s="129" t="s">
        <v>18</v>
      </c>
      <c r="K11" s="129" t="s">
        <v>19</v>
      </c>
      <c r="L11" s="130" t="s">
        <v>20</v>
      </c>
    </row>
    <row r="12" spans="1:12" s="29" customFormat="1" ht="30" customHeight="1" thickBot="1" x14ac:dyDescent="0.25">
      <c r="A12" s="11" t="s">
        <v>21</v>
      </c>
      <c r="B12" s="12" t="s">
        <v>22</v>
      </c>
      <c r="C12" s="13"/>
      <c r="D12" s="13"/>
      <c r="E12" s="13"/>
      <c r="F12" s="13">
        <f>F14+F13</f>
        <v>2862.96</v>
      </c>
      <c r="G12" s="13">
        <f>G14+G13</f>
        <v>9823.83</v>
      </c>
      <c r="H12" s="13"/>
      <c r="I12" s="13">
        <f>I14+I13</f>
        <v>1754.7199999999998</v>
      </c>
      <c r="J12" s="13">
        <f>J14+J13</f>
        <v>6924.25</v>
      </c>
      <c r="K12" s="13">
        <f>K14+K13</f>
        <v>4617.68</v>
      </c>
      <c r="L12" s="20">
        <f>L14+L13</f>
        <v>16748.080000000002</v>
      </c>
    </row>
    <row r="13" spans="1:12" s="29" customFormat="1" ht="51" x14ac:dyDescent="0.2">
      <c r="A13" s="85" t="s">
        <v>390</v>
      </c>
      <c r="B13" s="86" t="s">
        <v>24</v>
      </c>
      <c r="C13" s="18" t="s">
        <v>25</v>
      </c>
      <c r="D13" s="18" t="s">
        <v>391</v>
      </c>
      <c r="E13" s="87">
        <v>1610.81</v>
      </c>
      <c r="F13" s="18">
        <f>ROUND(K13*0.62,2)</f>
        <v>2325</v>
      </c>
      <c r="G13" s="18">
        <f>ROUND(E13*F13/1000,2)</f>
        <v>3745.13</v>
      </c>
      <c r="H13" s="18">
        <f>ROUND(E13*$I$222,2)</f>
        <v>1852.43</v>
      </c>
      <c r="I13" s="18">
        <f>K13-F13</f>
        <v>1425</v>
      </c>
      <c r="J13" s="18">
        <f>ROUND(H13*I13/1000,2)</f>
        <v>2639.71</v>
      </c>
      <c r="K13" s="18">
        <v>3750</v>
      </c>
      <c r="L13" s="117">
        <f>J13+G13</f>
        <v>6384.84</v>
      </c>
    </row>
    <row r="14" spans="1:12" s="29" customFormat="1" ht="36.6" customHeight="1" thickBot="1" x14ac:dyDescent="0.25">
      <c r="A14" s="14" t="s">
        <v>28</v>
      </c>
      <c r="B14" s="15" t="s">
        <v>29</v>
      </c>
      <c r="C14" s="16" t="s">
        <v>30</v>
      </c>
      <c r="D14" s="16" t="s">
        <v>26</v>
      </c>
      <c r="E14" s="88">
        <v>11299.54</v>
      </c>
      <c r="F14" s="19">
        <f>ROUND(K14*0.62,2)</f>
        <v>537.96</v>
      </c>
      <c r="G14" s="19">
        <f>ROUND(E14*F14/1000,2)</f>
        <v>6078.7</v>
      </c>
      <c r="H14" s="18">
        <f>ROUND(E14*$I$222,2)</f>
        <v>12994.47</v>
      </c>
      <c r="I14" s="19">
        <f>K14-F14</f>
        <v>329.71999999999991</v>
      </c>
      <c r="J14" s="19">
        <f>ROUND(H14*I14/1000,2)</f>
        <v>4284.54</v>
      </c>
      <c r="K14" s="16">
        <v>867.68</v>
      </c>
      <c r="L14" s="121">
        <f>J14+G14</f>
        <v>10363.24</v>
      </c>
    </row>
    <row r="15" spans="1:12" s="29" customFormat="1" ht="26.25" thickBot="1" x14ac:dyDescent="0.25">
      <c r="A15" s="90" t="s">
        <v>31</v>
      </c>
      <c r="B15" s="91" t="s">
        <v>32</v>
      </c>
      <c r="C15" s="92"/>
      <c r="D15" s="92"/>
      <c r="E15" s="92"/>
      <c r="F15" s="92">
        <f>F16</f>
        <v>96.1</v>
      </c>
      <c r="G15" s="92">
        <f>G16</f>
        <v>209.98</v>
      </c>
      <c r="H15" s="92"/>
      <c r="I15" s="92">
        <f>I16</f>
        <v>58.900000000000006</v>
      </c>
      <c r="J15" s="92">
        <f>J16</f>
        <v>148</v>
      </c>
      <c r="K15" s="92">
        <f>K16</f>
        <v>155</v>
      </c>
      <c r="L15" s="93">
        <f>L16</f>
        <v>357.98</v>
      </c>
    </row>
    <row r="16" spans="1:12" s="29" customFormat="1" ht="32.25" customHeight="1" thickBot="1" x14ac:dyDescent="0.25">
      <c r="A16" s="141" t="s">
        <v>392</v>
      </c>
      <c r="B16" s="60" t="s">
        <v>34</v>
      </c>
      <c r="C16" s="59" t="s">
        <v>393</v>
      </c>
      <c r="D16" s="59" t="s">
        <v>391</v>
      </c>
      <c r="E16" s="94">
        <v>2184.9899999999998</v>
      </c>
      <c r="F16" s="59">
        <f>ROUND(K16*0.62,2)</f>
        <v>96.1</v>
      </c>
      <c r="G16" s="59">
        <f>ROUND(E16*F16/1000,2)</f>
        <v>209.98</v>
      </c>
      <c r="H16" s="18">
        <f>ROUND(E16*$I$222,2)</f>
        <v>2512.7399999999998</v>
      </c>
      <c r="I16" s="59">
        <f>K16-F16</f>
        <v>58.900000000000006</v>
      </c>
      <c r="J16" s="59">
        <f>ROUND(H16*I16/1000,2)</f>
        <v>148</v>
      </c>
      <c r="K16" s="59">
        <v>155</v>
      </c>
      <c r="L16" s="160">
        <f>J16+G16</f>
        <v>357.98</v>
      </c>
    </row>
    <row r="17" spans="1:12" s="29" customFormat="1" ht="27.75" customHeight="1" thickBot="1" x14ac:dyDescent="0.25">
      <c r="A17" s="11" t="s">
        <v>38</v>
      </c>
      <c r="B17" s="12" t="s">
        <v>394</v>
      </c>
      <c r="C17" s="13"/>
      <c r="D17" s="13"/>
      <c r="E17" s="13"/>
      <c r="F17" s="13">
        <f>SUM(F18:F38)</f>
        <v>10052.85</v>
      </c>
      <c r="G17" s="13">
        <f>SUM(G18:G38)</f>
        <v>139000.39000000001</v>
      </c>
      <c r="H17" s="13"/>
      <c r="I17" s="13">
        <f>SUM(I18:I38)</f>
        <v>6161.44</v>
      </c>
      <c r="J17" s="13">
        <f>SUM(J18:J38)</f>
        <v>97973.070000000022</v>
      </c>
      <c r="K17" s="13">
        <f>SUM(K18:K38)</f>
        <v>16214.29</v>
      </c>
      <c r="L17" s="20">
        <f>SUM(L18:L38)</f>
        <v>236973.46000000005</v>
      </c>
    </row>
    <row r="18" spans="1:12" s="29" customFormat="1" ht="39.75" customHeight="1" x14ac:dyDescent="0.2">
      <c r="A18" s="14" t="s">
        <v>395</v>
      </c>
      <c r="B18" s="15" t="s">
        <v>396</v>
      </c>
      <c r="C18" s="16" t="s">
        <v>30</v>
      </c>
      <c r="D18" s="16" t="s">
        <v>26</v>
      </c>
      <c r="E18" s="88">
        <v>11299.54</v>
      </c>
      <c r="F18" s="18">
        <f t="shared" ref="F18:F38" si="0">ROUND(K18*0.62,2)</f>
        <v>357.12</v>
      </c>
      <c r="G18" s="18">
        <f t="shared" ref="G18:G38" si="1">ROUND(E18*F18/1000,2)</f>
        <v>4035.29</v>
      </c>
      <c r="H18" s="18">
        <f t="shared" ref="H18:H38" si="2">ROUND(E18*$I$222,2)</f>
        <v>12994.47</v>
      </c>
      <c r="I18" s="18">
        <f t="shared" ref="I18:I38" si="3">K18-F18</f>
        <v>218.88</v>
      </c>
      <c r="J18" s="18">
        <f t="shared" ref="J18:J38" si="4">ROUND(H18*I18/1000,2)</f>
        <v>2844.23</v>
      </c>
      <c r="K18" s="16">
        <v>576</v>
      </c>
      <c r="L18" s="117">
        <f t="shared" ref="L18:L26" si="5">J18+G18</f>
        <v>6879.52</v>
      </c>
    </row>
    <row r="19" spans="1:12" s="29" customFormat="1" ht="51" x14ac:dyDescent="0.2">
      <c r="A19" s="14" t="s">
        <v>397</v>
      </c>
      <c r="B19" s="15" t="s">
        <v>44</v>
      </c>
      <c r="C19" s="16" t="s">
        <v>30</v>
      </c>
      <c r="D19" s="16" t="s">
        <v>26</v>
      </c>
      <c r="E19" s="88">
        <v>11299.54</v>
      </c>
      <c r="F19" s="16">
        <f t="shared" si="0"/>
        <v>457.43</v>
      </c>
      <c r="G19" s="16">
        <f t="shared" si="1"/>
        <v>5168.75</v>
      </c>
      <c r="H19" s="18">
        <f t="shared" si="2"/>
        <v>12994.47</v>
      </c>
      <c r="I19" s="16">
        <f t="shared" si="3"/>
        <v>280.35999999999996</v>
      </c>
      <c r="J19" s="16">
        <f t="shared" si="4"/>
        <v>3643.13</v>
      </c>
      <c r="K19" s="16">
        <v>737.79</v>
      </c>
      <c r="L19" s="119">
        <f t="shared" si="5"/>
        <v>8811.880000000001</v>
      </c>
    </row>
    <row r="20" spans="1:12" s="29" customFormat="1" ht="51" x14ac:dyDescent="0.2">
      <c r="A20" s="14" t="s">
        <v>398</v>
      </c>
      <c r="B20" s="15" t="s">
        <v>46</v>
      </c>
      <c r="C20" s="16" t="s">
        <v>42</v>
      </c>
      <c r="D20" s="16" t="s">
        <v>26</v>
      </c>
      <c r="E20" s="88">
        <v>11299.54</v>
      </c>
      <c r="F20" s="16">
        <f t="shared" si="0"/>
        <v>78.42</v>
      </c>
      <c r="G20" s="16">
        <f t="shared" si="1"/>
        <v>886.11</v>
      </c>
      <c r="H20" s="18">
        <f t="shared" si="2"/>
        <v>12994.47</v>
      </c>
      <c r="I20" s="16">
        <f t="shared" si="3"/>
        <v>48.069999999999993</v>
      </c>
      <c r="J20" s="16">
        <f t="shared" si="4"/>
        <v>624.64</v>
      </c>
      <c r="K20" s="16">
        <v>126.49</v>
      </c>
      <c r="L20" s="119">
        <f t="shared" si="5"/>
        <v>1510.75</v>
      </c>
    </row>
    <row r="21" spans="1:12" s="29" customFormat="1" ht="42" customHeight="1" x14ac:dyDescent="0.2">
      <c r="A21" s="14" t="s">
        <v>399</v>
      </c>
      <c r="B21" s="15" t="s">
        <v>400</v>
      </c>
      <c r="C21" s="16" t="s">
        <v>42</v>
      </c>
      <c r="D21" s="16" t="s">
        <v>26</v>
      </c>
      <c r="E21" s="88">
        <v>11299.54</v>
      </c>
      <c r="F21" s="16">
        <f t="shared" si="0"/>
        <v>797.51</v>
      </c>
      <c r="G21" s="16">
        <f t="shared" si="1"/>
        <v>9011.5</v>
      </c>
      <c r="H21" s="18">
        <f t="shared" si="2"/>
        <v>12994.47</v>
      </c>
      <c r="I21" s="16">
        <f t="shared" si="3"/>
        <v>488.79999999999995</v>
      </c>
      <c r="J21" s="16">
        <f t="shared" si="4"/>
        <v>6351.7</v>
      </c>
      <c r="K21" s="16">
        <v>1286.31</v>
      </c>
      <c r="L21" s="119">
        <f t="shared" si="5"/>
        <v>15363.2</v>
      </c>
    </row>
    <row r="22" spans="1:12" s="29" customFormat="1" ht="46.5" customHeight="1" x14ac:dyDescent="0.2">
      <c r="A22" s="14" t="s">
        <v>401</v>
      </c>
      <c r="B22" s="15" t="s">
        <v>402</v>
      </c>
      <c r="C22" s="95" t="s">
        <v>403</v>
      </c>
      <c r="D22" s="16" t="s">
        <v>404</v>
      </c>
      <c r="E22" s="96">
        <v>12706.37</v>
      </c>
      <c r="F22" s="16">
        <f t="shared" si="0"/>
        <v>974.73</v>
      </c>
      <c r="G22" s="16">
        <f t="shared" si="1"/>
        <v>12385.28</v>
      </c>
      <c r="H22" s="18">
        <f t="shared" si="2"/>
        <v>14612.33</v>
      </c>
      <c r="I22" s="16">
        <f t="shared" si="3"/>
        <v>597.41000000000008</v>
      </c>
      <c r="J22" s="16">
        <f t="shared" si="4"/>
        <v>8729.5499999999993</v>
      </c>
      <c r="K22" s="16">
        <v>1572.14</v>
      </c>
      <c r="L22" s="119">
        <f t="shared" si="5"/>
        <v>21114.83</v>
      </c>
    </row>
    <row r="23" spans="1:12" s="29" customFormat="1" ht="40.5" customHeight="1" x14ac:dyDescent="0.2">
      <c r="A23" s="14" t="s">
        <v>405</v>
      </c>
      <c r="B23" s="15" t="s">
        <v>406</v>
      </c>
      <c r="C23" s="16" t="s">
        <v>42</v>
      </c>
      <c r="D23" s="16" t="s">
        <v>26</v>
      </c>
      <c r="E23" s="88">
        <v>11299.54</v>
      </c>
      <c r="F23" s="16">
        <f t="shared" si="0"/>
        <v>1200.79</v>
      </c>
      <c r="G23" s="16">
        <f t="shared" si="1"/>
        <v>13568.37</v>
      </c>
      <c r="H23" s="18">
        <f t="shared" si="2"/>
        <v>12994.47</v>
      </c>
      <c r="I23" s="16">
        <f t="shared" si="3"/>
        <v>735.97</v>
      </c>
      <c r="J23" s="16">
        <f t="shared" si="4"/>
        <v>9563.5400000000009</v>
      </c>
      <c r="K23" s="16">
        <v>1936.76</v>
      </c>
      <c r="L23" s="119">
        <f t="shared" si="5"/>
        <v>23131.910000000003</v>
      </c>
    </row>
    <row r="24" spans="1:12" s="29" customFormat="1" ht="39.75" customHeight="1" x14ac:dyDescent="0.2">
      <c r="A24" s="387" t="s">
        <v>407</v>
      </c>
      <c r="B24" s="15" t="s">
        <v>66</v>
      </c>
      <c r="C24" s="16" t="s">
        <v>408</v>
      </c>
      <c r="D24" s="16" t="s">
        <v>409</v>
      </c>
      <c r="E24" s="98">
        <v>15764.55</v>
      </c>
      <c r="F24" s="16">
        <f t="shared" si="0"/>
        <v>1057.76</v>
      </c>
      <c r="G24" s="16">
        <f t="shared" si="1"/>
        <v>16675.11</v>
      </c>
      <c r="H24" s="18">
        <f t="shared" si="2"/>
        <v>18129.23</v>
      </c>
      <c r="I24" s="16">
        <f t="shared" si="3"/>
        <v>648.30999999999995</v>
      </c>
      <c r="J24" s="16">
        <f t="shared" si="4"/>
        <v>11753.36</v>
      </c>
      <c r="K24" s="16">
        <v>1706.07</v>
      </c>
      <c r="L24" s="119">
        <f t="shared" si="5"/>
        <v>28428.47</v>
      </c>
    </row>
    <row r="25" spans="1:12" s="29" customFormat="1" ht="52.5" customHeight="1" x14ac:dyDescent="0.2">
      <c r="A25" s="387"/>
      <c r="B25" s="15" t="s">
        <v>68</v>
      </c>
      <c r="C25" s="16" t="s">
        <v>69</v>
      </c>
      <c r="D25" s="16" t="s">
        <v>410</v>
      </c>
      <c r="E25" s="96">
        <v>17122.68</v>
      </c>
      <c r="F25" s="16">
        <f t="shared" si="0"/>
        <v>434</v>
      </c>
      <c r="G25" s="16">
        <f t="shared" si="1"/>
        <v>7431.24</v>
      </c>
      <c r="H25" s="18">
        <f t="shared" si="2"/>
        <v>19691.080000000002</v>
      </c>
      <c r="I25" s="16">
        <f t="shared" si="3"/>
        <v>266</v>
      </c>
      <c r="J25" s="16">
        <f t="shared" si="4"/>
        <v>5237.83</v>
      </c>
      <c r="K25" s="16">
        <v>700</v>
      </c>
      <c r="L25" s="119">
        <f t="shared" si="5"/>
        <v>12669.07</v>
      </c>
    </row>
    <row r="26" spans="1:12" s="29" customFormat="1" ht="55.5" customHeight="1" x14ac:dyDescent="0.2">
      <c r="A26" s="14" t="s">
        <v>63</v>
      </c>
      <c r="B26" s="15" t="s">
        <v>411</v>
      </c>
      <c r="C26" s="16" t="s">
        <v>35</v>
      </c>
      <c r="D26" s="16" t="s">
        <v>26</v>
      </c>
      <c r="E26" s="96">
        <v>12302.58</v>
      </c>
      <c r="F26" s="16">
        <f t="shared" si="0"/>
        <v>423.73</v>
      </c>
      <c r="G26" s="16">
        <f t="shared" si="1"/>
        <v>5212.97</v>
      </c>
      <c r="H26" s="18">
        <f t="shared" si="2"/>
        <v>14147.97</v>
      </c>
      <c r="I26" s="16">
        <f t="shared" si="3"/>
        <v>259.71000000000004</v>
      </c>
      <c r="J26" s="16">
        <f t="shared" si="4"/>
        <v>3674.37</v>
      </c>
      <c r="K26" s="16">
        <v>683.44</v>
      </c>
      <c r="L26" s="119">
        <f t="shared" si="5"/>
        <v>8887.34</v>
      </c>
    </row>
    <row r="27" spans="1:12" s="29" customFormat="1" ht="52.5" customHeight="1" x14ac:dyDescent="0.2">
      <c r="A27" s="14" t="s">
        <v>65</v>
      </c>
      <c r="B27" s="15" t="s">
        <v>412</v>
      </c>
      <c r="C27" s="16" t="s">
        <v>42</v>
      </c>
      <c r="D27" s="16" t="s">
        <v>26</v>
      </c>
      <c r="E27" s="88">
        <v>11299.54</v>
      </c>
      <c r="F27" s="16">
        <f t="shared" si="0"/>
        <v>198.4</v>
      </c>
      <c r="G27" s="16">
        <f t="shared" si="1"/>
        <v>2241.83</v>
      </c>
      <c r="H27" s="18">
        <f t="shared" si="2"/>
        <v>12994.47</v>
      </c>
      <c r="I27" s="16">
        <f t="shared" si="3"/>
        <v>121.6</v>
      </c>
      <c r="J27" s="16">
        <f t="shared" si="4"/>
        <v>1580.13</v>
      </c>
      <c r="K27" s="16">
        <v>320</v>
      </c>
      <c r="L27" s="119">
        <f t="shared" ref="L27:L38" si="6">G27+J27</f>
        <v>3821.96</v>
      </c>
    </row>
    <row r="28" spans="1:12" s="29" customFormat="1" ht="49.35" customHeight="1" x14ac:dyDescent="0.2">
      <c r="A28" s="14" t="s">
        <v>70</v>
      </c>
      <c r="B28" s="15" t="s">
        <v>413</v>
      </c>
      <c r="C28" s="19" t="s">
        <v>414</v>
      </c>
      <c r="D28" s="99" t="s">
        <v>415</v>
      </c>
      <c r="E28" s="100">
        <v>12509.14</v>
      </c>
      <c r="F28" s="16">
        <f t="shared" si="0"/>
        <v>142.6</v>
      </c>
      <c r="G28" s="16">
        <f t="shared" si="1"/>
        <v>1783.8</v>
      </c>
      <c r="H28" s="18">
        <f t="shared" si="2"/>
        <v>14385.51</v>
      </c>
      <c r="I28" s="16">
        <f t="shared" si="3"/>
        <v>87.4</v>
      </c>
      <c r="J28" s="16">
        <f t="shared" si="4"/>
        <v>1257.29</v>
      </c>
      <c r="K28" s="16">
        <v>230</v>
      </c>
      <c r="L28" s="119">
        <f t="shared" si="6"/>
        <v>3041.09</v>
      </c>
    </row>
    <row r="29" spans="1:12" s="29" customFormat="1" ht="50.25" customHeight="1" x14ac:dyDescent="0.2">
      <c r="A29" s="14" t="s">
        <v>72</v>
      </c>
      <c r="B29" s="15" t="s">
        <v>416</v>
      </c>
      <c r="C29" s="16" t="s">
        <v>35</v>
      </c>
      <c r="D29" s="16" t="s">
        <v>26</v>
      </c>
      <c r="E29" s="96">
        <v>12302.58</v>
      </c>
      <c r="F29" s="16">
        <f t="shared" si="0"/>
        <v>842.45</v>
      </c>
      <c r="G29" s="16">
        <f t="shared" si="1"/>
        <v>10364.31</v>
      </c>
      <c r="H29" s="18">
        <f t="shared" si="2"/>
        <v>14147.97</v>
      </c>
      <c r="I29" s="16">
        <f t="shared" si="3"/>
        <v>516.33999999999992</v>
      </c>
      <c r="J29" s="16">
        <f t="shared" si="4"/>
        <v>7305.16</v>
      </c>
      <c r="K29" s="16">
        <v>1358.79</v>
      </c>
      <c r="L29" s="119">
        <f t="shared" si="6"/>
        <v>17669.47</v>
      </c>
    </row>
    <row r="30" spans="1:12" s="29" customFormat="1" ht="64.5" customHeight="1" x14ac:dyDescent="0.2">
      <c r="A30" s="14" t="s">
        <v>77</v>
      </c>
      <c r="B30" s="15" t="s">
        <v>83</v>
      </c>
      <c r="C30" s="16" t="s">
        <v>42</v>
      </c>
      <c r="D30" s="16" t="s">
        <v>26</v>
      </c>
      <c r="E30" s="88">
        <v>11299.54</v>
      </c>
      <c r="F30" s="16">
        <f t="shared" si="0"/>
        <v>560.29</v>
      </c>
      <c r="G30" s="16">
        <f t="shared" si="1"/>
        <v>6331.02</v>
      </c>
      <c r="H30" s="18">
        <f t="shared" si="2"/>
        <v>12994.47</v>
      </c>
      <c r="I30" s="16">
        <f t="shared" si="3"/>
        <v>343.41000000000008</v>
      </c>
      <c r="J30" s="16">
        <f t="shared" si="4"/>
        <v>4462.43</v>
      </c>
      <c r="K30" s="16">
        <v>903.7</v>
      </c>
      <c r="L30" s="119">
        <f t="shared" si="6"/>
        <v>10793.45</v>
      </c>
    </row>
    <row r="31" spans="1:12" s="29" customFormat="1" ht="53.25" customHeight="1" x14ac:dyDescent="0.2">
      <c r="A31" s="14" t="s">
        <v>86</v>
      </c>
      <c r="B31" s="15" t="s">
        <v>85</v>
      </c>
      <c r="C31" s="16" t="s">
        <v>42</v>
      </c>
      <c r="D31" s="16" t="s">
        <v>26</v>
      </c>
      <c r="E31" s="88">
        <v>11299.54</v>
      </c>
      <c r="F31" s="16">
        <f t="shared" si="0"/>
        <v>96.04</v>
      </c>
      <c r="G31" s="16">
        <f t="shared" si="1"/>
        <v>1085.21</v>
      </c>
      <c r="H31" s="18">
        <f t="shared" si="2"/>
        <v>12994.47</v>
      </c>
      <c r="I31" s="16">
        <f t="shared" si="3"/>
        <v>58.86</v>
      </c>
      <c r="J31" s="16">
        <f t="shared" si="4"/>
        <v>764.85</v>
      </c>
      <c r="K31" s="16">
        <v>154.9</v>
      </c>
      <c r="L31" s="119">
        <f t="shared" si="6"/>
        <v>1850.06</v>
      </c>
    </row>
    <row r="32" spans="1:12" s="29" customFormat="1" ht="54.75" customHeight="1" x14ac:dyDescent="0.2">
      <c r="A32" s="14" t="s">
        <v>90</v>
      </c>
      <c r="B32" s="15" t="s">
        <v>80</v>
      </c>
      <c r="C32" s="101" t="s">
        <v>417</v>
      </c>
      <c r="D32" s="16" t="s">
        <v>227</v>
      </c>
      <c r="E32" s="96">
        <v>33429.14</v>
      </c>
      <c r="F32" s="16">
        <f t="shared" si="0"/>
        <v>310</v>
      </c>
      <c r="G32" s="16">
        <f t="shared" si="1"/>
        <v>10363.030000000001</v>
      </c>
      <c r="H32" s="18">
        <f t="shared" si="2"/>
        <v>38443.51</v>
      </c>
      <c r="I32" s="16">
        <f t="shared" si="3"/>
        <v>190</v>
      </c>
      <c r="J32" s="16">
        <f t="shared" si="4"/>
        <v>7304.27</v>
      </c>
      <c r="K32" s="16">
        <v>500</v>
      </c>
      <c r="L32" s="119">
        <f t="shared" si="6"/>
        <v>17667.300000000003</v>
      </c>
    </row>
    <row r="33" spans="1:12" s="29" customFormat="1" ht="39.75" customHeight="1" x14ac:dyDescent="0.2">
      <c r="A33" s="161" t="s">
        <v>92</v>
      </c>
      <c r="B33" s="15" t="s">
        <v>87</v>
      </c>
      <c r="C33" s="16" t="s">
        <v>69</v>
      </c>
      <c r="D33" s="16" t="s">
        <v>410</v>
      </c>
      <c r="E33" s="96">
        <v>17122.68</v>
      </c>
      <c r="F33" s="16">
        <f t="shared" si="0"/>
        <v>800.25</v>
      </c>
      <c r="G33" s="16">
        <f t="shared" si="1"/>
        <v>13702.42</v>
      </c>
      <c r="H33" s="18">
        <f t="shared" si="2"/>
        <v>19691.080000000002</v>
      </c>
      <c r="I33" s="16">
        <f t="shared" si="3"/>
        <v>490.48</v>
      </c>
      <c r="J33" s="16">
        <f t="shared" si="4"/>
        <v>9658.08</v>
      </c>
      <c r="K33" s="16">
        <v>1290.73</v>
      </c>
      <c r="L33" s="119">
        <f t="shared" si="6"/>
        <v>23360.5</v>
      </c>
    </row>
    <row r="34" spans="1:12" s="29" customFormat="1" ht="39.75" customHeight="1" x14ac:dyDescent="0.2">
      <c r="A34" s="161" t="s">
        <v>94</v>
      </c>
      <c r="B34" s="15" t="s">
        <v>89</v>
      </c>
      <c r="C34" s="16" t="s">
        <v>69</v>
      </c>
      <c r="D34" s="16" t="s">
        <v>410</v>
      </c>
      <c r="E34" s="96">
        <v>17122.68</v>
      </c>
      <c r="F34" s="16">
        <f t="shared" si="0"/>
        <v>493.4</v>
      </c>
      <c r="G34" s="16">
        <f t="shared" si="1"/>
        <v>8448.33</v>
      </c>
      <c r="H34" s="18">
        <f t="shared" si="2"/>
        <v>19691.080000000002</v>
      </c>
      <c r="I34" s="16">
        <f t="shared" si="3"/>
        <v>302.39999999999998</v>
      </c>
      <c r="J34" s="16">
        <f t="shared" si="4"/>
        <v>5954.58</v>
      </c>
      <c r="K34" s="16">
        <v>795.8</v>
      </c>
      <c r="L34" s="119">
        <f t="shared" si="6"/>
        <v>14402.91</v>
      </c>
    </row>
    <row r="35" spans="1:12" s="29" customFormat="1" ht="39.75" customHeight="1" x14ac:dyDescent="0.2">
      <c r="A35" s="161" t="s">
        <v>96</v>
      </c>
      <c r="B35" s="15" t="s">
        <v>91</v>
      </c>
      <c r="C35" s="16" t="s">
        <v>69</v>
      </c>
      <c r="D35" s="16" t="s">
        <v>410</v>
      </c>
      <c r="E35" s="96">
        <v>17122.68</v>
      </c>
      <c r="F35" s="16">
        <f t="shared" si="0"/>
        <v>136.4</v>
      </c>
      <c r="G35" s="16">
        <f t="shared" si="1"/>
        <v>2335.5300000000002</v>
      </c>
      <c r="H35" s="18">
        <f t="shared" si="2"/>
        <v>19691.080000000002</v>
      </c>
      <c r="I35" s="16">
        <f t="shared" si="3"/>
        <v>83.6</v>
      </c>
      <c r="J35" s="16">
        <f t="shared" si="4"/>
        <v>1646.17</v>
      </c>
      <c r="K35" s="16">
        <v>220</v>
      </c>
      <c r="L35" s="119">
        <f t="shared" si="6"/>
        <v>3981.7000000000003</v>
      </c>
    </row>
    <row r="36" spans="1:12" s="29" customFormat="1" ht="39.75" customHeight="1" x14ac:dyDescent="0.2">
      <c r="A36" s="161" t="s">
        <v>418</v>
      </c>
      <c r="B36" s="15" t="s">
        <v>93</v>
      </c>
      <c r="C36" s="16" t="s">
        <v>35</v>
      </c>
      <c r="D36" s="16" t="s">
        <v>26</v>
      </c>
      <c r="E36" s="96">
        <v>12302.58</v>
      </c>
      <c r="F36" s="16">
        <f t="shared" si="0"/>
        <v>155.85</v>
      </c>
      <c r="G36" s="16">
        <f t="shared" si="1"/>
        <v>1917.36</v>
      </c>
      <c r="H36" s="18">
        <f t="shared" si="2"/>
        <v>14147.97</v>
      </c>
      <c r="I36" s="16">
        <f t="shared" si="3"/>
        <v>95.52000000000001</v>
      </c>
      <c r="J36" s="16">
        <f t="shared" si="4"/>
        <v>1351.41</v>
      </c>
      <c r="K36" s="16">
        <v>251.37</v>
      </c>
      <c r="L36" s="119">
        <f t="shared" si="6"/>
        <v>3268.77</v>
      </c>
    </row>
    <row r="37" spans="1:12" s="29" customFormat="1" ht="39.75" customHeight="1" x14ac:dyDescent="0.2">
      <c r="A37" s="161" t="s">
        <v>419</v>
      </c>
      <c r="B37" s="15" t="s">
        <v>95</v>
      </c>
      <c r="C37" s="16" t="s">
        <v>42</v>
      </c>
      <c r="D37" s="16" t="s">
        <v>26</v>
      </c>
      <c r="E37" s="96">
        <v>11299.54</v>
      </c>
      <c r="F37" s="16">
        <f t="shared" si="0"/>
        <v>420.36</v>
      </c>
      <c r="G37" s="16">
        <f t="shared" si="1"/>
        <v>4749.87</v>
      </c>
      <c r="H37" s="18">
        <f t="shared" si="2"/>
        <v>12994.47</v>
      </c>
      <c r="I37" s="16">
        <f t="shared" si="3"/>
        <v>257.64</v>
      </c>
      <c r="J37" s="16">
        <f t="shared" si="4"/>
        <v>3347.9</v>
      </c>
      <c r="K37" s="16">
        <v>678</v>
      </c>
      <c r="L37" s="119">
        <f t="shared" si="6"/>
        <v>8097.77</v>
      </c>
    </row>
    <row r="38" spans="1:12" s="29" customFormat="1" ht="39.75" customHeight="1" thickBot="1" x14ac:dyDescent="0.25">
      <c r="A38" s="165" t="s">
        <v>420</v>
      </c>
      <c r="B38" s="154" t="s">
        <v>97</v>
      </c>
      <c r="C38" s="19" t="s">
        <v>42</v>
      </c>
      <c r="D38" s="19" t="s">
        <v>26</v>
      </c>
      <c r="E38" s="88">
        <v>11299.54</v>
      </c>
      <c r="F38" s="19">
        <f t="shared" si="0"/>
        <v>115.32</v>
      </c>
      <c r="G38" s="19">
        <f t="shared" si="1"/>
        <v>1303.06</v>
      </c>
      <c r="H38" s="59">
        <f t="shared" si="2"/>
        <v>12994.47</v>
      </c>
      <c r="I38" s="19">
        <f t="shared" si="3"/>
        <v>70.680000000000007</v>
      </c>
      <c r="J38" s="19">
        <f t="shared" si="4"/>
        <v>918.45</v>
      </c>
      <c r="K38" s="19">
        <v>186</v>
      </c>
      <c r="L38" s="121">
        <f t="shared" si="6"/>
        <v>2221.5100000000002</v>
      </c>
    </row>
    <row r="39" spans="1:12" s="102" customFormat="1" ht="28.5" customHeight="1" x14ac:dyDescent="0.2">
      <c r="A39" s="169" t="s">
        <v>98</v>
      </c>
      <c r="B39" s="170" t="s">
        <v>99</v>
      </c>
      <c r="C39" s="171"/>
      <c r="D39" s="171"/>
      <c r="E39" s="171"/>
      <c r="F39" s="171">
        <f>F40+F41</f>
        <v>24363.899999999998</v>
      </c>
      <c r="G39" s="171">
        <f>G40+G41</f>
        <v>318470.98</v>
      </c>
      <c r="H39" s="171"/>
      <c r="I39" s="171">
        <f>I40+I41</f>
        <v>14932.711300000001</v>
      </c>
      <c r="J39" s="171">
        <f>J40+J41</f>
        <v>224469.95999999996</v>
      </c>
      <c r="K39" s="171">
        <f>K40+K41</f>
        <v>39296.611300000004</v>
      </c>
      <c r="L39" s="172">
        <f>L40+L41</f>
        <v>542940.94000000006</v>
      </c>
    </row>
    <row r="40" spans="1:12" s="102" customFormat="1" ht="16.5" customHeight="1" x14ac:dyDescent="0.2">
      <c r="A40" s="162"/>
      <c r="B40" s="104" t="s">
        <v>100</v>
      </c>
      <c r="C40" s="103"/>
      <c r="D40" s="103"/>
      <c r="E40" s="34"/>
      <c r="F40" s="34">
        <f>F42+F44+F46+F47+F48+F49+F50+F51+F53+F55+F57+F59+F60+F61+F63+F65+F66+F67+F69+F71+F73+F75+F78+F79+F84+F86+F90+F92+F94+F96+F104+F112+F124+F126+F128+F130+F131+F133+F141+F143+F146+F147+F161+F163+F162</f>
        <v>6558.9199999999983</v>
      </c>
      <c r="G40" s="34">
        <f>G42+G44+G46+G47+G48+G49+G50+G51+G53+G55+G57+G59+G60+G61+G63+G65+G66+G67+G69+G71+G73+G75+G78+G79+G84+G86+G90+G92+G94+G96+G104+G112+G124+G126+G128+G130+G131+G133+G141+G143+G146+G147+G161+G163+G162</f>
        <v>92520.089999999982</v>
      </c>
      <c r="H40" s="34"/>
      <c r="I40" s="34">
        <f>I42+I44+I46+I47+I48+I49+I50+I51+I53+I55+I57+I59+I60+I61+I63+I65+I66+I67+I69+I71+I73+I75+I78+I79+I84+I86+I90+I92+I94+I96+I104+I112+I124+I126+I128+I130+I131+I133+I141+I143+I146+I147+I161+I163+I162</f>
        <v>4019.9812999999995</v>
      </c>
      <c r="J40" s="34">
        <f>J42+J44+J46+J47+J48+J49+J50+J51+J53+J55+J57+J59+J60+J61+J63+J65+J66+J67+J69+J71+J73+J75+J78+J79+J84+J86+J90+J92+J94+J96+J104+J112+J124+J126+J128+J130+J131+J133+J141+J143+J146+J147+J161+J163+J162</f>
        <v>65211.159999999982</v>
      </c>
      <c r="K40" s="34">
        <f>K42+K44+K46+K47+K48+K49+K50+K51+K53+K55+K57+K59+K60+K61+K63+K65+K66+K67+K69+K71+K73+K75+K78+K79+K84+K86+K90+K92+K94+K96+K104+K112+K124+K126+K128+K130+K131+K133+K141+K143+K146+K147+K161+K163+K162</f>
        <v>10578.901299999998</v>
      </c>
      <c r="L40" s="137">
        <f>L42+L44+L46+L47+L48+L49+L50+L51+L53+L55+L57+L59+L60+L61+L63+L65+L66+L67+L69+L71+L73+L75+L78+L79+L84+L86+L90+L92+L94+L96+L104+L112+L124+L126+L128+L130+L131+L133+L141+L143+L146+L147+L161+L163+L162</f>
        <v>157731.25000000009</v>
      </c>
    </row>
    <row r="41" spans="1:12" s="102" customFormat="1" ht="15.75" customHeight="1" thickBot="1" x14ac:dyDescent="0.25">
      <c r="A41" s="173"/>
      <c r="B41" s="174" t="s">
        <v>387</v>
      </c>
      <c r="C41" s="175"/>
      <c r="D41" s="175"/>
      <c r="E41" s="176"/>
      <c r="F41" s="176">
        <f>F43+F45+F52+F54+F56+F58+F62+F64+F68+F70+F72+F74+F76+F77+F80+F81+F82+F83+F85+F87+F88+F89+F91+F93+F95+F100+F107+F118+F125+F127+F129+F132+F137+F142+F144+F145+F151+F160+F164+F166+F165</f>
        <v>17804.98</v>
      </c>
      <c r="G41" s="176">
        <f>G43+G45+G52+G54+G56+G58+G62+G64+G68+G70+G72+G74+G76+G77+G80+G81+G82+G83+G85+G87+G88+G89+G91+G93+G95+G100+G107+G118+G125+G127+G129+G132+G137+G142+G144+G145+G151+G160+G164+G166+G165</f>
        <v>225950.89</v>
      </c>
      <c r="H41" s="176"/>
      <c r="I41" s="176">
        <f>I43+I45+I52+I54+I56+I58+I62+I64+I68+I70+I72+I74+I76+I77+I80+I81+I82+I83+I85+I87+I88+I89+I91+I93+I95+I100+I107+I118+I125+I127+I129+I132+I137+I142+I144+I145+I151+I160+I164+I166+I165</f>
        <v>10912.730000000001</v>
      </c>
      <c r="J41" s="176">
        <f>J43+J45+J52+J54+J56+J58+J62+J64+J68+J70+J72+J74+J76+J77+J80+J81+J82+J83+J85+J87+J88+J89+J91+J93+J95+J100+J107+J118+J125+J127+J129+J132+J137+J142+J144+J145+J151+J160+J164+J166+J165</f>
        <v>159258.79999999999</v>
      </c>
      <c r="K41" s="176">
        <f>K43+K45+K52+K54+K56+K58+K62+K64+K68+K70+K72+K74+K76+K77+K80+K81+K82+K83+K85+K87+K88+K89+K91+K93+K95+K100+K107+K118+K125+K127+K129+K132+K137+K142+K144+K145+K151+K160+K164+K166+K165</f>
        <v>28717.710000000003</v>
      </c>
      <c r="L41" s="177">
        <f>L43+L45+L52+L54+L56+L58+L62+L64+L68+L70+L72+L74+L76+L77+L80+L81+L82+L83+L85+L87+L88+L89+L91+L93+L95+L100+L107+L118+L125+L127+L129+L132+L137+L142+L144+L145+L151+L160+L164+L166+L165</f>
        <v>385209.68999999994</v>
      </c>
    </row>
    <row r="42" spans="1:12" s="29" customFormat="1" ht="46.35" customHeight="1" x14ac:dyDescent="0.2">
      <c r="A42" s="395" t="s">
        <v>421</v>
      </c>
      <c r="B42" s="166" t="s">
        <v>726</v>
      </c>
      <c r="C42" s="18" t="s">
        <v>42</v>
      </c>
      <c r="D42" s="167" t="s">
        <v>26</v>
      </c>
      <c r="E42" s="87">
        <v>11299.54</v>
      </c>
      <c r="F42" s="18">
        <f t="shared" ref="F42:F73" si="7">ROUND(K42*0.62,2)</f>
        <v>62</v>
      </c>
      <c r="G42" s="18">
        <f t="shared" ref="G42:G73" si="8">ROUND(E42*F42/1000,2)</f>
        <v>700.57</v>
      </c>
      <c r="H42" s="18">
        <f t="shared" ref="H42:H73" si="9">ROUND(E42*$I$222,2)</f>
        <v>12994.47</v>
      </c>
      <c r="I42" s="18">
        <f t="shared" ref="I42:I73" si="10">K42-F42</f>
        <v>38</v>
      </c>
      <c r="J42" s="18">
        <f t="shared" ref="J42:J73" si="11">ROUND(H42*I42/1000,2)</f>
        <v>493.79</v>
      </c>
      <c r="K42" s="168">
        <v>100</v>
      </c>
      <c r="L42" s="117">
        <f t="shared" ref="L42:L73" si="12">J42+G42</f>
        <v>1194.3600000000001</v>
      </c>
    </row>
    <row r="43" spans="1:12" s="29" customFormat="1" ht="56.65" customHeight="1" x14ac:dyDescent="0.2">
      <c r="A43" s="388"/>
      <c r="B43" s="36" t="s">
        <v>727</v>
      </c>
      <c r="C43" s="16" t="s">
        <v>42</v>
      </c>
      <c r="D43" s="106" t="s">
        <v>26</v>
      </c>
      <c r="E43" s="87">
        <v>11299.54</v>
      </c>
      <c r="F43" s="16">
        <f t="shared" si="7"/>
        <v>223.2</v>
      </c>
      <c r="G43" s="16">
        <f t="shared" si="8"/>
        <v>2522.06</v>
      </c>
      <c r="H43" s="18">
        <f t="shared" si="9"/>
        <v>12994.47</v>
      </c>
      <c r="I43" s="16">
        <f t="shared" si="10"/>
        <v>136.80000000000001</v>
      </c>
      <c r="J43" s="16">
        <f t="shared" si="11"/>
        <v>1777.64</v>
      </c>
      <c r="K43" s="38">
        <v>360</v>
      </c>
      <c r="L43" s="119">
        <f t="shared" si="12"/>
        <v>4299.7</v>
      </c>
    </row>
    <row r="44" spans="1:12" s="29" customFormat="1" ht="63.4" customHeight="1" x14ac:dyDescent="0.2">
      <c r="A44" s="388" t="s">
        <v>105</v>
      </c>
      <c r="B44" s="36" t="s">
        <v>728</v>
      </c>
      <c r="C44" s="16" t="s">
        <v>42</v>
      </c>
      <c r="D44" s="106" t="s">
        <v>26</v>
      </c>
      <c r="E44" s="87">
        <v>11299.54</v>
      </c>
      <c r="F44" s="16">
        <f t="shared" si="7"/>
        <v>9.1199999999999992</v>
      </c>
      <c r="G44" s="16">
        <f t="shared" si="8"/>
        <v>103.05</v>
      </c>
      <c r="H44" s="18">
        <f t="shared" si="9"/>
        <v>12994.47</v>
      </c>
      <c r="I44" s="16">
        <f t="shared" si="10"/>
        <v>5.5900000000000016</v>
      </c>
      <c r="J44" s="16">
        <f t="shared" si="11"/>
        <v>72.64</v>
      </c>
      <c r="K44" s="38">
        <v>14.71</v>
      </c>
      <c r="L44" s="119">
        <f t="shared" si="12"/>
        <v>175.69</v>
      </c>
    </row>
    <row r="45" spans="1:12" s="29" customFormat="1" ht="51" x14ac:dyDescent="0.2">
      <c r="A45" s="388"/>
      <c r="B45" s="36" t="s">
        <v>729</v>
      </c>
      <c r="C45" s="16" t="s">
        <v>42</v>
      </c>
      <c r="D45" s="106" t="s">
        <v>26</v>
      </c>
      <c r="E45" s="87">
        <v>11299.54</v>
      </c>
      <c r="F45" s="16">
        <f t="shared" si="7"/>
        <v>294.68</v>
      </c>
      <c r="G45" s="16">
        <f t="shared" si="8"/>
        <v>3329.75</v>
      </c>
      <c r="H45" s="18">
        <f t="shared" si="9"/>
        <v>12994.47</v>
      </c>
      <c r="I45" s="16">
        <f t="shared" si="10"/>
        <v>180.61</v>
      </c>
      <c r="J45" s="16">
        <f t="shared" si="11"/>
        <v>2346.9299999999998</v>
      </c>
      <c r="K45" s="38">
        <v>475.29</v>
      </c>
      <c r="L45" s="119">
        <f t="shared" si="12"/>
        <v>5676.68</v>
      </c>
    </row>
    <row r="46" spans="1:12" s="29" customFormat="1" ht="38.25" x14ac:dyDescent="0.2">
      <c r="A46" s="138" t="s">
        <v>108</v>
      </c>
      <c r="B46" s="36" t="s">
        <v>730</v>
      </c>
      <c r="C46" s="16" t="s">
        <v>42</v>
      </c>
      <c r="D46" s="106" t="s">
        <v>26</v>
      </c>
      <c r="E46" s="87">
        <v>11299.54</v>
      </c>
      <c r="F46" s="16">
        <f t="shared" si="7"/>
        <v>204.6</v>
      </c>
      <c r="G46" s="16">
        <f t="shared" si="8"/>
        <v>2311.89</v>
      </c>
      <c r="H46" s="18">
        <f t="shared" si="9"/>
        <v>12994.47</v>
      </c>
      <c r="I46" s="16">
        <f t="shared" si="10"/>
        <v>125.4</v>
      </c>
      <c r="J46" s="16">
        <f t="shared" si="11"/>
        <v>1629.51</v>
      </c>
      <c r="K46" s="38">
        <v>330</v>
      </c>
      <c r="L46" s="119">
        <f t="shared" si="12"/>
        <v>3941.3999999999996</v>
      </c>
    </row>
    <row r="47" spans="1:12" s="29" customFormat="1" ht="61.15" customHeight="1" x14ac:dyDescent="0.2">
      <c r="A47" s="388" t="s">
        <v>110</v>
      </c>
      <c r="B47" s="36" t="s">
        <v>731</v>
      </c>
      <c r="C47" s="16" t="s">
        <v>30</v>
      </c>
      <c r="D47" s="106" t="s">
        <v>26</v>
      </c>
      <c r="E47" s="87">
        <v>11299.54</v>
      </c>
      <c r="F47" s="16">
        <f t="shared" si="7"/>
        <v>294.5</v>
      </c>
      <c r="G47" s="16">
        <f t="shared" si="8"/>
        <v>3327.71</v>
      </c>
      <c r="H47" s="18">
        <f t="shared" si="9"/>
        <v>12994.47</v>
      </c>
      <c r="I47" s="16">
        <f t="shared" si="10"/>
        <v>180.5</v>
      </c>
      <c r="J47" s="16">
        <f t="shared" si="11"/>
        <v>2345.5</v>
      </c>
      <c r="K47" s="38">
        <v>475</v>
      </c>
      <c r="L47" s="119">
        <f t="shared" si="12"/>
        <v>5673.21</v>
      </c>
    </row>
    <row r="48" spans="1:12" s="29" customFormat="1" ht="63.4" customHeight="1" x14ac:dyDescent="0.2">
      <c r="A48" s="388"/>
      <c r="B48" s="36" t="s">
        <v>732</v>
      </c>
      <c r="C48" s="95" t="s">
        <v>403</v>
      </c>
      <c r="D48" s="16" t="s">
        <v>404</v>
      </c>
      <c r="E48" s="96">
        <v>12706.37</v>
      </c>
      <c r="F48" s="16">
        <f t="shared" si="7"/>
        <v>99.2</v>
      </c>
      <c r="G48" s="16">
        <f t="shared" si="8"/>
        <v>1260.47</v>
      </c>
      <c r="H48" s="18">
        <f t="shared" si="9"/>
        <v>14612.33</v>
      </c>
      <c r="I48" s="16">
        <f t="shared" si="10"/>
        <v>60.8</v>
      </c>
      <c r="J48" s="16">
        <f t="shared" si="11"/>
        <v>888.43</v>
      </c>
      <c r="K48" s="38">
        <v>160</v>
      </c>
      <c r="L48" s="119">
        <f t="shared" si="12"/>
        <v>2148.9</v>
      </c>
    </row>
    <row r="49" spans="1:12" s="29" customFormat="1" ht="49.5" customHeight="1" x14ac:dyDescent="0.2">
      <c r="A49" s="138" t="s">
        <v>115</v>
      </c>
      <c r="B49" s="36" t="s">
        <v>733</v>
      </c>
      <c r="C49" s="16" t="s">
        <v>42</v>
      </c>
      <c r="D49" s="106" t="s">
        <v>26</v>
      </c>
      <c r="E49" s="87">
        <v>11299.54</v>
      </c>
      <c r="F49" s="16">
        <f t="shared" si="7"/>
        <v>558</v>
      </c>
      <c r="G49" s="16">
        <f t="shared" si="8"/>
        <v>6305.14</v>
      </c>
      <c r="H49" s="18">
        <f t="shared" si="9"/>
        <v>12994.47</v>
      </c>
      <c r="I49" s="16">
        <f t="shared" si="10"/>
        <v>342</v>
      </c>
      <c r="J49" s="16">
        <f t="shared" si="11"/>
        <v>4444.1099999999997</v>
      </c>
      <c r="K49" s="38">
        <v>900</v>
      </c>
      <c r="L49" s="119">
        <f t="shared" si="12"/>
        <v>10749.25</v>
      </c>
    </row>
    <row r="50" spans="1:12" s="29" customFormat="1" ht="38.25" x14ac:dyDescent="0.2">
      <c r="A50" s="138" t="s">
        <v>117</v>
      </c>
      <c r="B50" s="36" t="s">
        <v>734</v>
      </c>
      <c r="C50" s="16" t="s">
        <v>42</v>
      </c>
      <c r="D50" s="106" t="s">
        <v>26</v>
      </c>
      <c r="E50" s="87">
        <v>11299.54</v>
      </c>
      <c r="F50" s="16">
        <f t="shared" si="7"/>
        <v>312.43</v>
      </c>
      <c r="G50" s="16">
        <f t="shared" si="8"/>
        <v>3530.32</v>
      </c>
      <c r="H50" s="18">
        <f t="shared" si="9"/>
        <v>12994.47</v>
      </c>
      <c r="I50" s="16">
        <f t="shared" si="10"/>
        <v>191.49</v>
      </c>
      <c r="J50" s="16">
        <f t="shared" si="11"/>
        <v>2488.31</v>
      </c>
      <c r="K50" s="38">
        <v>503.92</v>
      </c>
      <c r="L50" s="119">
        <f t="shared" si="12"/>
        <v>6018.63</v>
      </c>
    </row>
    <row r="51" spans="1:12" s="29" customFormat="1" ht="50.25" customHeight="1" x14ac:dyDescent="0.2">
      <c r="A51" s="388" t="s">
        <v>119</v>
      </c>
      <c r="B51" s="36" t="s">
        <v>735</v>
      </c>
      <c r="C51" s="16" t="s">
        <v>42</v>
      </c>
      <c r="D51" s="106" t="s">
        <v>26</v>
      </c>
      <c r="E51" s="87">
        <v>11299.54</v>
      </c>
      <c r="F51" s="16">
        <f t="shared" si="7"/>
        <v>16.239999999999998</v>
      </c>
      <c r="G51" s="16">
        <f t="shared" si="8"/>
        <v>183.5</v>
      </c>
      <c r="H51" s="18">
        <f t="shared" si="9"/>
        <v>12994.47</v>
      </c>
      <c r="I51" s="16">
        <f t="shared" si="10"/>
        <v>9.9600000000000009</v>
      </c>
      <c r="J51" s="16">
        <f t="shared" si="11"/>
        <v>129.41999999999999</v>
      </c>
      <c r="K51" s="38">
        <v>26.2</v>
      </c>
      <c r="L51" s="119">
        <f t="shared" si="12"/>
        <v>312.91999999999996</v>
      </c>
    </row>
    <row r="52" spans="1:12" s="29" customFormat="1" ht="38.25" x14ac:dyDescent="0.2">
      <c r="A52" s="388"/>
      <c r="B52" s="36" t="s">
        <v>736</v>
      </c>
      <c r="C52" s="16" t="s">
        <v>42</v>
      </c>
      <c r="D52" s="106" t="s">
        <v>26</v>
      </c>
      <c r="E52" s="87">
        <v>11299.54</v>
      </c>
      <c r="F52" s="16">
        <f t="shared" si="7"/>
        <v>1240</v>
      </c>
      <c r="G52" s="16">
        <f t="shared" si="8"/>
        <v>14011.43</v>
      </c>
      <c r="H52" s="18">
        <f t="shared" si="9"/>
        <v>12994.47</v>
      </c>
      <c r="I52" s="16">
        <f t="shared" si="10"/>
        <v>760</v>
      </c>
      <c r="J52" s="16">
        <f t="shared" si="11"/>
        <v>9875.7999999999993</v>
      </c>
      <c r="K52" s="38">
        <v>2000</v>
      </c>
      <c r="L52" s="119">
        <f t="shared" si="12"/>
        <v>23887.23</v>
      </c>
    </row>
    <row r="53" spans="1:12" s="29" customFormat="1" ht="58.9" customHeight="1" x14ac:dyDescent="0.2">
      <c r="A53" s="388" t="s">
        <v>122</v>
      </c>
      <c r="B53" s="36" t="s">
        <v>737</v>
      </c>
      <c r="C53" s="16" t="s">
        <v>42</v>
      </c>
      <c r="D53" s="106" t="s">
        <v>26</v>
      </c>
      <c r="E53" s="87">
        <v>11299.54</v>
      </c>
      <c r="F53" s="16">
        <f t="shared" si="7"/>
        <v>122.14</v>
      </c>
      <c r="G53" s="16">
        <f t="shared" si="8"/>
        <v>1380.13</v>
      </c>
      <c r="H53" s="18">
        <f t="shared" si="9"/>
        <v>12994.47</v>
      </c>
      <c r="I53" s="16">
        <f t="shared" si="10"/>
        <v>74.86</v>
      </c>
      <c r="J53" s="16">
        <f t="shared" si="11"/>
        <v>972.77</v>
      </c>
      <c r="K53" s="38">
        <v>197</v>
      </c>
      <c r="L53" s="119">
        <f t="shared" si="12"/>
        <v>2352.9</v>
      </c>
    </row>
    <row r="54" spans="1:12" s="29" customFormat="1" ht="42.75" customHeight="1" x14ac:dyDescent="0.2">
      <c r="A54" s="388"/>
      <c r="B54" s="36" t="s">
        <v>738</v>
      </c>
      <c r="C54" s="16" t="s">
        <v>42</v>
      </c>
      <c r="D54" s="106" t="s">
        <v>26</v>
      </c>
      <c r="E54" s="87">
        <v>11299.54</v>
      </c>
      <c r="F54" s="16">
        <f t="shared" si="7"/>
        <v>539.4</v>
      </c>
      <c r="G54" s="16">
        <f t="shared" si="8"/>
        <v>6094.97</v>
      </c>
      <c r="H54" s="18">
        <f t="shared" si="9"/>
        <v>12994.47</v>
      </c>
      <c r="I54" s="16">
        <f t="shared" si="10"/>
        <v>330.6</v>
      </c>
      <c r="J54" s="16">
        <f t="shared" si="11"/>
        <v>4295.97</v>
      </c>
      <c r="K54" s="38">
        <v>870</v>
      </c>
      <c r="L54" s="119">
        <f t="shared" si="12"/>
        <v>10390.94</v>
      </c>
    </row>
    <row r="55" spans="1:12" s="29" customFormat="1" ht="38.25" customHeight="1" x14ac:dyDescent="0.2">
      <c r="A55" s="388" t="s">
        <v>422</v>
      </c>
      <c r="B55" s="36" t="s">
        <v>739</v>
      </c>
      <c r="C55" s="16" t="s">
        <v>42</v>
      </c>
      <c r="D55" s="106" t="s">
        <v>26</v>
      </c>
      <c r="E55" s="87">
        <v>11299.54</v>
      </c>
      <c r="F55" s="16">
        <f t="shared" si="7"/>
        <v>84.94</v>
      </c>
      <c r="G55" s="16">
        <f t="shared" si="8"/>
        <v>959.78</v>
      </c>
      <c r="H55" s="18">
        <f t="shared" si="9"/>
        <v>12994.47</v>
      </c>
      <c r="I55" s="16">
        <f t="shared" si="10"/>
        <v>52.06</v>
      </c>
      <c r="J55" s="16">
        <f t="shared" si="11"/>
        <v>676.49</v>
      </c>
      <c r="K55" s="38">
        <v>137</v>
      </c>
      <c r="L55" s="119">
        <f t="shared" si="12"/>
        <v>1636.27</v>
      </c>
    </row>
    <row r="56" spans="1:12" s="29" customFormat="1" ht="51.4" customHeight="1" x14ac:dyDescent="0.2">
      <c r="A56" s="388"/>
      <c r="B56" s="36" t="s">
        <v>740</v>
      </c>
      <c r="C56" s="16" t="s">
        <v>42</v>
      </c>
      <c r="D56" s="106" t="s">
        <v>26</v>
      </c>
      <c r="E56" s="87">
        <v>11299.54</v>
      </c>
      <c r="F56" s="16">
        <f t="shared" si="7"/>
        <v>1722.84</v>
      </c>
      <c r="G56" s="16">
        <f t="shared" si="8"/>
        <v>19467.3</v>
      </c>
      <c r="H56" s="18">
        <f t="shared" si="9"/>
        <v>12994.47</v>
      </c>
      <c r="I56" s="16">
        <f t="shared" si="10"/>
        <v>1055.9400000000003</v>
      </c>
      <c r="J56" s="16">
        <f t="shared" si="11"/>
        <v>13721.38</v>
      </c>
      <c r="K56" s="38">
        <v>2778.78</v>
      </c>
      <c r="L56" s="119">
        <f t="shared" si="12"/>
        <v>33188.68</v>
      </c>
    </row>
    <row r="57" spans="1:12" s="29" customFormat="1" ht="54.4" customHeight="1" x14ac:dyDescent="0.2">
      <c r="A57" s="388" t="s">
        <v>423</v>
      </c>
      <c r="B57" s="36" t="s">
        <v>741</v>
      </c>
      <c r="C57" s="16" t="s">
        <v>42</v>
      </c>
      <c r="D57" s="106" t="s">
        <v>26</v>
      </c>
      <c r="E57" s="87">
        <v>11299.54</v>
      </c>
      <c r="F57" s="16">
        <f t="shared" si="7"/>
        <v>96.1</v>
      </c>
      <c r="G57" s="16">
        <f t="shared" si="8"/>
        <v>1085.8900000000001</v>
      </c>
      <c r="H57" s="18">
        <f t="shared" si="9"/>
        <v>12994.47</v>
      </c>
      <c r="I57" s="16">
        <f t="shared" si="10"/>
        <v>58.900000000000006</v>
      </c>
      <c r="J57" s="16">
        <f t="shared" si="11"/>
        <v>765.37</v>
      </c>
      <c r="K57" s="38">
        <v>155</v>
      </c>
      <c r="L57" s="119">
        <f t="shared" si="12"/>
        <v>1851.2600000000002</v>
      </c>
    </row>
    <row r="58" spans="1:12" s="29" customFormat="1" ht="52.15" customHeight="1" x14ac:dyDescent="0.2">
      <c r="A58" s="388"/>
      <c r="B58" s="36" t="s">
        <v>742</v>
      </c>
      <c r="C58" s="16" t="s">
        <v>42</v>
      </c>
      <c r="D58" s="106" t="s">
        <v>26</v>
      </c>
      <c r="E58" s="87">
        <v>11299.54</v>
      </c>
      <c r="F58" s="16">
        <f t="shared" si="7"/>
        <v>77.5</v>
      </c>
      <c r="G58" s="16">
        <f t="shared" si="8"/>
        <v>875.71</v>
      </c>
      <c r="H58" s="18">
        <f t="shared" si="9"/>
        <v>12994.47</v>
      </c>
      <c r="I58" s="16">
        <f t="shared" si="10"/>
        <v>47.5</v>
      </c>
      <c r="J58" s="16">
        <f t="shared" si="11"/>
        <v>617.24</v>
      </c>
      <c r="K58" s="38">
        <v>125</v>
      </c>
      <c r="L58" s="119">
        <f t="shared" si="12"/>
        <v>1492.95</v>
      </c>
    </row>
    <row r="59" spans="1:12" s="29" customFormat="1" ht="48" customHeight="1" x14ac:dyDescent="0.2">
      <c r="A59" s="388" t="s">
        <v>131</v>
      </c>
      <c r="B59" s="36" t="s">
        <v>743</v>
      </c>
      <c r="C59" s="16" t="s">
        <v>42</v>
      </c>
      <c r="D59" s="106" t="s">
        <v>26</v>
      </c>
      <c r="E59" s="87">
        <v>11299.54</v>
      </c>
      <c r="F59" s="16">
        <f t="shared" si="7"/>
        <v>171.74</v>
      </c>
      <c r="G59" s="16">
        <f t="shared" si="8"/>
        <v>1940.58</v>
      </c>
      <c r="H59" s="18">
        <f t="shared" si="9"/>
        <v>12994.47</v>
      </c>
      <c r="I59" s="16">
        <f t="shared" si="10"/>
        <v>105.25999999999999</v>
      </c>
      <c r="J59" s="16">
        <f t="shared" si="11"/>
        <v>1367.8</v>
      </c>
      <c r="K59" s="38">
        <v>277</v>
      </c>
      <c r="L59" s="119">
        <f t="shared" si="12"/>
        <v>3308.38</v>
      </c>
    </row>
    <row r="60" spans="1:12" s="29" customFormat="1" ht="48" customHeight="1" x14ac:dyDescent="0.2">
      <c r="A60" s="388"/>
      <c r="B60" s="36" t="s">
        <v>744</v>
      </c>
      <c r="C60" s="106" t="s">
        <v>35</v>
      </c>
      <c r="D60" s="106" t="s">
        <v>26</v>
      </c>
      <c r="E60" s="96">
        <v>12302.58</v>
      </c>
      <c r="F60" s="16">
        <f t="shared" si="7"/>
        <v>44.89</v>
      </c>
      <c r="G60" s="16">
        <f t="shared" si="8"/>
        <v>552.26</v>
      </c>
      <c r="H60" s="18">
        <f t="shared" si="9"/>
        <v>14147.97</v>
      </c>
      <c r="I60" s="16">
        <f t="shared" si="10"/>
        <v>27.519999999999996</v>
      </c>
      <c r="J60" s="16">
        <f t="shared" si="11"/>
        <v>389.35</v>
      </c>
      <c r="K60" s="38">
        <v>72.41</v>
      </c>
      <c r="L60" s="119">
        <f t="shared" si="12"/>
        <v>941.61</v>
      </c>
    </row>
    <row r="61" spans="1:12" s="29" customFormat="1" ht="39" customHeight="1" x14ac:dyDescent="0.2">
      <c r="A61" s="388" t="s">
        <v>133</v>
      </c>
      <c r="B61" s="36" t="s">
        <v>745</v>
      </c>
      <c r="C61" s="95" t="s">
        <v>403</v>
      </c>
      <c r="D61" s="16" t="s">
        <v>404</v>
      </c>
      <c r="E61" s="96">
        <v>12706.37</v>
      </c>
      <c r="F61" s="16">
        <f t="shared" si="7"/>
        <v>39.369999999999997</v>
      </c>
      <c r="G61" s="16">
        <f t="shared" si="8"/>
        <v>500.25</v>
      </c>
      <c r="H61" s="18">
        <f t="shared" si="9"/>
        <v>14612.33</v>
      </c>
      <c r="I61" s="16">
        <f t="shared" si="10"/>
        <v>24.130000000000003</v>
      </c>
      <c r="J61" s="16">
        <f t="shared" si="11"/>
        <v>352.6</v>
      </c>
      <c r="K61" s="38">
        <v>63.5</v>
      </c>
      <c r="L61" s="119">
        <f t="shared" si="12"/>
        <v>852.85</v>
      </c>
    </row>
    <row r="62" spans="1:12" s="29" customFormat="1" ht="34.5" customHeight="1" x14ac:dyDescent="0.2">
      <c r="A62" s="388"/>
      <c r="B62" s="36" t="s">
        <v>746</v>
      </c>
      <c r="C62" s="95" t="s">
        <v>403</v>
      </c>
      <c r="D62" s="16" t="s">
        <v>404</v>
      </c>
      <c r="E62" s="96">
        <v>12706.37</v>
      </c>
      <c r="F62" s="16">
        <f t="shared" si="7"/>
        <v>520.79999999999995</v>
      </c>
      <c r="G62" s="16">
        <f t="shared" si="8"/>
        <v>6617.48</v>
      </c>
      <c r="H62" s="18">
        <f t="shared" si="9"/>
        <v>14612.33</v>
      </c>
      <c r="I62" s="16">
        <f t="shared" si="10"/>
        <v>319.20000000000005</v>
      </c>
      <c r="J62" s="16">
        <f t="shared" si="11"/>
        <v>4664.26</v>
      </c>
      <c r="K62" s="38">
        <v>840</v>
      </c>
      <c r="L62" s="119">
        <f t="shared" si="12"/>
        <v>11281.74</v>
      </c>
    </row>
    <row r="63" spans="1:12" s="29" customFormat="1" ht="58.9" customHeight="1" x14ac:dyDescent="0.2">
      <c r="A63" s="388" t="s">
        <v>137</v>
      </c>
      <c r="B63" s="36" t="s">
        <v>747</v>
      </c>
      <c r="C63" s="16" t="s">
        <v>42</v>
      </c>
      <c r="D63" s="106" t="s">
        <v>26</v>
      </c>
      <c r="E63" s="87">
        <v>11299.54</v>
      </c>
      <c r="F63" s="16">
        <f t="shared" si="7"/>
        <v>443.84</v>
      </c>
      <c r="G63" s="16">
        <f t="shared" si="8"/>
        <v>5015.1899999999996</v>
      </c>
      <c r="H63" s="18">
        <f t="shared" si="9"/>
        <v>12994.47</v>
      </c>
      <c r="I63" s="16">
        <f t="shared" si="10"/>
        <v>272.03000000000003</v>
      </c>
      <c r="J63" s="16">
        <f t="shared" si="11"/>
        <v>3534.89</v>
      </c>
      <c r="K63" s="38">
        <v>715.87</v>
      </c>
      <c r="L63" s="119">
        <f t="shared" si="12"/>
        <v>8550.08</v>
      </c>
    </row>
    <row r="64" spans="1:12" s="29" customFormat="1" ht="55.15" customHeight="1" x14ac:dyDescent="0.2">
      <c r="A64" s="388"/>
      <c r="B64" s="36" t="s">
        <v>748</v>
      </c>
      <c r="C64" s="16" t="s">
        <v>42</v>
      </c>
      <c r="D64" s="106" t="s">
        <v>26</v>
      </c>
      <c r="E64" s="87">
        <v>11299.54</v>
      </c>
      <c r="F64" s="16">
        <f t="shared" si="7"/>
        <v>24.8</v>
      </c>
      <c r="G64" s="16">
        <f t="shared" si="8"/>
        <v>280.23</v>
      </c>
      <c r="H64" s="18">
        <f t="shared" si="9"/>
        <v>12994.47</v>
      </c>
      <c r="I64" s="16">
        <f t="shared" si="10"/>
        <v>15.2</v>
      </c>
      <c r="J64" s="16">
        <f t="shared" si="11"/>
        <v>197.52</v>
      </c>
      <c r="K64" s="38">
        <v>40</v>
      </c>
      <c r="L64" s="119">
        <f t="shared" si="12"/>
        <v>477.75</v>
      </c>
    </row>
    <row r="65" spans="1:12" s="29" customFormat="1" ht="51.75" customHeight="1" x14ac:dyDescent="0.2">
      <c r="A65" s="138" t="s">
        <v>424</v>
      </c>
      <c r="B65" s="46" t="s">
        <v>749</v>
      </c>
      <c r="C65" s="95" t="s">
        <v>403</v>
      </c>
      <c r="D65" s="16" t="s">
        <v>404</v>
      </c>
      <c r="E65" s="96">
        <v>12706.37</v>
      </c>
      <c r="F65" s="16">
        <f t="shared" si="7"/>
        <v>806</v>
      </c>
      <c r="G65" s="16">
        <f t="shared" si="8"/>
        <v>10241.33</v>
      </c>
      <c r="H65" s="18">
        <f t="shared" si="9"/>
        <v>14612.33</v>
      </c>
      <c r="I65" s="16">
        <f t="shared" si="10"/>
        <v>494</v>
      </c>
      <c r="J65" s="16">
        <f t="shared" si="11"/>
        <v>7218.49</v>
      </c>
      <c r="K65" s="38">
        <v>1300</v>
      </c>
      <c r="L65" s="119">
        <f t="shared" si="12"/>
        <v>17459.82</v>
      </c>
    </row>
    <row r="66" spans="1:12" s="29" customFormat="1" ht="53.25" customHeight="1" x14ac:dyDescent="0.2">
      <c r="A66" s="138" t="s">
        <v>141</v>
      </c>
      <c r="B66" s="46" t="s">
        <v>750</v>
      </c>
      <c r="C66" s="101" t="s">
        <v>417</v>
      </c>
      <c r="D66" s="106" t="s">
        <v>227</v>
      </c>
      <c r="E66" s="96">
        <v>33429.14</v>
      </c>
      <c r="F66" s="16">
        <f t="shared" si="7"/>
        <v>181.66</v>
      </c>
      <c r="G66" s="16">
        <f t="shared" si="8"/>
        <v>6072.74</v>
      </c>
      <c r="H66" s="18">
        <f t="shared" si="9"/>
        <v>38443.51</v>
      </c>
      <c r="I66" s="16">
        <f t="shared" si="10"/>
        <v>111.34</v>
      </c>
      <c r="J66" s="16">
        <f t="shared" si="11"/>
        <v>4280.3</v>
      </c>
      <c r="K66" s="38">
        <v>293</v>
      </c>
      <c r="L66" s="119">
        <f t="shared" si="12"/>
        <v>10353.040000000001</v>
      </c>
    </row>
    <row r="67" spans="1:12" s="29" customFormat="1" ht="54" customHeight="1" x14ac:dyDescent="0.2">
      <c r="A67" s="138" t="s">
        <v>143</v>
      </c>
      <c r="B67" s="46" t="s">
        <v>751</v>
      </c>
      <c r="C67" s="106" t="s">
        <v>425</v>
      </c>
      <c r="D67" s="106" t="s">
        <v>271</v>
      </c>
      <c r="E67" s="96">
        <v>13706.9</v>
      </c>
      <c r="F67" s="16">
        <f t="shared" si="7"/>
        <v>260.39999999999998</v>
      </c>
      <c r="G67" s="16">
        <f t="shared" si="8"/>
        <v>3569.28</v>
      </c>
      <c r="H67" s="18">
        <f t="shared" si="9"/>
        <v>15762.94</v>
      </c>
      <c r="I67" s="16">
        <f t="shared" si="10"/>
        <v>159.60000000000002</v>
      </c>
      <c r="J67" s="16">
        <f t="shared" si="11"/>
        <v>2515.77</v>
      </c>
      <c r="K67" s="38">
        <v>420</v>
      </c>
      <c r="L67" s="119">
        <f t="shared" si="12"/>
        <v>6085.05</v>
      </c>
    </row>
    <row r="68" spans="1:12" s="29" customFormat="1" ht="39.75" customHeight="1" x14ac:dyDescent="0.2">
      <c r="A68" s="138" t="s">
        <v>426</v>
      </c>
      <c r="B68" s="36" t="s">
        <v>752</v>
      </c>
      <c r="C68" s="18" t="s">
        <v>393</v>
      </c>
      <c r="D68" s="106" t="s">
        <v>391</v>
      </c>
      <c r="E68" s="96">
        <v>2184.9899999999998</v>
      </c>
      <c r="F68" s="16">
        <f t="shared" si="7"/>
        <v>416.02</v>
      </c>
      <c r="G68" s="16">
        <f t="shared" si="8"/>
        <v>909</v>
      </c>
      <c r="H68" s="18">
        <f t="shared" si="9"/>
        <v>2512.7399999999998</v>
      </c>
      <c r="I68" s="16">
        <f t="shared" si="10"/>
        <v>254.98000000000002</v>
      </c>
      <c r="J68" s="16">
        <f t="shared" si="11"/>
        <v>640.70000000000005</v>
      </c>
      <c r="K68" s="38">
        <v>671</v>
      </c>
      <c r="L68" s="119">
        <f t="shared" si="12"/>
        <v>1549.7</v>
      </c>
    </row>
    <row r="69" spans="1:12" s="29" customFormat="1" ht="39.75" customHeight="1" x14ac:dyDescent="0.2">
      <c r="A69" s="388" t="s">
        <v>149</v>
      </c>
      <c r="B69" s="36" t="s">
        <v>753</v>
      </c>
      <c r="C69" s="106" t="s">
        <v>427</v>
      </c>
      <c r="D69" s="16" t="s">
        <v>428</v>
      </c>
      <c r="E69" s="107">
        <v>21164.895724265902</v>
      </c>
      <c r="F69" s="16">
        <f t="shared" si="7"/>
        <v>80.599999999999994</v>
      </c>
      <c r="G69" s="16">
        <f t="shared" si="8"/>
        <v>1705.89</v>
      </c>
      <c r="H69" s="18">
        <f t="shared" si="9"/>
        <v>24339.63</v>
      </c>
      <c r="I69" s="16">
        <f t="shared" si="10"/>
        <v>49.400000000000006</v>
      </c>
      <c r="J69" s="16">
        <f t="shared" si="11"/>
        <v>1202.3800000000001</v>
      </c>
      <c r="K69" s="38">
        <v>130</v>
      </c>
      <c r="L69" s="119">
        <f t="shared" si="12"/>
        <v>2908.2700000000004</v>
      </c>
    </row>
    <row r="70" spans="1:12" s="29" customFormat="1" ht="39.75" customHeight="1" x14ac:dyDescent="0.2">
      <c r="A70" s="388"/>
      <c r="B70" s="36" t="s">
        <v>754</v>
      </c>
      <c r="C70" s="106" t="s">
        <v>427</v>
      </c>
      <c r="D70" s="16" t="s">
        <v>428</v>
      </c>
      <c r="E70" s="107">
        <v>21164.895724265902</v>
      </c>
      <c r="F70" s="16">
        <f t="shared" si="7"/>
        <v>260.39999999999998</v>
      </c>
      <c r="G70" s="16">
        <f t="shared" si="8"/>
        <v>5511.34</v>
      </c>
      <c r="H70" s="18">
        <f t="shared" si="9"/>
        <v>24339.63</v>
      </c>
      <c r="I70" s="16">
        <f t="shared" si="10"/>
        <v>159.60000000000002</v>
      </c>
      <c r="J70" s="16">
        <f t="shared" si="11"/>
        <v>3884.6</v>
      </c>
      <c r="K70" s="38">
        <v>420</v>
      </c>
      <c r="L70" s="119">
        <f t="shared" si="12"/>
        <v>9395.94</v>
      </c>
    </row>
    <row r="71" spans="1:12" s="29" customFormat="1" ht="39" customHeight="1" x14ac:dyDescent="0.2">
      <c r="A71" s="388" t="s">
        <v>152</v>
      </c>
      <c r="B71" s="46" t="s">
        <v>755</v>
      </c>
      <c r="C71" s="106" t="s">
        <v>429</v>
      </c>
      <c r="D71" s="106" t="s">
        <v>430</v>
      </c>
      <c r="E71" s="96">
        <v>11304.22</v>
      </c>
      <c r="F71" s="16">
        <f t="shared" si="7"/>
        <v>82.46</v>
      </c>
      <c r="G71" s="16">
        <f t="shared" si="8"/>
        <v>932.15</v>
      </c>
      <c r="H71" s="18">
        <f t="shared" si="9"/>
        <v>12999.85</v>
      </c>
      <c r="I71" s="16">
        <f t="shared" si="10"/>
        <v>50.540000000000006</v>
      </c>
      <c r="J71" s="16">
        <f t="shared" si="11"/>
        <v>657.01</v>
      </c>
      <c r="K71" s="38">
        <v>133</v>
      </c>
      <c r="L71" s="119">
        <f t="shared" si="12"/>
        <v>1589.1599999999999</v>
      </c>
    </row>
    <row r="72" spans="1:12" s="29" customFormat="1" ht="45" customHeight="1" x14ac:dyDescent="0.2">
      <c r="A72" s="388"/>
      <c r="B72" s="46" t="s">
        <v>756</v>
      </c>
      <c r="C72" s="106" t="s">
        <v>429</v>
      </c>
      <c r="D72" s="106" t="s">
        <v>430</v>
      </c>
      <c r="E72" s="96">
        <v>11304.22</v>
      </c>
      <c r="F72" s="16">
        <f t="shared" si="7"/>
        <v>130.19999999999999</v>
      </c>
      <c r="G72" s="16">
        <f t="shared" si="8"/>
        <v>1471.81</v>
      </c>
      <c r="H72" s="18">
        <f t="shared" si="9"/>
        <v>12999.85</v>
      </c>
      <c r="I72" s="16">
        <f t="shared" si="10"/>
        <v>79.800000000000011</v>
      </c>
      <c r="J72" s="16">
        <f t="shared" si="11"/>
        <v>1037.3900000000001</v>
      </c>
      <c r="K72" s="38">
        <v>210</v>
      </c>
      <c r="L72" s="119">
        <f t="shared" si="12"/>
        <v>2509.1999999999998</v>
      </c>
    </row>
    <row r="73" spans="1:12" s="29" customFormat="1" ht="44.25" customHeight="1" x14ac:dyDescent="0.2">
      <c r="A73" s="388" t="s">
        <v>431</v>
      </c>
      <c r="B73" s="36" t="s">
        <v>757</v>
      </c>
      <c r="C73" s="16" t="s">
        <v>42</v>
      </c>
      <c r="D73" s="106" t="s">
        <v>26</v>
      </c>
      <c r="E73" s="87">
        <v>11299.54</v>
      </c>
      <c r="F73" s="16">
        <f t="shared" si="7"/>
        <v>3.21</v>
      </c>
      <c r="G73" s="16">
        <f t="shared" si="8"/>
        <v>36.270000000000003</v>
      </c>
      <c r="H73" s="18">
        <f t="shared" si="9"/>
        <v>12994.47</v>
      </c>
      <c r="I73" s="16">
        <f t="shared" si="10"/>
        <v>1.9699999999999998</v>
      </c>
      <c r="J73" s="16">
        <f t="shared" si="11"/>
        <v>25.6</v>
      </c>
      <c r="K73" s="38">
        <v>5.18</v>
      </c>
      <c r="L73" s="119">
        <f t="shared" si="12"/>
        <v>61.870000000000005</v>
      </c>
    </row>
    <row r="74" spans="1:12" s="29" customFormat="1" ht="53.65" customHeight="1" x14ac:dyDescent="0.2">
      <c r="A74" s="388"/>
      <c r="B74" s="36" t="s">
        <v>758</v>
      </c>
      <c r="C74" s="16" t="s">
        <v>42</v>
      </c>
      <c r="D74" s="106" t="s">
        <v>26</v>
      </c>
      <c r="E74" s="87">
        <v>11299.54</v>
      </c>
      <c r="F74" s="16">
        <f t="shared" ref="F74:F95" si="13">ROUND(K74*0.62,2)</f>
        <v>157.46</v>
      </c>
      <c r="G74" s="16">
        <f t="shared" ref="G74:G95" si="14">ROUND(E74*F74/1000,2)</f>
        <v>1779.23</v>
      </c>
      <c r="H74" s="18">
        <f t="shared" ref="H74:H95" si="15">ROUND(E74*$I$222,2)</f>
        <v>12994.47</v>
      </c>
      <c r="I74" s="16">
        <f t="shared" ref="I74:I95" si="16">K74-F74</f>
        <v>96.5</v>
      </c>
      <c r="J74" s="16">
        <f t="shared" ref="J74:J95" si="17">ROUND(H74*I74/1000,2)</f>
        <v>1253.97</v>
      </c>
      <c r="K74" s="38">
        <v>253.96</v>
      </c>
      <c r="L74" s="119">
        <f t="shared" ref="L74:L95" si="18">J74+G74</f>
        <v>3033.2</v>
      </c>
    </row>
    <row r="75" spans="1:12" s="29" customFormat="1" ht="51" customHeight="1" x14ac:dyDescent="0.2">
      <c r="A75" s="388" t="s">
        <v>432</v>
      </c>
      <c r="B75" s="36" t="s">
        <v>759</v>
      </c>
      <c r="C75" s="16" t="s">
        <v>42</v>
      </c>
      <c r="D75" s="106" t="s">
        <v>26</v>
      </c>
      <c r="E75" s="87">
        <v>11299.54</v>
      </c>
      <c r="F75" s="16">
        <f t="shared" si="13"/>
        <v>95.24</v>
      </c>
      <c r="G75" s="16">
        <f t="shared" si="14"/>
        <v>1076.17</v>
      </c>
      <c r="H75" s="18">
        <f t="shared" si="15"/>
        <v>12994.47</v>
      </c>
      <c r="I75" s="16">
        <f t="shared" si="16"/>
        <v>58.37830000000001</v>
      </c>
      <c r="J75" s="16">
        <f t="shared" si="17"/>
        <v>758.6</v>
      </c>
      <c r="K75" s="38">
        <v>153.6183</v>
      </c>
      <c r="L75" s="119">
        <f t="shared" si="18"/>
        <v>1834.77</v>
      </c>
    </row>
    <row r="76" spans="1:12" s="29" customFormat="1" ht="51.75" customHeight="1" x14ac:dyDescent="0.2">
      <c r="A76" s="388"/>
      <c r="B76" s="36" t="s">
        <v>760</v>
      </c>
      <c r="C76" s="16" t="s">
        <v>42</v>
      </c>
      <c r="D76" s="106" t="s">
        <v>26</v>
      </c>
      <c r="E76" s="87">
        <v>11299.54</v>
      </c>
      <c r="F76" s="16">
        <f t="shared" si="13"/>
        <v>202.42</v>
      </c>
      <c r="G76" s="16">
        <f t="shared" si="14"/>
        <v>2287.25</v>
      </c>
      <c r="H76" s="18">
        <f t="shared" si="15"/>
        <v>12994.47</v>
      </c>
      <c r="I76" s="16">
        <f t="shared" si="16"/>
        <v>124.06000000000003</v>
      </c>
      <c r="J76" s="16">
        <f t="shared" si="17"/>
        <v>1612.09</v>
      </c>
      <c r="K76" s="38">
        <v>326.48</v>
      </c>
      <c r="L76" s="119">
        <f t="shared" si="18"/>
        <v>3899.34</v>
      </c>
    </row>
    <row r="77" spans="1:12" s="29" customFormat="1" ht="50.25" customHeight="1" x14ac:dyDescent="0.2">
      <c r="A77" s="138" t="s">
        <v>163</v>
      </c>
      <c r="B77" s="36" t="s">
        <v>761</v>
      </c>
      <c r="C77" s="16" t="s">
        <v>42</v>
      </c>
      <c r="D77" s="106" t="s">
        <v>26</v>
      </c>
      <c r="E77" s="87">
        <v>11299.54</v>
      </c>
      <c r="F77" s="16">
        <f t="shared" si="13"/>
        <v>77.5</v>
      </c>
      <c r="G77" s="16">
        <f t="shared" si="14"/>
        <v>875.71</v>
      </c>
      <c r="H77" s="18">
        <f t="shared" si="15"/>
        <v>12994.47</v>
      </c>
      <c r="I77" s="16">
        <f t="shared" si="16"/>
        <v>47.5</v>
      </c>
      <c r="J77" s="16">
        <f t="shared" si="17"/>
        <v>617.24</v>
      </c>
      <c r="K77" s="38">
        <v>125</v>
      </c>
      <c r="L77" s="119">
        <f t="shared" si="18"/>
        <v>1492.95</v>
      </c>
    </row>
    <row r="78" spans="1:12" s="29" customFormat="1" ht="53.25" customHeight="1" x14ac:dyDescent="0.2">
      <c r="A78" s="388" t="s">
        <v>166</v>
      </c>
      <c r="B78" s="36" t="s">
        <v>762</v>
      </c>
      <c r="C78" s="106" t="s">
        <v>433</v>
      </c>
      <c r="D78" s="106" t="s">
        <v>26</v>
      </c>
      <c r="E78" s="96">
        <v>6489.84</v>
      </c>
      <c r="F78" s="16">
        <f t="shared" si="13"/>
        <v>30.11</v>
      </c>
      <c r="G78" s="16">
        <f t="shared" si="14"/>
        <v>195.41</v>
      </c>
      <c r="H78" s="18">
        <f t="shared" si="15"/>
        <v>7463.32</v>
      </c>
      <c r="I78" s="16">
        <f t="shared" si="16"/>
        <v>18.46</v>
      </c>
      <c r="J78" s="16">
        <f t="shared" si="17"/>
        <v>137.77000000000001</v>
      </c>
      <c r="K78" s="38">
        <v>48.57</v>
      </c>
      <c r="L78" s="119">
        <f t="shared" si="18"/>
        <v>333.18</v>
      </c>
    </row>
    <row r="79" spans="1:12" s="29" customFormat="1" ht="64.900000000000006" customHeight="1" x14ac:dyDescent="0.2">
      <c r="A79" s="388"/>
      <c r="B79" s="36" t="s">
        <v>763</v>
      </c>
      <c r="C79" s="16" t="s">
        <v>42</v>
      </c>
      <c r="D79" s="106" t="s">
        <v>26</v>
      </c>
      <c r="E79" s="87">
        <v>11299.54</v>
      </c>
      <c r="F79" s="16">
        <f t="shared" si="13"/>
        <v>75.64</v>
      </c>
      <c r="G79" s="16">
        <f t="shared" si="14"/>
        <v>854.7</v>
      </c>
      <c r="H79" s="18">
        <f t="shared" si="15"/>
        <v>12994.47</v>
      </c>
      <c r="I79" s="16">
        <f t="shared" si="16"/>
        <v>46.36</v>
      </c>
      <c r="J79" s="16">
        <f t="shared" si="17"/>
        <v>602.41999999999996</v>
      </c>
      <c r="K79" s="38">
        <v>122</v>
      </c>
      <c r="L79" s="119">
        <f t="shared" si="18"/>
        <v>1457.12</v>
      </c>
    </row>
    <row r="80" spans="1:12" s="29" customFormat="1" ht="49.9" customHeight="1" x14ac:dyDescent="0.2">
      <c r="A80" s="388"/>
      <c r="B80" s="36" t="s">
        <v>764</v>
      </c>
      <c r="C80" s="16" t="s">
        <v>42</v>
      </c>
      <c r="D80" s="106" t="s">
        <v>26</v>
      </c>
      <c r="E80" s="87">
        <v>11299.54</v>
      </c>
      <c r="F80" s="16">
        <f t="shared" si="13"/>
        <v>768.24</v>
      </c>
      <c r="G80" s="16">
        <f t="shared" si="14"/>
        <v>8680.76</v>
      </c>
      <c r="H80" s="18">
        <f t="shared" si="15"/>
        <v>12994.47</v>
      </c>
      <c r="I80" s="16">
        <f t="shared" si="16"/>
        <v>470.8599999999999</v>
      </c>
      <c r="J80" s="16">
        <f t="shared" si="17"/>
        <v>6118.58</v>
      </c>
      <c r="K80" s="38">
        <v>1239.0999999999999</v>
      </c>
      <c r="L80" s="119">
        <f t="shared" si="18"/>
        <v>14799.34</v>
      </c>
    </row>
    <row r="81" spans="1:12" s="29" customFormat="1" ht="56.25" customHeight="1" x14ac:dyDescent="0.2">
      <c r="A81" s="388"/>
      <c r="B81" s="36" t="s">
        <v>765</v>
      </c>
      <c r="C81" s="106" t="s">
        <v>433</v>
      </c>
      <c r="D81" s="106" t="s">
        <v>26</v>
      </c>
      <c r="E81" s="96">
        <v>6489.84</v>
      </c>
      <c r="F81" s="16">
        <f t="shared" si="13"/>
        <v>545.6</v>
      </c>
      <c r="G81" s="16">
        <f t="shared" si="14"/>
        <v>3540.86</v>
      </c>
      <c r="H81" s="18">
        <f t="shared" si="15"/>
        <v>7463.32</v>
      </c>
      <c r="I81" s="16">
        <f t="shared" si="16"/>
        <v>334.4</v>
      </c>
      <c r="J81" s="16">
        <f t="shared" si="17"/>
        <v>2495.73</v>
      </c>
      <c r="K81" s="38">
        <v>880</v>
      </c>
      <c r="L81" s="119">
        <f t="shared" si="18"/>
        <v>6036.59</v>
      </c>
    </row>
    <row r="82" spans="1:12" s="29" customFormat="1" ht="49.35" customHeight="1" x14ac:dyDescent="0.2">
      <c r="A82" s="138" t="s">
        <v>168</v>
      </c>
      <c r="B82" s="36" t="s">
        <v>766</v>
      </c>
      <c r="C82" s="16" t="s">
        <v>42</v>
      </c>
      <c r="D82" s="106" t="s">
        <v>26</v>
      </c>
      <c r="E82" s="87">
        <v>11299.54</v>
      </c>
      <c r="F82" s="16">
        <f t="shared" si="13"/>
        <v>589</v>
      </c>
      <c r="G82" s="16">
        <f t="shared" si="14"/>
        <v>6655.43</v>
      </c>
      <c r="H82" s="18">
        <f t="shared" si="15"/>
        <v>12994.47</v>
      </c>
      <c r="I82" s="16">
        <f t="shared" si="16"/>
        <v>361</v>
      </c>
      <c r="J82" s="16">
        <f t="shared" si="17"/>
        <v>4691</v>
      </c>
      <c r="K82" s="38">
        <v>950</v>
      </c>
      <c r="L82" s="119">
        <f t="shared" si="18"/>
        <v>11346.43</v>
      </c>
    </row>
    <row r="83" spans="1:12" s="29" customFormat="1" ht="51" customHeight="1" x14ac:dyDescent="0.2">
      <c r="A83" s="138" t="s">
        <v>172</v>
      </c>
      <c r="B83" s="36" t="s">
        <v>767</v>
      </c>
      <c r="C83" s="16" t="s">
        <v>42</v>
      </c>
      <c r="D83" s="106" t="s">
        <v>26</v>
      </c>
      <c r="E83" s="87">
        <v>11299.54</v>
      </c>
      <c r="F83" s="16">
        <f t="shared" si="13"/>
        <v>465</v>
      </c>
      <c r="G83" s="16">
        <f t="shared" si="14"/>
        <v>5254.29</v>
      </c>
      <c r="H83" s="18">
        <f t="shared" si="15"/>
        <v>12994.47</v>
      </c>
      <c r="I83" s="16">
        <f t="shared" si="16"/>
        <v>285</v>
      </c>
      <c r="J83" s="16">
        <f t="shared" si="17"/>
        <v>3703.42</v>
      </c>
      <c r="K83" s="38">
        <v>750</v>
      </c>
      <c r="L83" s="119">
        <f t="shared" si="18"/>
        <v>8957.7099999999991</v>
      </c>
    </row>
    <row r="84" spans="1:12" s="29" customFormat="1" ht="44.25" customHeight="1" x14ac:dyDescent="0.2">
      <c r="A84" s="388" t="s">
        <v>174</v>
      </c>
      <c r="B84" s="36" t="s">
        <v>768</v>
      </c>
      <c r="C84" s="16" t="s">
        <v>42</v>
      </c>
      <c r="D84" s="106" t="s">
        <v>26</v>
      </c>
      <c r="E84" s="87">
        <v>11299.54</v>
      </c>
      <c r="F84" s="16">
        <f t="shared" si="13"/>
        <v>7.44</v>
      </c>
      <c r="G84" s="16">
        <f t="shared" si="14"/>
        <v>84.07</v>
      </c>
      <c r="H84" s="18">
        <f t="shared" si="15"/>
        <v>12994.47</v>
      </c>
      <c r="I84" s="16">
        <f t="shared" si="16"/>
        <v>4.5599999999999996</v>
      </c>
      <c r="J84" s="16">
        <f t="shared" si="17"/>
        <v>59.25</v>
      </c>
      <c r="K84" s="38">
        <v>12</v>
      </c>
      <c r="L84" s="119">
        <f t="shared" si="18"/>
        <v>143.32</v>
      </c>
    </row>
    <row r="85" spans="1:12" s="29" customFormat="1" ht="39.75" customHeight="1" x14ac:dyDescent="0.2">
      <c r="A85" s="388"/>
      <c r="B85" s="36" t="s">
        <v>769</v>
      </c>
      <c r="C85" s="16" t="s">
        <v>42</v>
      </c>
      <c r="D85" s="106" t="s">
        <v>26</v>
      </c>
      <c r="E85" s="87">
        <v>11299.54</v>
      </c>
      <c r="F85" s="16">
        <f t="shared" si="13"/>
        <v>310</v>
      </c>
      <c r="G85" s="16">
        <f t="shared" si="14"/>
        <v>3502.86</v>
      </c>
      <c r="H85" s="18">
        <f t="shared" si="15"/>
        <v>12994.47</v>
      </c>
      <c r="I85" s="16">
        <f t="shared" si="16"/>
        <v>190</v>
      </c>
      <c r="J85" s="16">
        <f t="shared" si="17"/>
        <v>2468.9499999999998</v>
      </c>
      <c r="K85" s="38">
        <v>500</v>
      </c>
      <c r="L85" s="119">
        <f t="shared" si="18"/>
        <v>5971.8099999999995</v>
      </c>
    </row>
    <row r="86" spans="1:12" s="29" customFormat="1" ht="51" customHeight="1" x14ac:dyDescent="0.2">
      <c r="A86" s="388" t="s">
        <v>434</v>
      </c>
      <c r="B86" s="36" t="s">
        <v>770</v>
      </c>
      <c r="C86" s="16" t="s">
        <v>42</v>
      </c>
      <c r="D86" s="106" t="s">
        <v>26</v>
      </c>
      <c r="E86" s="87">
        <v>11299.54</v>
      </c>
      <c r="F86" s="16">
        <f t="shared" si="13"/>
        <v>620</v>
      </c>
      <c r="G86" s="16">
        <f t="shared" si="14"/>
        <v>7005.71</v>
      </c>
      <c r="H86" s="18">
        <f t="shared" si="15"/>
        <v>12994.47</v>
      </c>
      <c r="I86" s="16">
        <f t="shared" si="16"/>
        <v>380</v>
      </c>
      <c r="J86" s="16">
        <f t="shared" si="17"/>
        <v>4937.8999999999996</v>
      </c>
      <c r="K86" s="38">
        <v>1000</v>
      </c>
      <c r="L86" s="119">
        <f t="shared" si="18"/>
        <v>11943.61</v>
      </c>
    </row>
    <row r="87" spans="1:12" s="29" customFormat="1" ht="51.75" customHeight="1" x14ac:dyDescent="0.2">
      <c r="A87" s="388"/>
      <c r="B87" s="36" t="s">
        <v>771</v>
      </c>
      <c r="C87" s="16" t="s">
        <v>42</v>
      </c>
      <c r="D87" s="106" t="s">
        <v>26</v>
      </c>
      <c r="E87" s="87">
        <v>11299.54</v>
      </c>
      <c r="F87" s="16">
        <f t="shared" si="13"/>
        <v>272.8</v>
      </c>
      <c r="G87" s="16">
        <f t="shared" si="14"/>
        <v>3082.51</v>
      </c>
      <c r="H87" s="18">
        <f t="shared" si="15"/>
        <v>12994.47</v>
      </c>
      <c r="I87" s="16">
        <f t="shared" si="16"/>
        <v>167.2</v>
      </c>
      <c r="J87" s="16">
        <f t="shared" si="17"/>
        <v>2172.6799999999998</v>
      </c>
      <c r="K87" s="38">
        <v>440</v>
      </c>
      <c r="L87" s="119">
        <f t="shared" si="18"/>
        <v>5255.1900000000005</v>
      </c>
    </row>
    <row r="88" spans="1:12" s="29" customFormat="1" ht="51.75" customHeight="1" x14ac:dyDescent="0.2">
      <c r="A88" s="138" t="s">
        <v>179</v>
      </c>
      <c r="B88" s="36" t="s">
        <v>772</v>
      </c>
      <c r="C88" s="16" t="s">
        <v>42</v>
      </c>
      <c r="D88" s="106" t="s">
        <v>26</v>
      </c>
      <c r="E88" s="87">
        <v>11299.54</v>
      </c>
      <c r="F88" s="16">
        <f t="shared" si="13"/>
        <v>332.32</v>
      </c>
      <c r="G88" s="16">
        <f t="shared" si="14"/>
        <v>3755.06</v>
      </c>
      <c r="H88" s="18">
        <f t="shared" si="15"/>
        <v>12994.47</v>
      </c>
      <c r="I88" s="16">
        <f t="shared" si="16"/>
        <v>203.68</v>
      </c>
      <c r="J88" s="16">
        <f t="shared" si="17"/>
        <v>2646.71</v>
      </c>
      <c r="K88" s="38">
        <v>536</v>
      </c>
      <c r="L88" s="119">
        <f t="shared" si="18"/>
        <v>6401.77</v>
      </c>
    </row>
    <row r="89" spans="1:12" s="29" customFormat="1" ht="55.9" customHeight="1" x14ac:dyDescent="0.2">
      <c r="A89" s="138" t="s">
        <v>182</v>
      </c>
      <c r="B89" s="36" t="s">
        <v>773</v>
      </c>
      <c r="C89" s="16" t="s">
        <v>42</v>
      </c>
      <c r="D89" s="106" t="s">
        <v>26</v>
      </c>
      <c r="E89" s="87">
        <v>11299.54</v>
      </c>
      <c r="F89" s="16">
        <f t="shared" si="13"/>
        <v>310</v>
      </c>
      <c r="G89" s="16">
        <f t="shared" si="14"/>
        <v>3502.86</v>
      </c>
      <c r="H89" s="18">
        <f t="shared" si="15"/>
        <v>12994.47</v>
      </c>
      <c r="I89" s="16">
        <f t="shared" si="16"/>
        <v>190</v>
      </c>
      <c r="J89" s="16">
        <f t="shared" si="17"/>
        <v>2468.9499999999998</v>
      </c>
      <c r="K89" s="38">
        <v>500</v>
      </c>
      <c r="L89" s="119">
        <f t="shared" si="18"/>
        <v>5971.8099999999995</v>
      </c>
    </row>
    <row r="90" spans="1:12" s="29" customFormat="1" ht="48" customHeight="1" x14ac:dyDescent="0.2">
      <c r="A90" s="388" t="s">
        <v>184</v>
      </c>
      <c r="B90" s="36" t="s">
        <v>774</v>
      </c>
      <c r="C90" s="16" t="s">
        <v>42</v>
      </c>
      <c r="D90" s="106" t="s">
        <v>26</v>
      </c>
      <c r="E90" s="87">
        <v>11299.54</v>
      </c>
      <c r="F90" s="16">
        <f t="shared" si="13"/>
        <v>73.459999999999994</v>
      </c>
      <c r="G90" s="16">
        <f t="shared" si="14"/>
        <v>830.06</v>
      </c>
      <c r="H90" s="18">
        <f t="shared" si="15"/>
        <v>12994.47</v>
      </c>
      <c r="I90" s="16">
        <f t="shared" si="16"/>
        <v>45.02000000000001</v>
      </c>
      <c r="J90" s="16">
        <f t="shared" si="17"/>
        <v>585.01</v>
      </c>
      <c r="K90" s="38">
        <v>118.48</v>
      </c>
      <c r="L90" s="119">
        <f t="shared" si="18"/>
        <v>1415.07</v>
      </c>
    </row>
    <row r="91" spans="1:12" s="29" customFormat="1" ht="54" customHeight="1" x14ac:dyDescent="0.2">
      <c r="A91" s="388"/>
      <c r="B91" s="36" t="s">
        <v>775</v>
      </c>
      <c r="C91" s="16" t="s">
        <v>42</v>
      </c>
      <c r="D91" s="106" t="s">
        <v>26</v>
      </c>
      <c r="E91" s="87">
        <v>11299.54</v>
      </c>
      <c r="F91" s="16">
        <f t="shared" si="13"/>
        <v>61.35</v>
      </c>
      <c r="G91" s="16">
        <f t="shared" si="14"/>
        <v>693.23</v>
      </c>
      <c r="H91" s="18">
        <f t="shared" si="15"/>
        <v>12994.47</v>
      </c>
      <c r="I91" s="16">
        <f t="shared" si="16"/>
        <v>37.6</v>
      </c>
      <c r="J91" s="16">
        <f t="shared" si="17"/>
        <v>488.59</v>
      </c>
      <c r="K91" s="38">
        <v>98.95</v>
      </c>
      <c r="L91" s="119">
        <f t="shared" si="18"/>
        <v>1181.82</v>
      </c>
    </row>
    <row r="92" spans="1:12" s="29" customFormat="1" ht="49.5" customHeight="1" x14ac:dyDescent="0.2">
      <c r="A92" s="388" t="s">
        <v>186</v>
      </c>
      <c r="B92" s="36" t="s">
        <v>776</v>
      </c>
      <c r="C92" s="16" t="s">
        <v>42</v>
      </c>
      <c r="D92" s="106" t="s">
        <v>26</v>
      </c>
      <c r="E92" s="87">
        <v>11299.54</v>
      </c>
      <c r="F92" s="16">
        <f t="shared" si="13"/>
        <v>4.6500000000000004</v>
      </c>
      <c r="G92" s="16">
        <f t="shared" si="14"/>
        <v>52.54</v>
      </c>
      <c r="H92" s="18">
        <f t="shared" si="15"/>
        <v>12994.47</v>
      </c>
      <c r="I92" s="16">
        <f t="shared" si="16"/>
        <v>2.8499999999999996</v>
      </c>
      <c r="J92" s="16">
        <f t="shared" si="17"/>
        <v>37.03</v>
      </c>
      <c r="K92" s="38">
        <v>7.5</v>
      </c>
      <c r="L92" s="119">
        <f t="shared" si="18"/>
        <v>89.57</v>
      </c>
    </row>
    <row r="93" spans="1:12" s="29" customFormat="1" ht="49.5" customHeight="1" x14ac:dyDescent="0.2">
      <c r="A93" s="388"/>
      <c r="B93" s="36" t="s">
        <v>777</v>
      </c>
      <c r="C93" s="16" t="s">
        <v>42</v>
      </c>
      <c r="D93" s="106" t="s">
        <v>26</v>
      </c>
      <c r="E93" s="87">
        <v>11299.54</v>
      </c>
      <c r="F93" s="16">
        <f t="shared" si="13"/>
        <v>62</v>
      </c>
      <c r="G93" s="16">
        <f t="shared" si="14"/>
        <v>700.57</v>
      </c>
      <c r="H93" s="18">
        <f t="shared" si="15"/>
        <v>12994.47</v>
      </c>
      <c r="I93" s="16">
        <f t="shared" si="16"/>
        <v>38</v>
      </c>
      <c r="J93" s="16">
        <f t="shared" si="17"/>
        <v>493.79</v>
      </c>
      <c r="K93" s="38">
        <v>100</v>
      </c>
      <c r="L93" s="119">
        <f t="shared" si="18"/>
        <v>1194.3600000000001</v>
      </c>
    </row>
    <row r="94" spans="1:12" s="29" customFormat="1" ht="63.4" customHeight="1" x14ac:dyDescent="0.2">
      <c r="A94" s="388" t="s">
        <v>189</v>
      </c>
      <c r="B94" s="36" t="s">
        <v>778</v>
      </c>
      <c r="C94" s="106" t="s">
        <v>194</v>
      </c>
      <c r="D94" s="106" t="s">
        <v>37</v>
      </c>
      <c r="E94" s="96">
        <v>26608.93</v>
      </c>
      <c r="F94" s="16">
        <f t="shared" si="13"/>
        <v>232.2</v>
      </c>
      <c r="G94" s="16">
        <f t="shared" si="14"/>
        <v>6178.59</v>
      </c>
      <c r="H94" s="18">
        <f t="shared" si="15"/>
        <v>30600.27</v>
      </c>
      <c r="I94" s="16">
        <f t="shared" si="16"/>
        <v>142.31</v>
      </c>
      <c r="J94" s="16">
        <f t="shared" si="17"/>
        <v>4354.72</v>
      </c>
      <c r="K94" s="38">
        <v>374.51</v>
      </c>
      <c r="L94" s="119">
        <f t="shared" si="18"/>
        <v>10533.310000000001</v>
      </c>
    </row>
    <row r="95" spans="1:12" s="29" customFormat="1" ht="39.75" customHeight="1" x14ac:dyDescent="0.2">
      <c r="A95" s="388"/>
      <c r="B95" s="36" t="s">
        <v>779</v>
      </c>
      <c r="C95" s="106" t="s">
        <v>196</v>
      </c>
      <c r="D95" s="106" t="s">
        <v>37</v>
      </c>
      <c r="E95" s="96">
        <v>26608.93</v>
      </c>
      <c r="F95" s="16">
        <f t="shared" si="13"/>
        <v>252.96</v>
      </c>
      <c r="G95" s="16">
        <f t="shared" si="14"/>
        <v>6730.99</v>
      </c>
      <c r="H95" s="18">
        <f t="shared" si="15"/>
        <v>30600.27</v>
      </c>
      <c r="I95" s="16">
        <f t="shared" si="16"/>
        <v>155.04</v>
      </c>
      <c r="J95" s="16">
        <f t="shared" si="17"/>
        <v>4744.2700000000004</v>
      </c>
      <c r="K95" s="38">
        <v>408</v>
      </c>
      <c r="L95" s="119">
        <f t="shared" si="18"/>
        <v>11475.26</v>
      </c>
    </row>
    <row r="96" spans="1:12" s="29" customFormat="1" ht="58.15" customHeight="1" x14ac:dyDescent="0.2">
      <c r="A96" s="388" t="s">
        <v>192</v>
      </c>
      <c r="B96" s="39" t="s">
        <v>780</v>
      </c>
      <c r="C96" s="108"/>
      <c r="D96" s="108"/>
      <c r="E96" s="56"/>
      <c r="F96" s="43">
        <f>SUM(F97:F99)</f>
        <v>195.3</v>
      </c>
      <c r="G96" s="43">
        <f>SUM(G97:G99)</f>
        <v>2938.7599999999998</v>
      </c>
      <c r="H96" s="56"/>
      <c r="I96" s="43">
        <f>SUM(I97:I99)</f>
        <v>119.7</v>
      </c>
      <c r="J96" s="43">
        <f>SUM(J97:J99)</f>
        <v>2071.3500000000004</v>
      </c>
      <c r="K96" s="40">
        <f>SUM(K97:K99)</f>
        <v>315</v>
      </c>
      <c r="L96" s="139">
        <f>SUM(L97:L99)</f>
        <v>5010.1100000000006</v>
      </c>
    </row>
    <row r="97" spans="1:12" s="29" customFormat="1" ht="39.75" customHeight="1" x14ac:dyDescent="0.2">
      <c r="A97" s="388"/>
      <c r="B97" s="36" t="s">
        <v>435</v>
      </c>
      <c r="C97" s="106" t="s">
        <v>200</v>
      </c>
      <c r="D97" s="106" t="s">
        <v>436</v>
      </c>
      <c r="E97" s="96">
        <v>15047.38</v>
      </c>
      <c r="F97" s="16">
        <f>ROUND(K97*0.62,2)</f>
        <v>124</v>
      </c>
      <c r="G97" s="16">
        <f>ROUND(E97*F97/1000,2)</f>
        <v>1865.88</v>
      </c>
      <c r="H97" s="18">
        <f>ROUND(E97*$I$222,2)</f>
        <v>17304.490000000002</v>
      </c>
      <c r="I97" s="16">
        <f>K97-F97</f>
        <v>76</v>
      </c>
      <c r="J97" s="16">
        <f>ROUND(H97*I97/1000,2)</f>
        <v>1315.14</v>
      </c>
      <c r="K97" s="38">
        <v>200</v>
      </c>
      <c r="L97" s="119">
        <f>J97+G97</f>
        <v>3181.0200000000004</v>
      </c>
    </row>
    <row r="98" spans="1:12" s="29" customFormat="1" ht="39.75" customHeight="1" x14ac:dyDescent="0.2">
      <c r="A98" s="388"/>
      <c r="B98" s="36" t="s">
        <v>781</v>
      </c>
      <c r="C98" s="106" t="s">
        <v>203</v>
      </c>
      <c r="D98" s="106" t="s">
        <v>436</v>
      </c>
      <c r="E98" s="96">
        <v>15047.38</v>
      </c>
      <c r="F98" s="16">
        <f>ROUND(K98*0.62,2)</f>
        <v>46.5</v>
      </c>
      <c r="G98" s="16">
        <f>ROUND(E98*F98/1000,2)</f>
        <v>699.7</v>
      </c>
      <c r="H98" s="18">
        <f>ROUND(E98*$I$222,2)</f>
        <v>17304.490000000002</v>
      </c>
      <c r="I98" s="16">
        <f>K98-F98</f>
        <v>28.5</v>
      </c>
      <c r="J98" s="16">
        <f>ROUND(H98*I98/1000,2)</f>
        <v>493.18</v>
      </c>
      <c r="K98" s="38">
        <v>75</v>
      </c>
      <c r="L98" s="119">
        <f>J98+G98</f>
        <v>1192.8800000000001</v>
      </c>
    </row>
    <row r="99" spans="1:12" s="29" customFormat="1" ht="53.25" customHeight="1" x14ac:dyDescent="0.2">
      <c r="A99" s="388"/>
      <c r="B99" s="36" t="s">
        <v>782</v>
      </c>
      <c r="C99" s="106" t="s">
        <v>205</v>
      </c>
      <c r="D99" s="106" t="s">
        <v>436</v>
      </c>
      <c r="E99" s="96">
        <v>15047.38</v>
      </c>
      <c r="F99" s="16">
        <f>ROUND(K99*0.62,2)</f>
        <v>24.8</v>
      </c>
      <c r="G99" s="16">
        <f>ROUND(E99*F99/1000,2)</f>
        <v>373.18</v>
      </c>
      <c r="H99" s="18">
        <f>ROUND(E99*$I$222,2)</f>
        <v>17304.490000000002</v>
      </c>
      <c r="I99" s="16">
        <f>K99-F99</f>
        <v>15.2</v>
      </c>
      <c r="J99" s="16">
        <f>ROUND(H99*I99/1000,2)</f>
        <v>263.02999999999997</v>
      </c>
      <c r="K99" s="38">
        <v>40</v>
      </c>
      <c r="L99" s="119">
        <f>J99+G99</f>
        <v>636.21</v>
      </c>
    </row>
    <row r="100" spans="1:12" s="29" customFormat="1" ht="55.9" customHeight="1" x14ac:dyDescent="0.2">
      <c r="A100" s="388"/>
      <c r="B100" s="39" t="s">
        <v>206</v>
      </c>
      <c r="C100" s="108"/>
      <c r="D100" s="108"/>
      <c r="E100" s="56"/>
      <c r="F100" s="43">
        <f>SUM(F101:F103)</f>
        <v>436.90999999999997</v>
      </c>
      <c r="G100" s="43">
        <f>SUM(G101:G103)</f>
        <v>6574.35</v>
      </c>
      <c r="H100" s="56"/>
      <c r="I100" s="43">
        <f>SUM(I101:I103)</f>
        <v>267.79000000000002</v>
      </c>
      <c r="J100" s="43">
        <f>SUM(J101:J103)</f>
        <v>4633.96</v>
      </c>
      <c r="K100" s="40">
        <f>SUM(K101:K103)</f>
        <v>704.7</v>
      </c>
      <c r="L100" s="139">
        <f>SUM(L101:L103)</f>
        <v>11208.31</v>
      </c>
    </row>
    <row r="101" spans="1:12" s="29" customFormat="1" ht="35.1" customHeight="1" x14ac:dyDescent="0.2">
      <c r="A101" s="388"/>
      <c r="B101" s="36" t="s">
        <v>435</v>
      </c>
      <c r="C101" s="106" t="s">
        <v>200</v>
      </c>
      <c r="D101" s="106" t="s">
        <v>436</v>
      </c>
      <c r="E101" s="96">
        <v>15047.38</v>
      </c>
      <c r="F101" s="16">
        <f>ROUND(K101*0.62,2)</f>
        <v>300.51</v>
      </c>
      <c r="G101" s="16">
        <f>ROUND(E101*F101/1000,2)</f>
        <v>4521.8900000000003</v>
      </c>
      <c r="H101" s="18">
        <f>ROUND(E101*$I$222,2)</f>
        <v>17304.490000000002</v>
      </c>
      <c r="I101" s="16">
        <f>K101-F101</f>
        <v>184.19</v>
      </c>
      <c r="J101" s="16">
        <f>ROUND(H101*I101/1000,2)</f>
        <v>3187.31</v>
      </c>
      <c r="K101" s="38">
        <v>484.7</v>
      </c>
      <c r="L101" s="119">
        <f>J101+G101</f>
        <v>7709.2000000000007</v>
      </c>
    </row>
    <row r="102" spans="1:12" s="29" customFormat="1" ht="38.1" customHeight="1" x14ac:dyDescent="0.2">
      <c r="A102" s="388"/>
      <c r="B102" s="36" t="s">
        <v>783</v>
      </c>
      <c r="C102" s="106" t="s">
        <v>203</v>
      </c>
      <c r="D102" s="106" t="s">
        <v>436</v>
      </c>
      <c r="E102" s="96">
        <v>15047.38</v>
      </c>
      <c r="F102" s="16">
        <f>ROUND(K102*0.62,2)</f>
        <v>99.2</v>
      </c>
      <c r="G102" s="16">
        <f>ROUND(E102*F102/1000,2)</f>
        <v>1492.7</v>
      </c>
      <c r="H102" s="18">
        <f>ROUND(E102*$I$222,2)</f>
        <v>17304.490000000002</v>
      </c>
      <c r="I102" s="16">
        <f>K102-F102</f>
        <v>60.8</v>
      </c>
      <c r="J102" s="16">
        <f>ROUND(H102*I102/1000,2)</f>
        <v>1052.1099999999999</v>
      </c>
      <c r="K102" s="38">
        <v>160</v>
      </c>
      <c r="L102" s="119">
        <f>J102+G102</f>
        <v>2544.81</v>
      </c>
    </row>
    <row r="103" spans="1:12" s="29" customFormat="1" ht="40.35" customHeight="1" x14ac:dyDescent="0.2">
      <c r="A103" s="388"/>
      <c r="B103" s="36" t="s">
        <v>784</v>
      </c>
      <c r="C103" s="106" t="s">
        <v>205</v>
      </c>
      <c r="D103" s="106" t="s">
        <v>436</v>
      </c>
      <c r="E103" s="96">
        <v>15047.38</v>
      </c>
      <c r="F103" s="16">
        <f>ROUND(K103*0.62,2)</f>
        <v>37.200000000000003</v>
      </c>
      <c r="G103" s="16">
        <f>ROUND(E103*F103/1000,2)</f>
        <v>559.76</v>
      </c>
      <c r="H103" s="18">
        <f>ROUND(E103*$I$222,2)</f>
        <v>17304.490000000002</v>
      </c>
      <c r="I103" s="16">
        <f>K103-F103</f>
        <v>22.799999999999997</v>
      </c>
      <c r="J103" s="16">
        <f>ROUND(H103*I103/1000,2)</f>
        <v>394.54</v>
      </c>
      <c r="K103" s="38">
        <v>60</v>
      </c>
      <c r="L103" s="119">
        <f>J103+G103</f>
        <v>954.3</v>
      </c>
    </row>
    <row r="104" spans="1:12" s="29" customFormat="1" ht="45" customHeight="1" x14ac:dyDescent="0.2">
      <c r="A104" s="388" t="s">
        <v>197</v>
      </c>
      <c r="B104" s="39" t="s">
        <v>785</v>
      </c>
      <c r="C104" s="108"/>
      <c r="D104" s="108"/>
      <c r="E104" s="56"/>
      <c r="F104" s="43">
        <f>SUM(F105:F106)</f>
        <v>53.319999999999993</v>
      </c>
      <c r="G104" s="43">
        <f>SUM(G105:G106)</f>
        <v>973.38</v>
      </c>
      <c r="H104" s="56"/>
      <c r="I104" s="43">
        <f>SUM(I105:I106)</f>
        <v>32.680000000000007</v>
      </c>
      <c r="J104" s="43">
        <f>SUM(J105:J106)</f>
        <v>686.06999999999994</v>
      </c>
      <c r="K104" s="40">
        <f>SUM(K105:K106)</f>
        <v>86</v>
      </c>
      <c r="L104" s="139">
        <f>SUM(L105:L106)</f>
        <v>1659.4499999999998</v>
      </c>
    </row>
    <row r="105" spans="1:12" s="29" customFormat="1" ht="33.6" customHeight="1" x14ac:dyDescent="0.2">
      <c r="A105" s="388"/>
      <c r="B105" s="36" t="s">
        <v>212</v>
      </c>
      <c r="C105" s="16" t="s">
        <v>69</v>
      </c>
      <c r="D105" s="106" t="s">
        <v>410</v>
      </c>
      <c r="E105" s="96">
        <v>17122.68</v>
      </c>
      <c r="F105" s="16">
        <f>ROUND(K105*0.62,2)</f>
        <v>33.479999999999997</v>
      </c>
      <c r="G105" s="16">
        <f>ROUND(E105*F105/1000,2)</f>
        <v>573.27</v>
      </c>
      <c r="H105" s="18">
        <f>ROUND(E105*$I$222,2)</f>
        <v>19691.080000000002</v>
      </c>
      <c r="I105" s="16">
        <f>K105-F105</f>
        <v>20.520000000000003</v>
      </c>
      <c r="J105" s="16">
        <f>ROUND(H105*I105/1000,2)</f>
        <v>404.06</v>
      </c>
      <c r="K105" s="38">
        <v>54</v>
      </c>
      <c r="L105" s="119">
        <f>J105+G105</f>
        <v>977.32999999999993</v>
      </c>
    </row>
    <row r="106" spans="1:12" s="29" customFormat="1" ht="30.6" customHeight="1" x14ac:dyDescent="0.2">
      <c r="A106" s="388"/>
      <c r="B106" s="36" t="s">
        <v>437</v>
      </c>
      <c r="C106" s="106" t="s">
        <v>438</v>
      </c>
      <c r="D106" s="106" t="s">
        <v>37</v>
      </c>
      <c r="E106" s="96">
        <v>20166.7</v>
      </c>
      <c r="F106" s="16">
        <f>ROUND(K106*0.62,2)</f>
        <v>19.84</v>
      </c>
      <c r="G106" s="16">
        <f>ROUND(E106*F106/1000,2)</f>
        <v>400.11</v>
      </c>
      <c r="H106" s="18">
        <f>ROUND(E106*$I$222,2)</f>
        <v>23191.71</v>
      </c>
      <c r="I106" s="16">
        <f>K106-F106</f>
        <v>12.16</v>
      </c>
      <c r="J106" s="16">
        <f>ROUND(H106*I106/1000,2)</f>
        <v>282.01</v>
      </c>
      <c r="K106" s="38">
        <v>32</v>
      </c>
      <c r="L106" s="119">
        <f>J106+G106</f>
        <v>682.12</v>
      </c>
    </row>
    <row r="107" spans="1:12" s="29" customFormat="1" ht="45.75" customHeight="1" x14ac:dyDescent="0.2">
      <c r="A107" s="388"/>
      <c r="B107" s="39" t="s">
        <v>439</v>
      </c>
      <c r="C107" s="108"/>
      <c r="D107" s="108"/>
      <c r="E107" s="56"/>
      <c r="F107" s="43">
        <f>SUM(F108:F111)</f>
        <v>942.21</v>
      </c>
      <c r="G107" s="43">
        <f>SUM(G108:G111)</f>
        <v>16463.800000000003</v>
      </c>
      <c r="H107" s="56"/>
      <c r="I107" s="43">
        <f>SUM(I108:I111)</f>
        <v>577.4899999999999</v>
      </c>
      <c r="J107" s="43">
        <f>SUM(J108:J111)</f>
        <v>11604.47</v>
      </c>
      <c r="K107" s="40">
        <f>SUM(K108:K111)</f>
        <v>1519.7</v>
      </c>
      <c r="L107" s="139">
        <f>SUM(L108:L111)</f>
        <v>28068.270000000004</v>
      </c>
    </row>
    <row r="108" spans="1:12" s="29" customFormat="1" ht="30.75" customHeight="1" x14ac:dyDescent="0.2">
      <c r="A108" s="388"/>
      <c r="B108" s="36" t="s">
        <v>212</v>
      </c>
      <c r="C108" s="16" t="s">
        <v>69</v>
      </c>
      <c r="D108" s="106" t="s">
        <v>410</v>
      </c>
      <c r="E108" s="96">
        <v>17122.68</v>
      </c>
      <c r="F108" s="16">
        <f>ROUND(K108*0.62,2)</f>
        <v>812.2</v>
      </c>
      <c r="G108" s="16">
        <f>ROUND(E108*F108/1000,2)</f>
        <v>13907.04</v>
      </c>
      <c r="H108" s="18">
        <f>ROUND(E108*$I$222,2)</f>
        <v>19691.080000000002</v>
      </c>
      <c r="I108" s="16">
        <f>K108-F108</f>
        <v>497.79999999999995</v>
      </c>
      <c r="J108" s="16">
        <f>ROUND(H108*I108/1000,2)</f>
        <v>9802.2199999999993</v>
      </c>
      <c r="K108" s="38">
        <v>1310</v>
      </c>
      <c r="L108" s="119">
        <f>J108+G108</f>
        <v>23709.260000000002</v>
      </c>
    </row>
    <row r="109" spans="1:12" s="29" customFormat="1" ht="33" customHeight="1" x14ac:dyDescent="0.2">
      <c r="A109" s="388"/>
      <c r="B109" s="36" t="s">
        <v>216</v>
      </c>
      <c r="C109" s="106" t="s">
        <v>440</v>
      </c>
      <c r="D109" s="106" t="s">
        <v>37</v>
      </c>
      <c r="E109" s="96">
        <v>20166.7</v>
      </c>
      <c r="F109" s="16">
        <f>ROUND(K109*0.62,2)</f>
        <v>97.96</v>
      </c>
      <c r="G109" s="16">
        <f>ROUND(E109*F109/1000,2)</f>
        <v>1975.53</v>
      </c>
      <c r="H109" s="18">
        <f>ROUND(E109*$I$222,2)</f>
        <v>23191.71</v>
      </c>
      <c r="I109" s="16">
        <f>K109-F109</f>
        <v>60.040000000000006</v>
      </c>
      <c r="J109" s="16">
        <f>ROUND(H109*I109/1000,2)</f>
        <v>1392.43</v>
      </c>
      <c r="K109" s="38">
        <v>158</v>
      </c>
      <c r="L109" s="119">
        <f>J109+G109</f>
        <v>3367.96</v>
      </c>
    </row>
    <row r="110" spans="1:12" s="29" customFormat="1" ht="39.75" customHeight="1" x14ac:dyDescent="0.2">
      <c r="A110" s="388"/>
      <c r="B110" s="36" t="s">
        <v>218</v>
      </c>
      <c r="C110" s="106" t="s">
        <v>219</v>
      </c>
      <c r="D110" s="106" t="s">
        <v>37</v>
      </c>
      <c r="E110" s="96">
        <v>20166.7</v>
      </c>
      <c r="F110" s="16">
        <f>ROUND(K110*0.62,2)</f>
        <v>10.66</v>
      </c>
      <c r="G110" s="16">
        <f>ROUND(E110*F110/1000,2)</f>
        <v>214.98</v>
      </c>
      <c r="H110" s="18">
        <f>ROUND(E110*$I$222,2)</f>
        <v>23191.71</v>
      </c>
      <c r="I110" s="16">
        <f>K110-F110</f>
        <v>6.5399999999999991</v>
      </c>
      <c r="J110" s="16">
        <f>ROUND(H110*I110/1000,2)</f>
        <v>151.66999999999999</v>
      </c>
      <c r="K110" s="38">
        <v>17.2</v>
      </c>
      <c r="L110" s="119">
        <f>J110+G110</f>
        <v>366.65</v>
      </c>
    </row>
    <row r="111" spans="1:12" s="29" customFormat="1" ht="39.75" customHeight="1" x14ac:dyDescent="0.2">
      <c r="A111" s="388"/>
      <c r="B111" s="36" t="s">
        <v>441</v>
      </c>
      <c r="C111" s="106" t="s">
        <v>221</v>
      </c>
      <c r="D111" s="106" t="s">
        <v>410</v>
      </c>
      <c r="E111" s="96">
        <v>17122.68</v>
      </c>
      <c r="F111" s="16">
        <f>ROUND(K111*0.62,2)</f>
        <v>21.39</v>
      </c>
      <c r="G111" s="16">
        <f>ROUND(E111*F111/1000,2)</f>
        <v>366.25</v>
      </c>
      <c r="H111" s="18">
        <f>ROUND(E111*$I$222,2)</f>
        <v>19691.080000000002</v>
      </c>
      <c r="I111" s="16">
        <f>K111-F111</f>
        <v>13.11</v>
      </c>
      <c r="J111" s="16">
        <f>ROUND(H111*I111/1000,2)</f>
        <v>258.14999999999998</v>
      </c>
      <c r="K111" s="38">
        <v>34.5</v>
      </c>
      <c r="L111" s="119">
        <f>J111+G111</f>
        <v>624.4</v>
      </c>
    </row>
    <row r="112" spans="1:12" s="29" customFormat="1" ht="45" customHeight="1" x14ac:dyDescent="0.2">
      <c r="A112" s="388" t="s">
        <v>210</v>
      </c>
      <c r="B112" s="39" t="s">
        <v>786</v>
      </c>
      <c r="C112" s="108"/>
      <c r="D112" s="108"/>
      <c r="E112" s="56"/>
      <c r="F112" s="43">
        <f>SUM(F113:F117)</f>
        <v>151.11999999999998</v>
      </c>
      <c r="G112" s="43">
        <f>SUM(G113:G117)</f>
        <v>4736.91</v>
      </c>
      <c r="H112" s="56"/>
      <c r="I112" s="43">
        <f>SUM(I113:I117)</f>
        <v>92.610000000000014</v>
      </c>
      <c r="J112" s="43">
        <f>SUM(J113:J117)</f>
        <v>3338.4199999999996</v>
      </c>
      <c r="K112" s="40">
        <f>SUM(K113:K117)</f>
        <v>243.73000000000005</v>
      </c>
      <c r="L112" s="139">
        <f>SUM(L113:L117)</f>
        <v>8075.33</v>
      </c>
    </row>
    <row r="113" spans="1:12" s="29" customFormat="1" ht="47.25" customHeight="1" x14ac:dyDescent="0.2">
      <c r="A113" s="388"/>
      <c r="B113" s="36" t="s">
        <v>442</v>
      </c>
      <c r="C113" s="101" t="s">
        <v>417</v>
      </c>
      <c r="D113" s="106" t="s">
        <v>227</v>
      </c>
      <c r="E113" s="100">
        <v>33429.14</v>
      </c>
      <c r="F113" s="16">
        <f>ROUND(K113*0.62,2)</f>
        <v>124.38</v>
      </c>
      <c r="G113" s="16">
        <f>ROUND(E113*F113/1000,2)</f>
        <v>4157.92</v>
      </c>
      <c r="H113" s="18">
        <f>ROUND(E113*$I$222,2)</f>
        <v>38443.51</v>
      </c>
      <c r="I113" s="16">
        <f>K113-F113</f>
        <v>76.230000000000018</v>
      </c>
      <c r="J113" s="16">
        <f>ROUND(H113*I113/1000,2)</f>
        <v>2930.55</v>
      </c>
      <c r="K113" s="38">
        <v>200.61</v>
      </c>
      <c r="L113" s="119">
        <f>J113+G113</f>
        <v>7088.47</v>
      </c>
    </row>
    <row r="114" spans="1:12" s="29" customFormat="1" ht="42" customHeight="1" x14ac:dyDescent="0.2">
      <c r="A114" s="388"/>
      <c r="B114" s="50" t="s">
        <v>787</v>
      </c>
      <c r="C114" s="106" t="s">
        <v>226</v>
      </c>
      <c r="D114" s="106" t="s">
        <v>227</v>
      </c>
      <c r="E114" s="100">
        <v>20627.88</v>
      </c>
      <c r="F114" s="16">
        <f>ROUND(K114*0.62,2)</f>
        <v>10.42</v>
      </c>
      <c r="G114" s="16">
        <f>ROUND(E114*F114/1000,2)</f>
        <v>214.94</v>
      </c>
      <c r="H114" s="18">
        <f>ROUND(E114*$I$222,2)</f>
        <v>23722.06</v>
      </c>
      <c r="I114" s="16">
        <f>K114-F114</f>
        <v>6.3800000000000008</v>
      </c>
      <c r="J114" s="16">
        <f>ROUND(H114*I114/1000,2)</f>
        <v>151.35</v>
      </c>
      <c r="K114" s="38">
        <v>16.8</v>
      </c>
      <c r="L114" s="119">
        <f>J114+G114</f>
        <v>366.28999999999996</v>
      </c>
    </row>
    <row r="115" spans="1:12" s="29" customFormat="1" ht="31.5" customHeight="1" x14ac:dyDescent="0.2">
      <c r="A115" s="388"/>
      <c r="B115" s="50" t="s">
        <v>788</v>
      </c>
      <c r="C115" s="106" t="s">
        <v>229</v>
      </c>
      <c r="D115" s="106" t="s">
        <v>227</v>
      </c>
      <c r="E115" s="100">
        <v>19956.95</v>
      </c>
      <c r="F115" s="16">
        <f>ROUND(K115*0.62,2)</f>
        <v>11.73</v>
      </c>
      <c r="G115" s="16">
        <f>ROUND(E115*F115/1000,2)</f>
        <v>234.1</v>
      </c>
      <c r="H115" s="18">
        <f>ROUND(E115*$I$222,2)</f>
        <v>22950.49</v>
      </c>
      <c r="I115" s="16">
        <f>K115-F115</f>
        <v>7.1900000000000013</v>
      </c>
      <c r="J115" s="16">
        <f>ROUND(H115*I115/1000,2)</f>
        <v>165.01</v>
      </c>
      <c r="K115" s="38">
        <v>18.920000000000002</v>
      </c>
      <c r="L115" s="119">
        <f>J115+G115</f>
        <v>399.11</v>
      </c>
    </row>
    <row r="116" spans="1:12" s="29" customFormat="1" ht="39.75" customHeight="1" x14ac:dyDescent="0.2">
      <c r="A116" s="388"/>
      <c r="B116" s="50" t="s">
        <v>789</v>
      </c>
      <c r="C116" s="106" t="s">
        <v>231</v>
      </c>
      <c r="D116" s="106" t="s">
        <v>227</v>
      </c>
      <c r="E116" s="100">
        <v>29780.03</v>
      </c>
      <c r="F116" s="16">
        <f>ROUND(K116*0.62,2)</f>
        <v>3.72</v>
      </c>
      <c r="G116" s="16">
        <f>ROUND(E116*F116/1000,2)</f>
        <v>110.78</v>
      </c>
      <c r="H116" s="18">
        <f>ROUND(E116*$I$222,2)</f>
        <v>34247.03</v>
      </c>
      <c r="I116" s="16">
        <f>K116-F116</f>
        <v>2.2799999999999998</v>
      </c>
      <c r="J116" s="16">
        <f>ROUND(H116*I116/1000,2)</f>
        <v>78.08</v>
      </c>
      <c r="K116" s="38">
        <v>6</v>
      </c>
      <c r="L116" s="119">
        <f>J116+G116</f>
        <v>188.86</v>
      </c>
    </row>
    <row r="117" spans="1:12" s="29" customFormat="1" ht="39.75" customHeight="1" x14ac:dyDescent="0.2">
      <c r="A117" s="388"/>
      <c r="B117" s="50" t="s">
        <v>790</v>
      </c>
      <c r="C117" s="106" t="s">
        <v>233</v>
      </c>
      <c r="D117" s="106" t="s">
        <v>227</v>
      </c>
      <c r="E117" s="100">
        <v>22031.45</v>
      </c>
      <c r="F117" s="16">
        <f>ROUND(K117*0.62,2)</f>
        <v>0.87</v>
      </c>
      <c r="G117" s="16">
        <f>ROUND(E117*F117/1000,2)</f>
        <v>19.170000000000002</v>
      </c>
      <c r="H117" s="18">
        <f>ROUND(E117*$I$222,2)</f>
        <v>25336.17</v>
      </c>
      <c r="I117" s="16">
        <f>K117-F117</f>
        <v>0.52999999999999992</v>
      </c>
      <c r="J117" s="16">
        <f>ROUND(H117*I117/1000,2)</f>
        <v>13.43</v>
      </c>
      <c r="K117" s="38">
        <v>1.4</v>
      </c>
      <c r="L117" s="119">
        <f>J117+G117</f>
        <v>32.6</v>
      </c>
    </row>
    <row r="118" spans="1:12" s="29" customFormat="1" ht="47.25" customHeight="1" x14ac:dyDescent="0.2">
      <c r="A118" s="388"/>
      <c r="B118" s="39" t="s">
        <v>443</v>
      </c>
      <c r="C118" s="108"/>
      <c r="D118" s="108"/>
      <c r="E118" s="56"/>
      <c r="F118" s="43">
        <f>SUM(F119:F123)</f>
        <v>395.96999999999997</v>
      </c>
      <c r="G118" s="43">
        <f>SUM(G119:G123)</f>
        <v>11571.75</v>
      </c>
      <c r="H118" s="56"/>
      <c r="I118" s="43">
        <f>SUM(I119:I123)</f>
        <v>242.69</v>
      </c>
      <c r="J118" s="43">
        <f>SUM(J119:J123)</f>
        <v>8156.13</v>
      </c>
      <c r="K118" s="40">
        <f>SUM(K119:K123)</f>
        <v>638.66</v>
      </c>
      <c r="L118" s="139">
        <f>SUM(L119:L123)</f>
        <v>19727.88</v>
      </c>
    </row>
    <row r="119" spans="1:12" s="29" customFormat="1" ht="40.5" customHeight="1" x14ac:dyDescent="0.2">
      <c r="A119" s="388"/>
      <c r="B119" s="36" t="s">
        <v>442</v>
      </c>
      <c r="C119" s="101" t="s">
        <v>417</v>
      </c>
      <c r="D119" s="106" t="s">
        <v>227</v>
      </c>
      <c r="E119" s="100">
        <v>33429.14</v>
      </c>
      <c r="F119" s="16">
        <f t="shared" ref="F119:F132" si="19">ROUND(K119*0.62,2)</f>
        <v>241.8</v>
      </c>
      <c r="G119" s="16">
        <f t="shared" ref="G119:G132" si="20">ROUND(E119*F119/1000,2)</f>
        <v>8083.17</v>
      </c>
      <c r="H119" s="18">
        <f t="shared" ref="H119:H132" si="21">ROUND(E119*$I$222,2)</f>
        <v>38443.51</v>
      </c>
      <c r="I119" s="16">
        <f t="shared" ref="I119:I132" si="22">K119-F119</f>
        <v>148.19999999999999</v>
      </c>
      <c r="J119" s="16">
        <f t="shared" ref="J119:J132" si="23">ROUND(H119*I119/1000,2)</f>
        <v>5697.33</v>
      </c>
      <c r="K119" s="38">
        <v>390</v>
      </c>
      <c r="L119" s="119">
        <f t="shared" ref="L119:L132" si="24">J119+G119</f>
        <v>13780.5</v>
      </c>
    </row>
    <row r="120" spans="1:12" s="29" customFormat="1" ht="38.25" customHeight="1" x14ac:dyDescent="0.2">
      <c r="A120" s="388"/>
      <c r="B120" s="50" t="s">
        <v>791</v>
      </c>
      <c r="C120" s="106" t="s">
        <v>226</v>
      </c>
      <c r="D120" s="106" t="s">
        <v>227</v>
      </c>
      <c r="E120" s="100">
        <v>20627.88</v>
      </c>
      <c r="F120" s="16">
        <f t="shared" si="19"/>
        <v>35.340000000000003</v>
      </c>
      <c r="G120" s="16">
        <f t="shared" si="20"/>
        <v>728.99</v>
      </c>
      <c r="H120" s="18">
        <f t="shared" si="21"/>
        <v>23722.06</v>
      </c>
      <c r="I120" s="16">
        <f t="shared" si="22"/>
        <v>21.659999999999997</v>
      </c>
      <c r="J120" s="16">
        <f t="shared" si="23"/>
        <v>513.82000000000005</v>
      </c>
      <c r="K120" s="38">
        <v>57</v>
      </c>
      <c r="L120" s="119">
        <f t="shared" si="24"/>
        <v>1242.81</v>
      </c>
    </row>
    <row r="121" spans="1:12" s="29" customFormat="1" ht="33.75" customHeight="1" x14ac:dyDescent="0.2">
      <c r="A121" s="388"/>
      <c r="B121" s="50" t="s">
        <v>788</v>
      </c>
      <c r="C121" s="106" t="s">
        <v>229</v>
      </c>
      <c r="D121" s="106" t="s">
        <v>227</v>
      </c>
      <c r="E121" s="100">
        <v>19956.95</v>
      </c>
      <c r="F121" s="16">
        <f t="shared" si="19"/>
        <v>62.74</v>
      </c>
      <c r="G121" s="16">
        <f t="shared" si="20"/>
        <v>1252.0999999999999</v>
      </c>
      <c r="H121" s="18">
        <f t="shared" si="21"/>
        <v>22950.49</v>
      </c>
      <c r="I121" s="16">
        <f t="shared" si="22"/>
        <v>38.46</v>
      </c>
      <c r="J121" s="16">
        <f t="shared" si="23"/>
        <v>882.68</v>
      </c>
      <c r="K121" s="38">
        <v>101.2</v>
      </c>
      <c r="L121" s="119">
        <f t="shared" si="24"/>
        <v>2134.7799999999997</v>
      </c>
    </row>
    <row r="122" spans="1:12" s="29" customFormat="1" ht="33" customHeight="1" x14ac:dyDescent="0.2">
      <c r="A122" s="388"/>
      <c r="B122" s="50" t="s">
        <v>789</v>
      </c>
      <c r="C122" s="106" t="s">
        <v>231</v>
      </c>
      <c r="D122" s="106" t="s">
        <v>227</v>
      </c>
      <c r="E122" s="100">
        <v>29780.03</v>
      </c>
      <c r="F122" s="16">
        <f t="shared" si="19"/>
        <v>35.07</v>
      </c>
      <c r="G122" s="16">
        <f t="shared" si="20"/>
        <v>1044.3900000000001</v>
      </c>
      <c r="H122" s="18">
        <f t="shared" si="21"/>
        <v>34247.03</v>
      </c>
      <c r="I122" s="16">
        <f t="shared" si="22"/>
        <v>21.490000000000002</v>
      </c>
      <c r="J122" s="16">
        <f t="shared" si="23"/>
        <v>735.97</v>
      </c>
      <c r="K122" s="38">
        <v>56.56</v>
      </c>
      <c r="L122" s="119">
        <f t="shared" si="24"/>
        <v>1780.3600000000001</v>
      </c>
    </row>
    <row r="123" spans="1:12" s="29" customFormat="1" ht="41.25" customHeight="1" x14ac:dyDescent="0.2">
      <c r="A123" s="388"/>
      <c r="B123" s="50" t="s">
        <v>790</v>
      </c>
      <c r="C123" s="106" t="s">
        <v>233</v>
      </c>
      <c r="D123" s="106" t="s">
        <v>227</v>
      </c>
      <c r="E123" s="100">
        <v>22031.45</v>
      </c>
      <c r="F123" s="16">
        <f t="shared" si="19"/>
        <v>21.02</v>
      </c>
      <c r="G123" s="16">
        <f t="shared" si="20"/>
        <v>463.1</v>
      </c>
      <c r="H123" s="18">
        <f t="shared" si="21"/>
        <v>25336.17</v>
      </c>
      <c r="I123" s="16">
        <f t="shared" si="22"/>
        <v>12.879999999999999</v>
      </c>
      <c r="J123" s="16">
        <f t="shared" si="23"/>
        <v>326.33</v>
      </c>
      <c r="K123" s="38">
        <v>33.9</v>
      </c>
      <c r="L123" s="119">
        <f t="shared" si="24"/>
        <v>789.43000000000006</v>
      </c>
    </row>
    <row r="124" spans="1:12" s="29" customFormat="1" ht="39.75" customHeight="1" x14ac:dyDescent="0.2">
      <c r="A124" s="388" t="s">
        <v>222</v>
      </c>
      <c r="B124" s="36" t="s">
        <v>792</v>
      </c>
      <c r="C124" s="106" t="s">
        <v>444</v>
      </c>
      <c r="D124" s="106" t="s">
        <v>436</v>
      </c>
      <c r="E124" s="100">
        <v>10831.35</v>
      </c>
      <c r="F124" s="16">
        <f t="shared" si="19"/>
        <v>78.180000000000007</v>
      </c>
      <c r="G124" s="16">
        <f t="shared" si="20"/>
        <v>846.79</v>
      </c>
      <c r="H124" s="18">
        <f t="shared" si="21"/>
        <v>12456.05</v>
      </c>
      <c r="I124" s="16">
        <f t="shared" si="22"/>
        <v>47.919999999999987</v>
      </c>
      <c r="J124" s="16">
        <f t="shared" si="23"/>
        <v>596.89</v>
      </c>
      <c r="K124" s="38">
        <v>126.1</v>
      </c>
      <c r="L124" s="119">
        <f t="shared" si="24"/>
        <v>1443.6799999999998</v>
      </c>
    </row>
    <row r="125" spans="1:12" s="29" customFormat="1" ht="39.75" customHeight="1" x14ac:dyDescent="0.2">
      <c r="A125" s="388"/>
      <c r="B125" s="36" t="s">
        <v>793</v>
      </c>
      <c r="C125" s="106" t="s">
        <v>444</v>
      </c>
      <c r="D125" s="106" t="s">
        <v>436</v>
      </c>
      <c r="E125" s="100">
        <v>10831.35</v>
      </c>
      <c r="F125" s="16">
        <f t="shared" si="19"/>
        <v>1271</v>
      </c>
      <c r="G125" s="16">
        <f t="shared" si="20"/>
        <v>13766.65</v>
      </c>
      <c r="H125" s="18">
        <f t="shared" si="21"/>
        <v>12456.05</v>
      </c>
      <c r="I125" s="16">
        <f t="shared" si="22"/>
        <v>779</v>
      </c>
      <c r="J125" s="16">
        <f t="shared" si="23"/>
        <v>9703.26</v>
      </c>
      <c r="K125" s="38">
        <v>2050</v>
      </c>
      <c r="L125" s="119">
        <f t="shared" si="24"/>
        <v>23469.91</v>
      </c>
    </row>
    <row r="126" spans="1:12" s="29" customFormat="1" ht="62.25" customHeight="1" x14ac:dyDescent="0.2">
      <c r="A126" s="388" t="s">
        <v>241</v>
      </c>
      <c r="B126" s="36" t="s">
        <v>794</v>
      </c>
      <c r="C126" s="106" t="s">
        <v>35</v>
      </c>
      <c r="D126" s="106" t="s">
        <v>26</v>
      </c>
      <c r="E126" s="100">
        <v>12302.58</v>
      </c>
      <c r="F126" s="16">
        <f t="shared" si="19"/>
        <v>35.24</v>
      </c>
      <c r="G126" s="16">
        <f t="shared" si="20"/>
        <v>433.54</v>
      </c>
      <c r="H126" s="18">
        <f t="shared" si="21"/>
        <v>14147.97</v>
      </c>
      <c r="I126" s="16">
        <f t="shared" si="22"/>
        <v>21.6</v>
      </c>
      <c r="J126" s="16">
        <f t="shared" si="23"/>
        <v>305.60000000000002</v>
      </c>
      <c r="K126" s="38">
        <v>56.84</v>
      </c>
      <c r="L126" s="119">
        <f t="shared" si="24"/>
        <v>739.1400000000001</v>
      </c>
    </row>
    <row r="127" spans="1:12" s="29" customFormat="1" ht="62.25" customHeight="1" x14ac:dyDescent="0.2">
      <c r="A127" s="388"/>
      <c r="B127" s="36" t="s">
        <v>795</v>
      </c>
      <c r="C127" s="106" t="s">
        <v>35</v>
      </c>
      <c r="D127" s="106" t="s">
        <v>26</v>
      </c>
      <c r="E127" s="100">
        <v>12302.58</v>
      </c>
      <c r="F127" s="16">
        <f t="shared" si="19"/>
        <v>65.459999999999994</v>
      </c>
      <c r="G127" s="16">
        <f t="shared" si="20"/>
        <v>805.33</v>
      </c>
      <c r="H127" s="18">
        <f t="shared" si="21"/>
        <v>14147.97</v>
      </c>
      <c r="I127" s="16">
        <f t="shared" si="22"/>
        <v>40.120000000000005</v>
      </c>
      <c r="J127" s="16">
        <f t="shared" si="23"/>
        <v>567.62</v>
      </c>
      <c r="K127" s="38">
        <v>105.58</v>
      </c>
      <c r="L127" s="119">
        <f t="shared" si="24"/>
        <v>1372.95</v>
      </c>
    </row>
    <row r="128" spans="1:12" s="29" customFormat="1" ht="59.25" customHeight="1" x14ac:dyDescent="0.2">
      <c r="A128" s="388" t="s">
        <v>244</v>
      </c>
      <c r="B128" s="36" t="s">
        <v>796</v>
      </c>
      <c r="C128" s="16" t="s">
        <v>42</v>
      </c>
      <c r="D128" s="106" t="s">
        <v>26</v>
      </c>
      <c r="E128" s="88">
        <v>11299.54</v>
      </c>
      <c r="F128" s="16">
        <f t="shared" si="19"/>
        <v>16.8</v>
      </c>
      <c r="G128" s="16">
        <f t="shared" si="20"/>
        <v>189.83</v>
      </c>
      <c r="H128" s="18">
        <f t="shared" si="21"/>
        <v>12994.47</v>
      </c>
      <c r="I128" s="16">
        <f t="shared" si="22"/>
        <v>10.3</v>
      </c>
      <c r="J128" s="16">
        <f t="shared" si="23"/>
        <v>133.84</v>
      </c>
      <c r="K128" s="38">
        <v>27.1</v>
      </c>
      <c r="L128" s="119">
        <f t="shared" si="24"/>
        <v>323.67</v>
      </c>
    </row>
    <row r="129" spans="1:12" s="29" customFormat="1" ht="70.5" customHeight="1" x14ac:dyDescent="0.2">
      <c r="A129" s="388"/>
      <c r="B129" s="36" t="s">
        <v>797</v>
      </c>
      <c r="C129" s="16" t="s">
        <v>42</v>
      </c>
      <c r="D129" s="106" t="s">
        <v>26</v>
      </c>
      <c r="E129" s="88">
        <v>11299.54</v>
      </c>
      <c r="F129" s="16">
        <f t="shared" si="19"/>
        <v>548.70000000000005</v>
      </c>
      <c r="G129" s="16">
        <f t="shared" si="20"/>
        <v>6200.06</v>
      </c>
      <c r="H129" s="18">
        <f t="shared" si="21"/>
        <v>12994.47</v>
      </c>
      <c r="I129" s="16">
        <f t="shared" si="22"/>
        <v>336.29999999999995</v>
      </c>
      <c r="J129" s="16">
        <f t="shared" si="23"/>
        <v>4370.04</v>
      </c>
      <c r="K129" s="38">
        <v>885</v>
      </c>
      <c r="L129" s="119">
        <f t="shared" si="24"/>
        <v>10570.1</v>
      </c>
    </row>
    <row r="130" spans="1:12" s="29" customFormat="1" ht="52.9" customHeight="1" x14ac:dyDescent="0.2">
      <c r="A130" s="138" t="s">
        <v>247</v>
      </c>
      <c r="B130" s="50" t="s">
        <v>798</v>
      </c>
      <c r="C130" s="106" t="s">
        <v>445</v>
      </c>
      <c r="D130" s="106" t="s">
        <v>446</v>
      </c>
      <c r="E130" s="100">
        <v>10507.19</v>
      </c>
      <c r="F130" s="16">
        <f t="shared" si="19"/>
        <v>5.58</v>
      </c>
      <c r="G130" s="16">
        <f t="shared" si="20"/>
        <v>58.63</v>
      </c>
      <c r="H130" s="18">
        <f t="shared" si="21"/>
        <v>12083.27</v>
      </c>
      <c r="I130" s="16">
        <f t="shared" si="22"/>
        <v>3.42</v>
      </c>
      <c r="J130" s="16">
        <f t="shared" si="23"/>
        <v>41.32</v>
      </c>
      <c r="K130" s="38">
        <v>9</v>
      </c>
      <c r="L130" s="119">
        <f t="shared" si="24"/>
        <v>99.95</v>
      </c>
    </row>
    <row r="131" spans="1:12" s="29" customFormat="1" ht="39.75" customHeight="1" x14ac:dyDescent="0.2">
      <c r="A131" s="388" t="s">
        <v>250</v>
      </c>
      <c r="B131" s="36" t="s">
        <v>799</v>
      </c>
      <c r="C131" s="396" t="s">
        <v>257</v>
      </c>
      <c r="D131" s="106" t="s">
        <v>37</v>
      </c>
      <c r="E131" s="100">
        <v>20343.22</v>
      </c>
      <c r="F131" s="16">
        <f t="shared" si="19"/>
        <v>53.32</v>
      </c>
      <c r="G131" s="16">
        <f t="shared" si="20"/>
        <v>1084.7</v>
      </c>
      <c r="H131" s="18">
        <f t="shared" si="21"/>
        <v>23394.7</v>
      </c>
      <c r="I131" s="16">
        <f t="shared" si="22"/>
        <v>32.68</v>
      </c>
      <c r="J131" s="16">
        <f t="shared" si="23"/>
        <v>764.54</v>
      </c>
      <c r="K131" s="38">
        <v>86</v>
      </c>
      <c r="L131" s="119">
        <f t="shared" si="24"/>
        <v>1849.24</v>
      </c>
    </row>
    <row r="132" spans="1:12" s="29" customFormat="1" ht="41.85" customHeight="1" x14ac:dyDescent="0.2">
      <c r="A132" s="388"/>
      <c r="B132" s="36" t="s">
        <v>800</v>
      </c>
      <c r="C132" s="396"/>
      <c r="D132" s="106" t="s">
        <v>37</v>
      </c>
      <c r="E132" s="100">
        <v>20343.22</v>
      </c>
      <c r="F132" s="16">
        <f t="shared" si="19"/>
        <v>164.18</v>
      </c>
      <c r="G132" s="16">
        <f t="shared" si="20"/>
        <v>3339.95</v>
      </c>
      <c r="H132" s="18">
        <f t="shared" si="21"/>
        <v>23394.7</v>
      </c>
      <c r="I132" s="16">
        <f t="shared" si="22"/>
        <v>100.62</v>
      </c>
      <c r="J132" s="16">
        <f t="shared" si="23"/>
        <v>2353.9699999999998</v>
      </c>
      <c r="K132" s="38">
        <v>264.8</v>
      </c>
      <c r="L132" s="119">
        <f t="shared" si="24"/>
        <v>5693.92</v>
      </c>
    </row>
    <row r="133" spans="1:12" s="29" customFormat="1" ht="45" customHeight="1" x14ac:dyDescent="0.2">
      <c r="A133" s="388" t="s">
        <v>255</v>
      </c>
      <c r="B133" s="39" t="s">
        <v>801</v>
      </c>
      <c r="C133" s="108"/>
      <c r="D133" s="108"/>
      <c r="E133" s="56"/>
      <c r="F133" s="43">
        <f>SUM(F134:F136)</f>
        <v>501.33000000000004</v>
      </c>
      <c r="G133" s="43">
        <f>SUM(G134:G136)</f>
        <v>6831.27</v>
      </c>
      <c r="H133" s="56"/>
      <c r="I133" s="43">
        <f>SUM(I134:I136)</f>
        <v>307.25999999999993</v>
      </c>
      <c r="J133" s="43">
        <f>SUM(J134:J136)</f>
        <v>4814.7999999999993</v>
      </c>
      <c r="K133" s="40">
        <f>SUM(K134:K136)</f>
        <v>808.58999999999992</v>
      </c>
      <c r="L133" s="139">
        <f>SUM(L134:L136)</f>
        <v>11646.07</v>
      </c>
    </row>
    <row r="134" spans="1:12" s="29" customFormat="1" ht="28.5" customHeight="1" x14ac:dyDescent="0.2">
      <c r="A134" s="388"/>
      <c r="B134" s="50" t="s">
        <v>802</v>
      </c>
      <c r="C134" s="106" t="s">
        <v>425</v>
      </c>
      <c r="D134" s="106" t="s">
        <v>271</v>
      </c>
      <c r="E134" s="100">
        <v>13706.9</v>
      </c>
      <c r="F134" s="16">
        <f>ROUND(K134*0.62,2)</f>
        <v>175.21</v>
      </c>
      <c r="G134" s="16">
        <f>ROUND(E134*F134/1000,2)</f>
        <v>2401.59</v>
      </c>
      <c r="H134" s="18">
        <f>ROUND(E134*$I$222,2)</f>
        <v>15762.94</v>
      </c>
      <c r="I134" s="16">
        <f>K134-F134</f>
        <v>107.37999999999997</v>
      </c>
      <c r="J134" s="16">
        <f>ROUND(H134*I134/1000,2)</f>
        <v>1692.62</v>
      </c>
      <c r="K134" s="38">
        <v>282.58999999999997</v>
      </c>
      <c r="L134" s="119">
        <f>J134+G134</f>
        <v>4094.21</v>
      </c>
    </row>
    <row r="135" spans="1:12" s="29" customFormat="1" ht="39.75" customHeight="1" x14ac:dyDescent="0.2">
      <c r="A135" s="388"/>
      <c r="B135" s="36" t="s">
        <v>803</v>
      </c>
      <c r="C135" s="106" t="s">
        <v>263</v>
      </c>
      <c r="D135" s="106" t="s">
        <v>227</v>
      </c>
      <c r="E135" s="100">
        <v>20633.21</v>
      </c>
      <c r="F135" s="16">
        <f>ROUND(K135*0.62,2)</f>
        <v>124.51</v>
      </c>
      <c r="G135" s="16">
        <f>ROUND(E135*F135/1000,2)</f>
        <v>2569.04</v>
      </c>
      <c r="H135" s="18">
        <f>ROUND(E135*$I$222,2)</f>
        <v>23728.19</v>
      </c>
      <c r="I135" s="16">
        <f>K135-F135</f>
        <v>76.309999999999988</v>
      </c>
      <c r="J135" s="16">
        <f>ROUND(H135*I135/1000,2)</f>
        <v>1810.7</v>
      </c>
      <c r="K135" s="38">
        <v>200.82</v>
      </c>
      <c r="L135" s="119">
        <f>J135+G135</f>
        <v>4379.74</v>
      </c>
    </row>
    <row r="136" spans="1:12" s="29" customFormat="1" ht="36.75" customHeight="1" x14ac:dyDescent="0.2">
      <c r="A136" s="388"/>
      <c r="B136" s="36" t="s">
        <v>804</v>
      </c>
      <c r="C136" s="106" t="s">
        <v>265</v>
      </c>
      <c r="D136" s="106" t="s">
        <v>447</v>
      </c>
      <c r="E136" s="100">
        <v>9228.9</v>
      </c>
      <c r="F136" s="16">
        <f>ROUND(K136*0.62,2)</f>
        <v>201.61</v>
      </c>
      <c r="G136" s="16">
        <f>ROUND(E136*F136/1000,2)</f>
        <v>1860.64</v>
      </c>
      <c r="H136" s="18">
        <f>ROUND(E136*$I$222,2)</f>
        <v>10613.24</v>
      </c>
      <c r="I136" s="16">
        <f>K136-F136</f>
        <v>123.57</v>
      </c>
      <c r="J136" s="16">
        <f>ROUND(H136*I136/1000,2)</f>
        <v>1311.48</v>
      </c>
      <c r="K136" s="38">
        <v>325.18</v>
      </c>
      <c r="L136" s="119">
        <f>J136+G136</f>
        <v>3172.12</v>
      </c>
    </row>
    <row r="137" spans="1:12" s="29" customFormat="1" ht="45" customHeight="1" x14ac:dyDescent="0.2">
      <c r="A137" s="388"/>
      <c r="B137" s="39" t="s">
        <v>448</v>
      </c>
      <c r="C137" s="108"/>
      <c r="D137" s="108"/>
      <c r="E137" s="43"/>
      <c r="F137" s="43">
        <f>SUM(F138:F140)</f>
        <v>558.08000000000004</v>
      </c>
      <c r="G137" s="43">
        <f>SUM(G138:G140)</f>
        <v>7614.96</v>
      </c>
      <c r="H137" s="43"/>
      <c r="I137" s="43">
        <f>SUM(I138:I140)</f>
        <v>342.04999999999995</v>
      </c>
      <c r="J137" s="43">
        <f>SUM(J138:J140)</f>
        <v>5367.33</v>
      </c>
      <c r="K137" s="40">
        <f>SUM(K138:K140)</f>
        <v>900.13</v>
      </c>
      <c r="L137" s="139">
        <f>SUM(L138:L140)</f>
        <v>12982.29</v>
      </c>
    </row>
    <row r="138" spans="1:12" s="29" customFormat="1" ht="33" customHeight="1" x14ac:dyDescent="0.2">
      <c r="A138" s="388"/>
      <c r="B138" s="50" t="s">
        <v>802</v>
      </c>
      <c r="C138" s="106" t="s">
        <v>425</v>
      </c>
      <c r="D138" s="106" t="s">
        <v>271</v>
      </c>
      <c r="E138" s="100">
        <v>13706.9</v>
      </c>
      <c r="F138" s="16">
        <f t="shared" ref="F138:F146" si="25">ROUND(K138*0.62,2)</f>
        <v>512.53</v>
      </c>
      <c r="G138" s="16">
        <f t="shared" ref="G138:G146" si="26">ROUND(E138*F138/1000,2)</f>
        <v>7025.2</v>
      </c>
      <c r="H138" s="18">
        <f t="shared" ref="H138:H146" si="27">ROUND(E138*$I$222,2)</f>
        <v>15762.94</v>
      </c>
      <c r="I138" s="16">
        <f t="shared" ref="I138:I146" si="28">K138-F138</f>
        <v>314.13</v>
      </c>
      <c r="J138" s="16">
        <f t="shared" ref="J138:J146" si="29">ROUND(H138*I138/1000,2)</f>
        <v>4951.6099999999997</v>
      </c>
      <c r="K138" s="38">
        <v>826.66</v>
      </c>
      <c r="L138" s="119">
        <f t="shared" ref="L138:L146" si="30">J138+G138</f>
        <v>11976.81</v>
      </c>
    </row>
    <row r="139" spans="1:12" s="29" customFormat="1" ht="36" customHeight="1" x14ac:dyDescent="0.2">
      <c r="A139" s="388"/>
      <c r="B139" s="36" t="s">
        <v>805</v>
      </c>
      <c r="C139" s="106" t="s">
        <v>270</v>
      </c>
      <c r="D139" s="106" t="s">
        <v>271</v>
      </c>
      <c r="E139" s="109">
        <v>12726.528</v>
      </c>
      <c r="F139" s="16">
        <f t="shared" si="25"/>
        <v>21.95</v>
      </c>
      <c r="G139" s="16">
        <f t="shared" si="26"/>
        <v>279.35000000000002</v>
      </c>
      <c r="H139" s="18">
        <f t="shared" si="27"/>
        <v>14635.51</v>
      </c>
      <c r="I139" s="16">
        <f t="shared" si="28"/>
        <v>13.45</v>
      </c>
      <c r="J139" s="16">
        <f t="shared" si="29"/>
        <v>196.85</v>
      </c>
      <c r="K139" s="38">
        <v>35.4</v>
      </c>
      <c r="L139" s="119">
        <f t="shared" si="30"/>
        <v>476.20000000000005</v>
      </c>
    </row>
    <row r="140" spans="1:12" s="29" customFormat="1" ht="29.1" customHeight="1" x14ac:dyDescent="0.2">
      <c r="A140" s="388"/>
      <c r="B140" s="36" t="s">
        <v>806</v>
      </c>
      <c r="C140" s="106" t="s">
        <v>275</v>
      </c>
      <c r="D140" s="106" t="s">
        <v>276</v>
      </c>
      <c r="E140" s="100">
        <v>13153.06</v>
      </c>
      <c r="F140" s="16">
        <f t="shared" si="25"/>
        <v>23.6</v>
      </c>
      <c r="G140" s="16">
        <f t="shared" si="26"/>
        <v>310.41000000000003</v>
      </c>
      <c r="H140" s="18">
        <f t="shared" si="27"/>
        <v>15126.02</v>
      </c>
      <c r="I140" s="16">
        <f t="shared" si="28"/>
        <v>14.469999999999999</v>
      </c>
      <c r="J140" s="16">
        <f t="shared" si="29"/>
        <v>218.87</v>
      </c>
      <c r="K140" s="38">
        <v>38.07</v>
      </c>
      <c r="L140" s="119">
        <f t="shared" si="30"/>
        <v>529.28</v>
      </c>
    </row>
    <row r="141" spans="1:12" s="29" customFormat="1" ht="39.75" customHeight="1" x14ac:dyDescent="0.2">
      <c r="A141" s="388" t="s">
        <v>259</v>
      </c>
      <c r="B141" s="36" t="s">
        <v>807</v>
      </c>
      <c r="C141" s="106" t="s">
        <v>279</v>
      </c>
      <c r="D141" s="106" t="s">
        <v>227</v>
      </c>
      <c r="E141" s="100">
        <v>25377.040000000001</v>
      </c>
      <c r="F141" s="16">
        <f t="shared" si="25"/>
        <v>0.4</v>
      </c>
      <c r="G141" s="16">
        <f t="shared" si="26"/>
        <v>10.15</v>
      </c>
      <c r="H141" s="18">
        <f t="shared" si="27"/>
        <v>29183.599999999999</v>
      </c>
      <c r="I141" s="16">
        <f t="shared" si="28"/>
        <v>0.24</v>
      </c>
      <c r="J141" s="16">
        <f t="shared" si="29"/>
        <v>7</v>
      </c>
      <c r="K141" s="38">
        <v>0.64</v>
      </c>
      <c r="L141" s="119">
        <f t="shared" si="30"/>
        <v>17.149999999999999</v>
      </c>
    </row>
    <row r="142" spans="1:12" s="29" customFormat="1" ht="45" customHeight="1" x14ac:dyDescent="0.2">
      <c r="A142" s="388"/>
      <c r="B142" s="36" t="s">
        <v>808</v>
      </c>
      <c r="C142" s="106" t="s">
        <v>279</v>
      </c>
      <c r="D142" s="106" t="s">
        <v>227</v>
      </c>
      <c r="E142" s="100">
        <v>25377.040000000001</v>
      </c>
      <c r="F142" s="16">
        <f t="shared" si="25"/>
        <v>330.31</v>
      </c>
      <c r="G142" s="16">
        <f t="shared" si="26"/>
        <v>8382.2900000000009</v>
      </c>
      <c r="H142" s="18">
        <f t="shared" si="27"/>
        <v>29183.599999999999</v>
      </c>
      <c r="I142" s="16">
        <f t="shared" si="28"/>
        <v>202.44</v>
      </c>
      <c r="J142" s="16">
        <f t="shared" si="29"/>
        <v>5907.93</v>
      </c>
      <c r="K142" s="38">
        <v>532.75</v>
      </c>
      <c r="L142" s="119">
        <f t="shared" si="30"/>
        <v>14290.220000000001</v>
      </c>
    </row>
    <row r="143" spans="1:12" s="29" customFormat="1" ht="42.6" customHeight="1" x14ac:dyDescent="0.2">
      <c r="A143" s="388" t="s">
        <v>277</v>
      </c>
      <c r="B143" s="36" t="s">
        <v>809</v>
      </c>
      <c r="C143" s="396" t="s">
        <v>283</v>
      </c>
      <c r="D143" s="106" t="s">
        <v>449</v>
      </c>
      <c r="E143" s="100">
        <v>5453.1</v>
      </c>
      <c r="F143" s="16">
        <f t="shared" si="25"/>
        <v>8.49</v>
      </c>
      <c r="G143" s="16">
        <f t="shared" si="26"/>
        <v>46.3</v>
      </c>
      <c r="H143" s="18">
        <f t="shared" si="27"/>
        <v>6271.07</v>
      </c>
      <c r="I143" s="16">
        <f t="shared" si="28"/>
        <v>5.1999999999999993</v>
      </c>
      <c r="J143" s="16">
        <f t="shared" si="29"/>
        <v>32.61</v>
      </c>
      <c r="K143" s="38">
        <v>13.69</v>
      </c>
      <c r="L143" s="119">
        <f t="shared" si="30"/>
        <v>78.91</v>
      </c>
    </row>
    <row r="144" spans="1:12" s="29" customFormat="1" ht="28.35" customHeight="1" x14ac:dyDescent="0.2">
      <c r="A144" s="388"/>
      <c r="B144" s="390" t="s">
        <v>810</v>
      </c>
      <c r="C144" s="396"/>
      <c r="D144" s="106" t="s">
        <v>449</v>
      </c>
      <c r="E144" s="100">
        <v>5453.1</v>
      </c>
      <c r="F144" s="16">
        <f t="shared" si="25"/>
        <v>613.37</v>
      </c>
      <c r="G144" s="16">
        <f t="shared" si="26"/>
        <v>3344.77</v>
      </c>
      <c r="H144" s="18">
        <f t="shared" si="27"/>
        <v>6271.07</v>
      </c>
      <c r="I144" s="16">
        <f t="shared" si="28"/>
        <v>375.93999999999994</v>
      </c>
      <c r="J144" s="16">
        <f t="shared" si="29"/>
        <v>2357.5500000000002</v>
      </c>
      <c r="K144" s="38">
        <v>989.31</v>
      </c>
      <c r="L144" s="119">
        <f t="shared" si="30"/>
        <v>5702.32</v>
      </c>
    </row>
    <row r="145" spans="1:12" s="29" customFormat="1" ht="26.1" customHeight="1" x14ac:dyDescent="0.2">
      <c r="A145" s="388"/>
      <c r="B145" s="390"/>
      <c r="C145" s="396"/>
      <c r="D145" s="106" t="s">
        <v>227</v>
      </c>
      <c r="E145" s="100">
        <v>15080.54</v>
      </c>
      <c r="F145" s="16">
        <f t="shared" si="25"/>
        <v>5.03</v>
      </c>
      <c r="G145" s="16">
        <f t="shared" si="26"/>
        <v>75.86</v>
      </c>
      <c r="H145" s="18">
        <f t="shared" si="27"/>
        <v>17342.62</v>
      </c>
      <c r="I145" s="16">
        <f t="shared" si="28"/>
        <v>3.089999999999999</v>
      </c>
      <c r="J145" s="16">
        <f t="shared" si="29"/>
        <v>53.59</v>
      </c>
      <c r="K145" s="38">
        <v>8.1199999999999992</v>
      </c>
      <c r="L145" s="119">
        <f t="shared" si="30"/>
        <v>129.44999999999999</v>
      </c>
    </row>
    <row r="146" spans="1:12" s="29" customFormat="1" ht="42" customHeight="1" x14ac:dyDescent="0.2">
      <c r="A146" s="388"/>
      <c r="B146" s="36" t="s">
        <v>811</v>
      </c>
      <c r="C146" s="396"/>
      <c r="D146" s="106" t="s">
        <v>227</v>
      </c>
      <c r="E146" s="100">
        <v>15080.54</v>
      </c>
      <c r="F146" s="16">
        <f t="shared" si="25"/>
        <v>18.07</v>
      </c>
      <c r="G146" s="16">
        <f t="shared" si="26"/>
        <v>272.51</v>
      </c>
      <c r="H146" s="18">
        <f t="shared" si="27"/>
        <v>17342.62</v>
      </c>
      <c r="I146" s="16">
        <f t="shared" si="28"/>
        <v>11.079999999999998</v>
      </c>
      <c r="J146" s="16">
        <f t="shared" si="29"/>
        <v>192.16</v>
      </c>
      <c r="K146" s="38">
        <v>29.15</v>
      </c>
      <c r="L146" s="119">
        <f t="shared" si="30"/>
        <v>464.66999999999996</v>
      </c>
    </row>
    <row r="147" spans="1:12" s="29" customFormat="1" ht="40.35" customHeight="1" x14ac:dyDescent="0.2">
      <c r="A147" s="138"/>
      <c r="B147" s="52" t="s">
        <v>812</v>
      </c>
      <c r="C147" s="108"/>
      <c r="D147" s="108"/>
      <c r="E147" s="110"/>
      <c r="F147" s="40">
        <f>F148+F149+F150</f>
        <v>94.79</v>
      </c>
      <c r="G147" s="40">
        <f>G148+G149+G150</f>
        <v>1210.94</v>
      </c>
      <c r="H147" s="110"/>
      <c r="I147" s="40">
        <f>I148+I149+I150</f>
        <v>58.102999999999994</v>
      </c>
      <c r="J147" s="40">
        <f>J148+J149+J150</f>
        <v>853.57999999999993</v>
      </c>
      <c r="K147" s="40">
        <f>K148+K149+K150</f>
        <v>152.89300000000003</v>
      </c>
      <c r="L147" s="163">
        <f>L148+L149+L150</f>
        <v>2064.52</v>
      </c>
    </row>
    <row r="148" spans="1:12" s="29" customFormat="1" ht="26.25" customHeight="1" x14ac:dyDescent="0.2">
      <c r="A148" s="138"/>
      <c r="B148" s="36" t="s">
        <v>287</v>
      </c>
      <c r="C148" s="106" t="s">
        <v>35</v>
      </c>
      <c r="D148" s="106" t="s">
        <v>26</v>
      </c>
      <c r="E148" s="100">
        <v>12302.58</v>
      </c>
      <c r="F148" s="16">
        <f>ROUND(K148*0.62,2)</f>
        <v>81.93</v>
      </c>
      <c r="G148" s="16">
        <f>ROUND(E148*F148/1000,2)</f>
        <v>1007.95</v>
      </c>
      <c r="H148" s="18">
        <f>ROUND(E148*$I$222,2)</f>
        <v>14147.97</v>
      </c>
      <c r="I148" s="16">
        <f>K148-F148</f>
        <v>50.22</v>
      </c>
      <c r="J148" s="16">
        <f>ROUND(H148*I148/1000,2)</f>
        <v>710.51</v>
      </c>
      <c r="K148" s="38">
        <v>132.15</v>
      </c>
      <c r="L148" s="119">
        <f>J148+G148</f>
        <v>1718.46</v>
      </c>
    </row>
    <row r="149" spans="1:12" s="29" customFormat="1" ht="30" customHeight="1" x14ac:dyDescent="0.2">
      <c r="A149" s="138"/>
      <c r="B149" s="241" t="s">
        <v>288</v>
      </c>
      <c r="C149" s="106" t="s">
        <v>35</v>
      </c>
      <c r="D149" s="106" t="s">
        <v>26</v>
      </c>
      <c r="E149" s="100">
        <v>12302.58</v>
      </c>
      <c r="F149" s="16">
        <f>ROUND(K149*0.62,2)</f>
        <v>3.73</v>
      </c>
      <c r="G149" s="16">
        <f>ROUND(E149*F149/1000,2)</f>
        <v>45.89</v>
      </c>
      <c r="H149" s="18">
        <f>ROUND(E149*$I$222,2)</f>
        <v>14147.97</v>
      </c>
      <c r="I149" s="16">
        <f>K149-F149</f>
        <v>2.2899999999999996</v>
      </c>
      <c r="J149" s="16">
        <f>ROUND(H149*I149/1000,2)</f>
        <v>32.4</v>
      </c>
      <c r="K149" s="38">
        <v>6.02</v>
      </c>
      <c r="L149" s="119">
        <f>J149+G149</f>
        <v>78.289999999999992</v>
      </c>
    </row>
    <row r="150" spans="1:12" s="29" customFormat="1" ht="25.35" customHeight="1" x14ac:dyDescent="0.2">
      <c r="A150" s="388"/>
      <c r="B150" s="36" t="s">
        <v>450</v>
      </c>
      <c r="C150" s="106" t="s">
        <v>451</v>
      </c>
      <c r="D150" s="106" t="s">
        <v>428</v>
      </c>
      <c r="E150" s="96">
        <v>17206.52</v>
      </c>
      <c r="F150" s="16">
        <f>ROUND(K150*0.62,2)</f>
        <v>9.1300000000000008</v>
      </c>
      <c r="G150" s="16">
        <f>ROUND(E150*F150/1000,2)</f>
        <v>157.1</v>
      </c>
      <c r="H150" s="18">
        <f>ROUND(E150*$I$222,2)</f>
        <v>19787.5</v>
      </c>
      <c r="I150" s="16">
        <f>K150-F150</f>
        <v>5.593</v>
      </c>
      <c r="J150" s="16">
        <f>ROUND(H150*I150/1000,2)</f>
        <v>110.67</v>
      </c>
      <c r="K150" s="38">
        <v>14.723000000000001</v>
      </c>
      <c r="L150" s="119">
        <f>J150+G150</f>
        <v>267.77</v>
      </c>
    </row>
    <row r="151" spans="1:12" s="29" customFormat="1" ht="46.35" customHeight="1" x14ac:dyDescent="0.2">
      <c r="A151" s="388"/>
      <c r="B151" s="39" t="s">
        <v>289</v>
      </c>
      <c r="C151" s="108"/>
      <c r="D151" s="108"/>
      <c r="E151" s="40"/>
      <c r="F151" s="40">
        <f>SUM(F152:F159)</f>
        <v>1948.83</v>
      </c>
      <c r="G151" s="40">
        <f>SUM(G152:G159)</f>
        <v>23226.41</v>
      </c>
      <c r="H151" s="40"/>
      <c r="I151" s="40">
        <f>SUM(I152:I159)</f>
        <v>1194.44</v>
      </c>
      <c r="J151" s="40">
        <f>SUM(J152:J159)</f>
        <v>16370.87</v>
      </c>
      <c r="K151" s="40">
        <f>SUM(K152:K159)</f>
        <v>3143.2700000000004</v>
      </c>
      <c r="L151" s="163">
        <f>SUM(L152:L159)</f>
        <v>39597.280000000006</v>
      </c>
    </row>
    <row r="152" spans="1:12" s="29" customFormat="1" ht="30.6" customHeight="1" x14ac:dyDescent="0.2">
      <c r="A152" s="388"/>
      <c r="B152" s="36" t="s">
        <v>287</v>
      </c>
      <c r="C152" s="106" t="s">
        <v>35</v>
      </c>
      <c r="D152" s="106" t="s">
        <v>26</v>
      </c>
      <c r="E152" s="100">
        <v>12302.58</v>
      </c>
      <c r="F152" s="16">
        <f t="shared" ref="F152:F166" si="31">ROUND(K152*0.62,2)</f>
        <v>1541.32</v>
      </c>
      <c r="G152" s="16">
        <f t="shared" ref="G152:G166" si="32">ROUND(E152*F152/1000,2)</f>
        <v>18962.21</v>
      </c>
      <c r="H152" s="18">
        <f t="shared" ref="H152:H166" si="33">ROUND(E152*$I$222,2)</f>
        <v>14147.97</v>
      </c>
      <c r="I152" s="16">
        <f t="shared" ref="I152:I166" si="34">K152-F152</f>
        <v>944.68000000000006</v>
      </c>
      <c r="J152" s="16">
        <f t="shared" ref="J152:J166" si="35">ROUND(H152*I152/1000,2)</f>
        <v>13365.3</v>
      </c>
      <c r="K152" s="38">
        <v>2486</v>
      </c>
      <c r="L152" s="119">
        <f t="shared" ref="L152:L166" si="36">J152+G152</f>
        <v>32327.51</v>
      </c>
    </row>
    <row r="153" spans="1:12" s="29" customFormat="1" ht="20.100000000000001" customHeight="1" x14ac:dyDescent="0.2">
      <c r="A153" s="388"/>
      <c r="B153" s="241" t="s">
        <v>288</v>
      </c>
      <c r="C153" s="106" t="s">
        <v>35</v>
      </c>
      <c r="D153" s="106" t="s">
        <v>26</v>
      </c>
      <c r="E153" s="100">
        <v>12302.58</v>
      </c>
      <c r="F153" s="16">
        <f t="shared" si="31"/>
        <v>18.37</v>
      </c>
      <c r="G153" s="16">
        <f t="shared" si="32"/>
        <v>226</v>
      </c>
      <c r="H153" s="18">
        <f t="shared" si="33"/>
        <v>14147.97</v>
      </c>
      <c r="I153" s="16">
        <f t="shared" si="34"/>
        <v>11.259999999999998</v>
      </c>
      <c r="J153" s="16">
        <f t="shared" si="35"/>
        <v>159.31</v>
      </c>
      <c r="K153" s="38">
        <v>29.63</v>
      </c>
      <c r="L153" s="119">
        <f t="shared" si="36"/>
        <v>385.31</v>
      </c>
    </row>
    <row r="154" spans="1:12" s="29" customFormat="1" ht="23.85" customHeight="1" x14ac:dyDescent="0.2">
      <c r="A154" s="388"/>
      <c r="B154" s="242" t="s">
        <v>452</v>
      </c>
      <c r="C154" s="106" t="s">
        <v>453</v>
      </c>
      <c r="D154" s="106" t="s">
        <v>454</v>
      </c>
      <c r="E154" s="96">
        <v>8366.2800000000007</v>
      </c>
      <c r="F154" s="16">
        <f t="shared" si="31"/>
        <v>73.400000000000006</v>
      </c>
      <c r="G154" s="16">
        <f t="shared" si="32"/>
        <v>614.08000000000004</v>
      </c>
      <c r="H154" s="18">
        <f t="shared" si="33"/>
        <v>9621.2199999999993</v>
      </c>
      <c r="I154" s="16">
        <f t="shared" si="34"/>
        <v>44.97999999999999</v>
      </c>
      <c r="J154" s="16">
        <f t="shared" si="35"/>
        <v>432.76</v>
      </c>
      <c r="K154" s="38">
        <v>118.38</v>
      </c>
      <c r="L154" s="119">
        <f t="shared" si="36"/>
        <v>1046.8400000000001</v>
      </c>
    </row>
    <row r="155" spans="1:12" s="29" customFormat="1" ht="25.35" customHeight="1" x14ac:dyDescent="0.2">
      <c r="A155" s="388"/>
      <c r="B155" s="242" t="s">
        <v>455</v>
      </c>
      <c r="C155" s="106" t="s">
        <v>456</v>
      </c>
      <c r="D155" s="106" t="s">
        <v>457</v>
      </c>
      <c r="E155" s="96">
        <v>9146.09</v>
      </c>
      <c r="F155" s="16">
        <f t="shared" si="31"/>
        <v>20.170000000000002</v>
      </c>
      <c r="G155" s="16">
        <f t="shared" si="32"/>
        <v>184.48</v>
      </c>
      <c r="H155" s="18">
        <f t="shared" si="33"/>
        <v>10518</v>
      </c>
      <c r="I155" s="16">
        <f t="shared" si="34"/>
        <v>12.369999999999997</v>
      </c>
      <c r="J155" s="16">
        <f t="shared" si="35"/>
        <v>130.11000000000001</v>
      </c>
      <c r="K155" s="38">
        <v>32.54</v>
      </c>
      <c r="L155" s="119">
        <f t="shared" si="36"/>
        <v>314.59000000000003</v>
      </c>
    </row>
    <row r="156" spans="1:12" s="29" customFormat="1" ht="36.75" customHeight="1" x14ac:dyDescent="0.2">
      <c r="A156" s="388"/>
      <c r="B156" s="242" t="s">
        <v>458</v>
      </c>
      <c r="C156" s="106" t="s">
        <v>459</v>
      </c>
      <c r="D156" s="106" t="s">
        <v>391</v>
      </c>
      <c r="E156" s="107">
        <v>5061.4560000000001</v>
      </c>
      <c r="F156" s="16">
        <f t="shared" si="31"/>
        <v>129.59</v>
      </c>
      <c r="G156" s="16">
        <f t="shared" si="32"/>
        <v>655.91</v>
      </c>
      <c r="H156" s="18">
        <f t="shared" si="33"/>
        <v>5820.67</v>
      </c>
      <c r="I156" s="16">
        <f t="shared" si="34"/>
        <v>79.419999999999987</v>
      </c>
      <c r="J156" s="16">
        <f t="shared" si="35"/>
        <v>462.28</v>
      </c>
      <c r="K156" s="38">
        <v>209.01</v>
      </c>
      <c r="L156" s="119">
        <f t="shared" si="36"/>
        <v>1118.19</v>
      </c>
    </row>
    <row r="157" spans="1:12" s="29" customFormat="1" ht="40.5" customHeight="1" x14ac:dyDescent="0.2">
      <c r="A157" s="388"/>
      <c r="B157" s="242" t="s">
        <v>460</v>
      </c>
      <c r="C157" s="19" t="s">
        <v>414</v>
      </c>
      <c r="D157" s="99" t="s">
        <v>415</v>
      </c>
      <c r="E157" s="96">
        <v>12509.14</v>
      </c>
      <c r="F157" s="16">
        <f t="shared" si="31"/>
        <v>48.44</v>
      </c>
      <c r="G157" s="16">
        <f t="shared" si="32"/>
        <v>605.94000000000005</v>
      </c>
      <c r="H157" s="18">
        <f t="shared" si="33"/>
        <v>14385.51</v>
      </c>
      <c r="I157" s="16">
        <f t="shared" si="34"/>
        <v>29.689999999999998</v>
      </c>
      <c r="J157" s="16">
        <f t="shared" si="35"/>
        <v>427.11</v>
      </c>
      <c r="K157" s="38">
        <v>78.13</v>
      </c>
      <c r="L157" s="119">
        <f t="shared" si="36"/>
        <v>1033.0500000000002</v>
      </c>
    </row>
    <row r="158" spans="1:12" s="29" customFormat="1" ht="19.5" customHeight="1" x14ac:dyDescent="0.2">
      <c r="A158" s="388"/>
      <c r="B158" s="242" t="s">
        <v>450</v>
      </c>
      <c r="C158" s="106" t="s">
        <v>451</v>
      </c>
      <c r="D158" s="106" t="s">
        <v>428</v>
      </c>
      <c r="E158" s="96">
        <v>17206.52</v>
      </c>
      <c r="F158" s="16">
        <f t="shared" si="31"/>
        <v>86.56</v>
      </c>
      <c r="G158" s="16">
        <f t="shared" si="32"/>
        <v>1489.4</v>
      </c>
      <c r="H158" s="18">
        <f t="shared" si="33"/>
        <v>19787.5</v>
      </c>
      <c r="I158" s="16">
        <f t="shared" si="34"/>
        <v>53.050000000000011</v>
      </c>
      <c r="J158" s="16">
        <f t="shared" si="35"/>
        <v>1049.73</v>
      </c>
      <c r="K158" s="38">
        <v>139.61000000000001</v>
      </c>
      <c r="L158" s="119">
        <f t="shared" si="36"/>
        <v>2539.13</v>
      </c>
    </row>
    <row r="159" spans="1:12" s="29" customFormat="1" ht="38.85" customHeight="1" x14ac:dyDescent="0.2">
      <c r="A159" s="388"/>
      <c r="B159" s="193" t="s">
        <v>461</v>
      </c>
      <c r="C159" s="106" t="s">
        <v>408</v>
      </c>
      <c r="D159" s="106" t="s">
        <v>428</v>
      </c>
      <c r="E159" s="96">
        <v>15764.55</v>
      </c>
      <c r="F159" s="16">
        <f t="shared" si="31"/>
        <v>30.98</v>
      </c>
      <c r="G159" s="16">
        <f t="shared" si="32"/>
        <v>488.39</v>
      </c>
      <c r="H159" s="18">
        <f t="shared" si="33"/>
        <v>18129.23</v>
      </c>
      <c r="I159" s="16">
        <f t="shared" si="34"/>
        <v>18.989999999999998</v>
      </c>
      <c r="J159" s="16">
        <f t="shared" si="35"/>
        <v>344.27</v>
      </c>
      <c r="K159" s="38">
        <v>49.97</v>
      </c>
      <c r="L159" s="119">
        <f t="shared" si="36"/>
        <v>832.66</v>
      </c>
    </row>
    <row r="160" spans="1:12" s="29" customFormat="1" ht="51.4" customHeight="1" x14ac:dyDescent="0.2">
      <c r="A160" s="138" t="s">
        <v>285</v>
      </c>
      <c r="B160" s="112" t="s">
        <v>813</v>
      </c>
      <c r="C160" s="106" t="s">
        <v>35</v>
      </c>
      <c r="D160" s="106" t="s">
        <v>26</v>
      </c>
      <c r="E160" s="100">
        <v>12302.58</v>
      </c>
      <c r="F160" s="16">
        <f t="shared" si="31"/>
        <v>98.04</v>
      </c>
      <c r="G160" s="16">
        <f t="shared" si="32"/>
        <v>1206.1400000000001</v>
      </c>
      <c r="H160" s="18">
        <f t="shared" si="33"/>
        <v>14147.97</v>
      </c>
      <c r="I160" s="16">
        <f t="shared" si="34"/>
        <v>60.089999999999989</v>
      </c>
      <c r="J160" s="16">
        <f t="shared" si="35"/>
        <v>850.15</v>
      </c>
      <c r="K160" s="38">
        <v>158.13</v>
      </c>
      <c r="L160" s="119">
        <f t="shared" si="36"/>
        <v>2056.29</v>
      </c>
    </row>
    <row r="161" spans="1:12" s="29" customFormat="1" ht="26.1" customHeight="1" x14ac:dyDescent="0.2">
      <c r="A161" s="388" t="s">
        <v>290</v>
      </c>
      <c r="B161" s="398" t="s">
        <v>814</v>
      </c>
      <c r="C161" s="106" t="s">
        <v>462</v>
      </c>
      <c r="D161" s="16" t="s">
        <v>37</v>
      </c>
      <c r="E161" s="96">
        <v>18750.38</v>
      </c>
      <c r="F161" s="16">
        <f t="shared" si="31"/>
        <v>168.21</v>
      </c>
      <c r="G161" s="16">
        <f t="shared" si="32"/>
        <v>3154</v>
      </c>
      <c r="H161" s="18">
        <f t="shared" si="33"/>
        <v>21562.94</v>
      </c>
      <c r="I161" s="16">
        <f t="shared" si="34"/>
        <v>103.09</v>
      </c>
      <c r="J161" s="16">
        <f t="shared" si="35"/>
        <v>2222.92</v>
      </c>
      <c r="K161" s="38">
        <v>271.3</v>
      </c>
      <c r="L161" s="119">
        <f t="shared" si="36"/>
        <v>5376.92</v>
      </c>
    </row>
    <row r="162" spans="1:12" s="29" customFormat="1" ht="36.6" customHeight="1" x14ac:dyDescent="0.2">
      <c r="A162" s="388"/>
      <c r="B162" s="398"/>
      <c r="C162" s="101" t="s">
        <v>463</v>
      </c>
      <c r="D162" s="106" t="s">
        <v>295</v>
      </c>
      <c r="E162" s="113">
        <v>26346.815999999999</v>
      </c>
      <c r="F162" s="16">
        <f t="shared" si="31"/>
        <v>55.12</v>
      </c>
      <c r="G162" s="16">
        <f t="shared" si="32"/>
        <v>1452.24</v>
      </c>
      <c r="H162" s="18">
        <f t="shared" si="33"/>
        <v>30298.84</v>
      </c>
      <c r="I162" s="16">
        <f t="shared" si="34"/>
        <v>33.780000000000008</v>
      </c>
      <c r="J162" s="16">
        <f t="shared" si="35"/>
        <v>1023.49</v>
      </c>
      <c r="K162" s="38">
        <v>88.9</v>
      </c>
      <c r="L162" s="119">
        <f t="shared" si="36"/>
        <v>2475.73</v>
      </c>
    </row>
    <row r="163" spans="1:12" s="29" customFormat="1" ht="27.6" customHeight="1" x14ac:dyDescent="0.2">
      <c r="A163" s="388"/>
      <c r="B163" s="398"/>
      <c r="C163" s="106" t="s">
        <v>464</v>
      </c>
      <c r="D163" s="106" t="s">
        <v>295</v>
      </c>
      <c r="E163" s="88">
        <v>25152.400000000001</v>
      </c>
      <c r="F163" s="19">
        <f t="shared" si="31"/>
        <v>11.47</v>
      </c>
      <c r="G163" s="19">
        <f t="shared" si="32"/>
        <v>288.5</v>
      </c>
      <c r="H163" s="18">
        <f t="shared" si="33"/>
        <v>28925.26</v>
      </c>
      <c r="I163" s="19">
        <f t="shared" si="34"/>
        <v>7.0299999999999994</v>
      </c>
      <c r="J163" s="19">
        <f t="shared" si="35"/>
        <v>203.34</v>
      </c>
      <c r="K163" s="38">
        <v>18.5</v>
      </c>
      <c r="L163" s="121">
        <f t="shared" si="36"/>
        <v>491.84000000000003</v>
      </c>
    </row>
    <row r="164" spans="1:12" s="29" customFormat="1" ht="25.35" customHeight="1" x14ac:dyDescent="0.2">
      <c r="A164" s="388"/>
      <c r="B164" s="390" t="s">
        <v>815</v>
      </c>
      <c r="C164" s="106" t="s">
        <v>462</v>
      </c>
      <c r="D164" s="16" t="s">
        <v>37</v>
      </c>
      <c r="E164" s="88">
        <v>18750.38</v>
      </c>
      <c r="F164" s="19">
        <f t="shared" si="31"/>
        <v>496</v>
      </c>
      <c r="G164" s="19">
        <f t="shared" si="32"/>
        <v>9300.19</v>
      </c>
      <c r="H164" s="18">
        <f t="shared" si="33"/>
        <v>21562.94</v>
      </c>
      <c r="I164" s="19">
        <f t="shared" si="34"/>
        <v>304</v>
      </c>
      <c r="J164" s="19">
        <f t="shared" si="35"/>
        <v>6555.13</v>
      </c>
      <c r="K164" s="38">
        <v>800</v>
      </c>
      <c r="L164" s="121">
        <f t="shared" si="36"/>
        <v>15855.32</v>
      </c>
    </row>
    <row r="165" spans="1:12" s="29" customFormat="1" ht="29.1" customHeight="1" x14ac:dyDescent="0.2">
      <c r="A165" s="388"/>
      <c r="B165" s="390"/>
      <c r="C165" s="101" t="s">
        <v>463</v>
      </c>
      <c r="D165" s="106" t="s">
        <v>295</v>
      </c>
      <c r="E165" s="113">
        <v>26346.815999999999</v>
      </c>
      <c r="F165" s="19">
        <f t="shared" si="31"/>
        <v>62.25</v>
      </c>
      <c r="G165" s="19">
        <f t="shared" si="32"/>
        <v>1640.09</v>
      </c>
      <c r="H165" s="18">
        <f t="shared" si="33"/>
        <v>30298.84</v>
      </c>
      <c r="I165" s="19">
        <f t="shared" si="34"/>
        <v>38.159999999999997</v>
      </c>
      <c r="J165" s="19">
        <f t="shared" si="35"/>
        <v>1156.2</v>
      </c>
      <c r="K165" s="38">
        <v>100.41</v>
      </c>
      <c r="L165" s="121">
        <f t="shared" si="36"/>
        <v>2796.29</v>
      </c>
    </row>
    <row r="166" spans="1:12" s="29" customFormat="1" ht="17.850000000000001" customHeight="1" thickBot="1" x14ac:dyDescent="0.25">
      <c r="A166" s="388"/>
      <c r="B166" s="390"/>
      <c r="C166" s="106" t="s">
        <v>464</v>
      </c>
      <c r="D166" s="106" t="s">
        <v>295</v>
      </c>
      <c r="E166" s="88">
        <v>25152.400000000001</v>
      </c>
      <c r="F166" s="19">
        <f t="shared" si="31"/>
        <v>12.15</v>
      </c>
      <c r="G166" s="19">
        <f t="shared" si="32"/>
        <v>305.60000000000002</v>
      </c>
      <c r="H166" s="18">
        <f t="shared" si="33"/>
        <v>28925.26</v>
      </c>
      <c r="I166" s="19">
        <f t="shared" si="34"/>
        <v>7.4399999999999995</v>
      </c>
      <c r="J166" s="19">
        <f t="shared" si="35"/>
        <v>215.2</v>
      </c>
      <c r="K166" s="38">
        <v>19.59</v>
      </c>
      <c r="L166" s="121">
        <f t="shared" si="36"/>
        <v>520.79999999999995</v>
      </c>
    </row>
    <row r="167" spans="1:12" s="29" customFormat="1" ht="19.5" customHeight="1" thickBot="1" x14ac:dyDescent="0.25">
      <c r="A167" s="11" t="s">
        <v>299</v>
      </c>
      <c r="B167" s="229" t="s">
        <v>300</v>
      </c>
      <c r="C167" s="13"/>
      <c r="D167" s="13"/>
      <c r="E167" s="13"/>
      <c r="F167" s="13">
        <f>SUM(F168:F179)</f>
        <v>1524.5700000000004</v>
      </c>
      <c r="G167" s="13">
        <f>SUM(G168:G179)</f>
        <v>17751.82</v>
      </c>
      <c r="H167" s="13"/>
      <c r="I167" s="13">
        <f>SUM(I168:I179)</f>
        <v>934.41600000000005</v>
      </c>
      <c r="J167" s="13">
        <f>SUM(J168:J179)</f>
        <v>12512.170000000002</v>
      </c>
      <c r="K167" s="13">
        <f>SUM(K168:K179)</f>
        <v>2458.9860000000003</v>
      </c>
      <c r="L167" s="20">
        <f>SUM(L168:L179)</f>
        <v>30263.990000000005</v>
      </c>
    </row>
    <row r="168" spans="1:12" s="29" customFormat="1" ht="51" x14ac:dyDescent="0.2">
      <c r="A168" s="14" t="s">
        <v>301</v>
      </c>
      <c r="B168" s="112" t="s">
        <v>465</v>
      </c>
      <c r="C168" s="16" t="s">
        <v>30</v>
      </c>
      <c r="D168" s="16" t="s">
        <v>26</v>
      </c>
      <c r="E168" s="88">
        <v>11299.54</v>
      </c>
      <c r="F168" s="18">
        <f t="shared" ref="F168:F179" si="37">ROUND(K168*0.62,2)</f>
        <v>61.38</v>
      </c>
      <c r="G168" s="18">
        <f t="shared" ref="G168:G179" si="38">ROUND(E168*F168/1000,2)</f>
        <v>693.57</v>
      </c>
      <c r="H168" s="18">
        <f t="shared" ref="H168:H179" si="39">ROUND(E168*$I$222,2)</f>
        <v>12994.47</v>
      </c>
      <c r="I168" s="18">
        <f t="shared" ref="I168:I179" si="40">K168-F168</f>
        <v>37.619999999999997</v>
      </c>
      <c r="J168" s="18">
        <f t="shared" ref="J168:J179" si="41">ROUND(H168*I168/1000,2)</f>
        <v>488.85</v>
      </c>
      <c r="K168" s="16">
        <v>99</v>
      </c>
      <c r="L168" s="117">
        <f t="shared" ref="L168:L181" si="42">J168+G168</f>
        <v>1182.42</v>
      </c>
    </row>
    <row r="169" spans="1:12" s="29" customFormat="1" ht="33.75" customHeight="1" x14ac:dyDescent="0.2">
      <c r="A169" s="14" t="s">
        <v>303</v>
      </c>
      <c r="B169" s="112" t="s">
        <v>466</v>
      </c>
      <c r="C169" s="16" t="s">
        <v>30</v>
      </c>
      <c r="D169" s="16" t="s">
        <v>26</v>
      </c>
      <c r="E169" s="88">
        <v>11299.54</v>
      </c>
      <c r="F169" s="16">
        <f t="shared" si="37"/>
        <v>97.79</v>
      </c>
      <c r="G169" s="16">
        <f t="shared" si="38"/>
        <v>1104.98</v>
      </c>
      <c r="H169" s="18">
        <f t="shared" si="39"/>
        <v>12994.47</v>
      </c>
      <c r="I169" s="16">
        <f t="shared" si="40"/>
        <v>59.929999999999993</v>
      </c>
      <c r="J169" s="16">
        <f t="shared" si="41"/>
        <v>778.76</v>
      </c>
      <c r="K169" s="16">
        <v>157.72</v>
      </c>
      <c r="L169" s="119">
        <f t="shared" si="42"/>
        <v>1883.74</v>
      </c>
    </row>
    <row r="170" spans="1:12" s="29" customFormat="1" ht="39.75" customHeight="1" x14ac:dyDescent="0.2">
      <c r="A170" s="14" t="s">
        <v>306</v>
      </c>
      <c r="B170" s="112" t="s">
        <v>307</v>
      </c>
      <c r="C170" s="16" t="s">
        <v>30</v>
      </c>
      <c r="D170" s="16" t="s">
        <v>26</v>
      </c>
      <c r="E170" s="88">
        <v>11299.54</v>
      </c>
      <c r="F170" s="16">
        <f t="shared" si="37"/>
        <v>434</v>
      </c>
      <c r="G170" s="16">
        <f t="shared" si="38"/>
        <v>4904</v>
      </c>
      <c r="H170" s="18">
        <f t="shared" si="39"/>
        <v>12994.47</v>
      </c>
      <c r="I170" s="16">
        <f t="shared" si="40"/>
        <v>266</v>
      </c>
      <c r="J170" s="16">
        <f t="shared" si="41"/>
        <v>3456.53</v>
      </c>
      <c r="K170" s="16">
        <v>700</v>
      </c>
      <c r="L170" s="119">
        <f t="shared" si="42"/>
        <v>8360.5300000000007</v>
      </c>
    </row>
    <row r="171" spans="1:12" s="29" customFormat="1" ht="36.75" customHeight="1" x14ac:dyDescent="0.2">
      <c r="A171" s="14" t="s">
        <v>310</v>
      </c>
      <c r="B171" s="112" t="s">
        <v>311</v>
      </c>
      <c r="C171" s="16" t="s">
        <v>30</v>
      </c>
      <c r="D171" s="16" t="s">
        <v>26</v>
      </c>
      <c r="E171" s="88">
        <v>11299.54</v>
      </c>
      <c r="F171" s="16">
        <f t="shared" si="37"/>
        <v>121.72</v>
      </c>
      <c r="G171" s="16">
        <f t="shared" si="38"/>
        <v>1375.38</v>
      </c>
      <c r="H171" s="18">
        <f t="shared" si="39"/>
        <v>12994.47</v>
      </c>
      <c r="I171" s="16">
        <f t="shared" si="40"/>
        <v>74.609000000000009</v>
      </c>
      <c r="J171" s="16">
        <f t="shared" si="41"/>
        <v>969.5</v>
      </c>
      <c r="K171" s="16">
        <v>196.32900000000001</v>
      </c>
      <c r="L171" s="119">
        <f t="shared" si="42"/>
        <v>2344.88</v>
      </c>
    </row>
    <row r="172" spans="1:12" s="29" customFormat="1" ht="36" customHeight="1" x14ac:dyDescent="0.2">
      <c r="A172" s="14" t="s">
        <v>312</v>
      </c>
      <c r="B172" s="112" t="s">
        <v>313</v>
      </c>
      <c r="C172" s="16" t="s">
        <v>30</v>
      </c>
      <c r="D172" s="16" t="s">
        <v>26</v>
      </c>
      <c r="E172" s="88">
        <v>11299.54</v>
      </c>
      <c r="F172" s="16">
        <f t="shared" si="37"/>
        <v>68.2</v>
      </c>
      <c r="G172" s="16">
        <f t="shared" si="38"/>
        <v>770.63</v>
      </c>
      <c r="H172" s="18">
        <f t="shared" si="39"/>
        <v>12994.47</v>
      </c>
      <c r="I172" s="16">
        <f t="shared" si="40"/>
        <v>41.8</v>
      </c>
      <c r="J172" s="16">
        <f t="shared" si="41"/>
        <v>543.16999999999996</v>
      </c>
      <c r="K172" s="16">
        <v>110</v>
      </c>
      <c r="L172" s="119">
        <f t="shared" si="42"/>
        <v>1313.8</v>
      </c>
    </row>
    <row r="173" spans="1:12" s="29" customFormat="1" ht="44.25" customHeight="1" x14ac:dyDescent="0.2">
      <c r="A173" s="14" t="s">
        <v>314</v>
      </c>
      <c r="B173" s="112" t="s">
        <v>315</v>
      </c>
      <c r="C173" s="16" t="s">
        <v>30</v>
      </c>
      <c r="D173" s="16" t="s">
        <v>26</v>
      </c>
      <c r="E173" s="88">
        <v>11299.54</v>
      </c>
      <c r="F173" s="16">
        <f t="shared" si="37"/>
        <v>317.44</v>
      </c>
      <c r="G173" s="16">
        <f t="shared" si="38"/>
        <v>3586.93</v>
      </c>
      <c r="H173" s="18">
        <f t="shared" si="39"/>
        <v>12994.47</v>
      </c>
      <c r="I173" s="16">
        <f t="shared" si="40"/>
        <v>194.56</v>
      </c>
      <c r="J173" s="16">
        <f t="shared" si="41"/>
        <v>2528.1999999999998</v>
      </c>
      <c r="K173" s="16">
        <v>512</v>
      </c>
      <c r="L173" s="119">
        <f t="shared" si="42"/>
        <v>6115.1299999999992</v>
      </c>
    </row>
    <row r="174" spans="1:12" s="29" customFormat="1" ht="37.5" customHeight="1" x14ac:dyDescent="0.2">
      <c r="A174" s="14" t="s">
        <v>316</v>
      </c>
      <c r="B174" s="112" t="s">
        <v>317</v>
      </c>
      <c r="C174" s="16" t="s">
        <v>30</v>
      </c>
      <c r="D174" s="16" t="s">
        <v>26</v>
      </c>
      <c r="E174" s="88">
        <v>11299.54</v>
      </c>
      <c r="F174" s="16">
        <f t="shared" si="37"/>
        <v>10.54</v>
      </c>
      <c r="G174" s="16">
        <f t="shared" si="38"/>
        <v>119.1</v>
      </c>
      <c r="H174" s="18">
        <f t="shared" si="39"/>
        <v>12994.47</v>
      </c>
      <c r="I174" s="16">
        <f t="shared" si="40"/>
        <v>6.4600000000000009</v>
      </c>
      <c r="J174" s="16">
        <f t="shared" si="41"/>
        <v>83.94</v>
      </c>
      <c r="K174" s="16">
        <v>17</v>
      </c>
      <c r="L174" s="119">
        <f t="shared" si="42"/>
        <v>203.04</v>
      </c>
    </row>
    <row r="175" spans="1:12" s="29" customFormat="1" ht="43.35" customHeight="1" x14ac:dyDescent="0.2">
      <c r="A175" s="14" t="s">
        <v>318</v>
      </c>
      <c r="B175" s="112" t="s">
        <v>319</v>
      </c>
      <c r="C175" s="16" t="s">
        <v>30</v>
      </c>
      <c r="D175" s="16" t="s">
        <v>26</v>
      </c>
      <c r="E175" s="88">
        <v>11299.54</v>
      </c>
      <c r="F175" s="16">
        <f t="shared" si="37"/>
        <v>40.409999999999997</v>
      </c>
      <c r="G175" s="16">
        <f t="shared" si="38"/>
        <v>456.61</v>
      </c>
      <c r="H175" s="18">
        <f t="shared" si="39"/>
        <v>12994.47</v>
      </c>
      <c r="I175" s="16">
        <f t="shared" si="40"/>
        <v>24.77000000000001</v>
      </c>
      <c r="J175" s="16">
        <f t="shared" si="41"/>
        <v>321.87</v>
      </c>
      <c r="K175" s="16">
        <v>65.180000000000007</v>
      </c>
      <c r="L175" s="119">
        <f t="shared" si="42"/>
        <v>778.48</v>
      </c>
    </row>
    <row r="176" spans="1:12" s="29" customFormat="1" ht="48.75" customHeight="1" x14ac:dyDescent="0.2">
      <c r="A176" s="14" t="s">
        <v>320</v>
      </c>
      <c r="B176" s="112" t="s">
        <v>321</v>
      </c>
      <c r="C176" s="95" t="s">
        <v>403</v>
      </c>
      <c r="D176" s="16" t="s">
        <v>404</v>
      </c>
      <c r="E176" s="96">
        <v>12706.37</v>
      </c>
      <c r="F176" s="16">
        <f t="shared" si="37"/>
        <v>49.6</v>
      </c>
      <c r="G176" s="16">
        <f t="shared" si="38"/>
        <v>630.24</v>
      </c>
      <c r="H176" s="18">
        <f t="shared" si="39"/>
        <v>14612.33</v>
      </c>
      <c r="I176" s="16">
        <f t="shared" si="40"/>
        <v>30.4</v>
      </c>
      <c r="J176" s="16">
        <f t="shared" si="41"/>
        <v>444.21</v>
      </c>
      <c r="K176" s="16">
        <v>80</v>
      </c>
      <c r="L176" s="119">
        <f t="shared" si="42"/>
        <v>1074.45</v>
      </c>
    </row>
    <row r="177" spans="1:12" s="29" customFormat="1" ht="35.25" customHeight="1" x14ac:dyDescent="0.2">
      <c r="A177" s="14" t="s">
        <v>322</v>
      </c>
      <c r="B177" s="112" t="s">
        <v>323</v>
      </c>
      <c r="C177" s="95" t="s">
        <v>403</v>
      </c>
      <c r="D177" s="16" t="s">
        <v>404</v>
      </c>
      <c r="E177" s="96">
        <v>12706.37</v>
      </c>
      <c r="F177" s="16">
        <f t="shared" si="37"/>
        <v>71.92</v>
      </c>
      <c r="G177" s="16">
        <f t="shared" si="38"/>
        <v>913.84</v>
      </c>
      <c r="H177" s="18">
        <f t="shared" si="39"/>
        <v>14612.33</v>
      </c>
      <c r="I177" s="16">
        <f t="shared" si="40"/>
        <v>44.08</v>
      </c>
      <c r="J177" s="16">
        <f t="shared" si="41"/>
        <v>644.11</v>
      </c>
      <c r="K177" s="16">
        <v>116</v>
      </c>
      <c r="L177" s="119">
        <f t="shared" si="42"/>
        <v>1557.95</v>
      </c>
    </row>
    <row r="178" spans="1:12" s="29" customFormat="1" ht="35.25" customHeight="1" x14ac:dyDescent="0.2">
      <c r="A178" s="14" t="s">
        <v>467</v>
      </c>
      <c r="B178" s="112" t="s">
        <v>325</v>
      </c>
      <c r="C178" s="95" t="s">
        <v>403</v>
      </c>
      <c r="D178" s="16" t="s">
        <v>404</v>
      </c>
      <c r="E178" s="96">
        <v>12706.37</v>
      </c>
      <c r="F178" s="16">
        <f t="shared" si="37"/>
        <v>160.4</v>
      </c>
      <c r="G178" s="16">
        <f t="shared" si="38"/>
        <v>2038.1</v>
      </c>
      <c r="H178" s="18">
        <f t="shared" si="39"/>
        <v>14612.33</v>
      </c>
      <c r="I178" s="16">
        <f t="shared" si="40"/>
        <v>98.311999999999983</v>
      </c>
      <c r="J178" s="16">
        <f t="shared" si="41"/>
        <v>1436.57</v>
      </c>
      <c r="K178" s="16">
        <v>258.71199999999999</v>
      </c>
      <c r="L178" s="119">
        <f t="shared" si="42"/>
        <v>3474.67</v>
      </c>
    </row>
    <row r="179" spans="1:12" s="29" customFormat="1" ht="35.25" customHeight="1" thickBot="1" x14ac:dyDescent="0.25">
      <c r="A179" s="178" t="s">
        <v>324</v>
      </c>
      <c r="B179" s="243" t="s">
        <v>327</v>
      </c>
      <c r="C179" s="179" t="s">
        <v>403</v>
      </c>
      <c r="D179" s="19" t="s">
        <v>404</v>
      </c>
      <c r="E179" s="88">
        <v>12706.37</v>
      </c>
      <c r="F179" s="19">
        <f t="shared" si="37"/>
        <v>91.17</v>
      </c>
      <c r="G179" s="19">
        <f t="shared" si="38"/>
        <v>1158.44</v>
      </c>
      <c r="H179" s="59">
        <f t="shared" si="39"/>
        <v>14612.33</v>
      </c>
      <c r="I179" s="19">
        <f t="shared" si="40"/>
        <v>55.874999999999986</v>
      </c>
      <c r="J179" s="19">
        <f t="shared" si="41"/>
        <v>816.46</v>
      </c>
      <c r="K179" s="19">
        <v>147.04499999999999</v>
      </c>
      <c r="L179" s="121">
        <f t="shared" si="42"/>
        <v>1974.9</v>
      </c>
    </row>
    <row r="180" spans="1:12" s="29" customFormat="1" ht="26.25" thickBot="1" x14ac:dyDescent="0.25">
      <c r="A180" s="11" t="s">
        <v>328</v>
      </c>
      <c r="B180" s="229" t="s">
        <v>329</v>
      </c>
      <c r="C180" s="13"/>
      <c r="D180" s="13"/>
      <c r="E180" s="12"/>
      <c r="F180" s="13">
        <f>F181</f>
        <v>24.18</v>
      </c>
      <c r="G180" s="13">
        <f>G181</f>
        <v>273.22000000000003</v>
      </c>
      <c r="H180" s="12"/>
      <c r="I180" s="13">
        <f>I181</f>
        <v>14.82</v>
      </c>
      <c r="J180" s="13">
        <f>J181</f>
        <v>192.58</v>
      </c>
      <c r="K180" s="13">
        <f>K181</f>
        <v>39</v>
      </c>
      <c r="L180" s="20">
        <f t="shared" si="42"/>
        <v>465.80000000000007</v>
      </c>
    </row>
    <row r="181" spans="1:12" s="29" customFormat="1" ht="54" customHeight="1" thickBot="1" x14ac:dyDescent="0.25">
      <c r="A181" s="141" t="s">
        <v>330</v>
      </c>
      <c r="B181" s="244" t="s">
        <v>331</v>
      </c>
      <c r="C181" s="59" t="s">
        <v>42</v>
      </c>
      <c r="D181" s="59" t="s">
        <v>26</v>
      </c>
      <c r="E181" s="94">
        <v>11299.54</v>
      </c>
      <c r="F181" s="59">
        <f>ROUND(K181*0.62,2)</f>
        <v>24.18</v>
      </c>
      <c r="G181" s="59">
        <f>ROUND(E181*F181/1000,2)</f>
        <v>273.22000000000003</v>
      </c>
      <c r="H181" s="59">
        <f>ROUND(E181*$I$222,2)</f>
        <v>12994.47</v>
      </c>
      <c r="I181" s="59">
        <f>K181-F181</f>
        <v>14.82</v>
      </c>
      <c r="J181" s="59">
        <f>ROUND(H181*I181/1000,2)</f>
        <v>192.58</v>
      </c>
      <c r="K181" s="59">
        <v>39</v>
      </c>
      <c r="L181" s="160">
        <f t="shared" si="42"/>
        <v>465.80000000000007</v>
      </c>
    </row>
    <row r="182" spans="1:12" s="29" customFormat="1" ht="20.25" customHeight="1" thickBot="1" x14ac:dyDescent="0.25">
      <c r="A182" s="11" t="s">
        <v>332</v>
      </c>
      <c r="B182" s="229" t="s">
        <v>468</v>
      </c>
      <c r="C182" s="13"/>
      <c r="D182" s="13"/>
      <c r="E182" s="13"/>
      <c r="F182" s="13">
        <f>SUM(F183:F185)</f>
        <v>205.62000000000003</v>
      </c>
      <c r="G182" s="13">
        <f>SUM(G183:G185)</f>
        <v>2519.6799999999998</v>
      </c>
      <c r="H182" s="13"/>
      <c r="I182" s="13">
        <f>SUM(I183:I185)</f>
        <v>126.00999999999998</v>
      </c>
      <c r="J182" s="13">
        <f>SUM(J183:J185)</f>
        <v>1775.7</v>
      </c>
      <c r="K182" s="13">
        <f>SUM(K183:K185)</f>
        <v>331.62999999999994</v>
      </c>
      <c r="L182" s="20">
        <f>SUM(L183:L185)</f>
        <v>4295.38</v>
      </c>
    </row>
    <row r="183" spans="1:12" s="29" customFormat="1" ht="39.75" customHeight="1" x14ac:dyDescent="0.2">
      <c r="A183" s="85" t="s">
        <v>334</v>
      </c>
      <c r="B183" s="245" t="s">
        <v>335</v>
      </c>
      <c r="C183" s="18" t="s">
        <v>42</v>
      </c>
      <c r="D183" s="18" t="s">
        <v>26</v>
      </c>
      <c r="E183" s="94">
        <v>11299.54</v>
      </c>
      <c r="F183" s="18">
        <f>ROUND(K183*0.62,2)</f>
        <v>112.64</v>
      </c>
      <c r="G183" s="18">
        <f>ROUND(E183*F183/1000,2)</f>
        <v>1272.78</v>
      </c>
      <c r="H183" s="18">
        <f>ROUND(E183*$I$222,2)</f>
        <v>12994.47</v>
      </c>
      <c r="I183" s="18">
        <f>K183-F183</f>
        <v>69.029999999999987</v>
      </c>
      <c r="J183" s="18">
        <f>ROUND(H183*I183/1000,2)</f>
        <v>897.01</v>
      </c>
      <c r="K183" s="18">
        <v>181.67</v>
      </c>
      <c r="L183" s="131">
        <f>J183+G183</f>
        <v>2169.79</v>
      </c>
    </row>
    <row r="184" spans="1:12" s="29" customFormat="1" ht="39.75" customHeight="1" x14ac:dyDescent="0.2">
      <c r="A184" s="399" t="s">
        <v>336</v>
      </c>
      <c r="B184" s="112" t="s">
        <v>337</v>
      </c>
      <c r="C184" s="95" t="s">
        <v>403</v>
      </c>
      <c r="D184" s="16" t="s">
        <v>404</v>
      </c>
      <c r="E184" s="96">
        <v>12706.37</v>
      </c>
      <c r="F184" s="16">
        <f>ROUND(K184*0.62,2)</f>
        <v>82.15</v>
      </c>
      <c r="G184" s="16">
        <f>ROUND(E184*F184/1000,2)</f>
        <v>1043.83</v>
      </c>
      <c r="H184" s="18">
        <f>ROUND(E184*$I$222,2)</f>
        <v>14612.33</v>
      </c>
      <c r="I184" s="16">
        <f>K184-F184</f>
        <v>50.349999999999994</v>
      </c>
      <c r="J184" s="16">
        <f>ROUND(H184*I184/1000,2)</f>
        <v>735.73</v>
      </c>
      <c r="K184" s="16">
        <v>132.5</v>
      </c>
      <c r="L184" s="133">
        <f>J184+G184</f>
        <v>1779.56</v>
      </c>
    </row>
    <row r="185" spans="1:12" s="29" customFormat="1" ht="41.1" customHeight="1" thickBot="1" x14ac:dyDescent="0.25">
      <c r="A185" s="399"/>
      <c r="B185" s="112" t="s">
        <v>338</v>
      </c>
      <c r="C185" s="106" t="s">
        <v>462</v>
      </c>
      <c r="D185" s="16" t="s">
        <v>37</v>
      </c>
      <c r="E185" s="88">
        <v>18750.38</v>
      </c>
      <c r="F185" s="19">
        <f>ROUND(K185*0.62,2)</f>
        <v>10.83</v>
      </c>
      <c r="G185" s="19">
        <f>ROUND(E185*F185/1000,2)</f>
        <v>203.07</v>
      </c>
      <c r="H185" s="18">
        <f>ROUND(E185*$I$222,2)</f>
        <v>21562.94</v>
      </c>
      <c r="I185" s="19">
        <f>K185-F185</f>
        <v>6.6300000000000008</v>
      </c>
      <c r="J185" s="19">
        <f>ROUND(H185*I185/1000,2)</f>
        <v>142.96</v>
      </c>
      <c r="K185" s="19">
        <v>17.46</v>
      </c>
      <c r="L185" s="132">
        <f>J185+G185</f>
        <v>346.03</v>
      </c>
    </row>
    <row r="186" spans="1:12" s="29" customFormat="1" ht="37.5" customHeight="1" thickBot="1" x14ac:dyDescent="0.25">
      <c r="A186" s="114" t="s">
        <v>342</v>
      </c>
      <c r="B186" s="246" t="s">
        <v>669</v>
      </c>
      <c r="C186" s="13"/>
      <c r="D186" s="13"/>
      <c r="E186" s="12"/>
      <c r="F186" s="13">
        <f>F187+F188</f>
        <v>2738.6199999999994</v>
      </c>
      <c r="G186" s="13">
        <f>G187+G188</f>
        <v>2220.33</v>
      </c>
      <c r="H186" s="12"/>
      <c r="I186" s="13">
        <f>I187+I188</f>
        <v>1678.5159999999996</v>
      </c>
      <c r="J186" s="13">
        <f>J187+J188</f>
        <v>1563.17</v>
      </c>
      <c r="K186" s="13">
        <f>K187+K188</f>
        <v>4417.1360000000004</v>
      </c>
      <c r="L186" s="20">
        <f>L187+L188</f>
        <v>3783.5</v>
      </c>
    </row>
    <row r="187" spans="1:12" s="29" customFormat="1" ht="15" customHeight="1" x14ac:dyDescent="0.2">
      <c r="A187" s="164"/>
      <c r="B187" s="247" t="s">
        <v>469</v>
      </c>
      <c r="C187" s="66"/>
      <c r="D187" s="66"/>
      <c r="E187" s="115"/>
      <c r="F187" s="34">
        <f>SUM(F189:F194)-F191</f>
        <v>137.9099999999994</v>
      </c>
      <c r="G187" s="34">
        <f>SUM(G189:G194)-G191</f>
        <v>2192.59</v>
      </c>
      <c r="H187" s="115"/>
      <c r="I187" s="34">
        <f>SUM(I189:I194)-I191</f>
        <v>84.52599999999984</v>
      </c>
      <c r="J187" s="34">
        <f>SUM(J189:J194)-J191</f>
        <v>1545.3700000000001</v>
      </c>
      <c r="K187" s="34">
        <f>SUM(K189:K194)-K191</f>
        <v>222.4360000000006</v>
      </c>
      <c r="L187" s="137">
        <f>SUM(L189:L194)-L191</f>
        <v>3737.96</v>
      </c>
    </row>
    <row r="188" spans="1:12" s="29" customFormat="1" ht="15" customHeight="1" thickBot="1" x14ac:dyDescent="0.25">
      <c r="A188" s="181"/>
      <c r="B188" s="248" t="s">
        <v>470</v>
      </c>
      <c r="C188" s="182"/>
      <c r="D188" s="182"/>
      <c r="E188" s="183"/>
      <c r="F188" s="176">
        <f>F191</f>
        <v>2600.71</v>
      </c>
      <c r="G188" s="176">
        <f>G191</f>
        <v>27.74</v>
      </c>
      <c r="H188" s="183"/>
      <c r="I188" s="176">
        <f>I191</f>
        <v>1593.9899999999998</v>
      </c>
      <c r="J188" s="176">
        <f>J191</f>
        <v>17.8</v>
      </c>
      <c r="K188" s="176">
        <f>K191</f>
        <v>4194.7</v>
      </c>
      <c r="L188" s="177">
        <f>L191</f>
        <v>45.54</v>
      </c>
    </row>
    <row r="189" spans="1:12" s="29" customFormat="1" ht="38.25" x14ac:dyDescent="0.2">
      <c r="A189" s="116" t="s">
        <v>343</v>
      </c>
      <c r="B189" s="249" t="s">
        <v>344</v>
      </c>
      <c r="C189" s="18" t="s">
        <v>393</v>
      </c>
      <c r="D189" s="18" t="s">
        <v>391</v>
      </c>
      <c r="E189" s="87">
        <v>2184.9899999999998</v>
      </c>
      <c r="F189" s="18">
        <f>ROUND(K189*0.62,2)</f>
        <v>16.12</v>
      </c>
      <c r="G189" s="18">
        <f>ROUND(E189*F189/1000,2)</f>
        <v>35.22</v>
      </c>
      <c r="H189" s="18">
        <f>ROUND(E189*$I$222,2)</f>
        <v>2512.7399999999998</v>
      </c>
      <c r="I189" s="18">
        <f>K189-F189</f>
        <v>9.879999999999999</v>
      </c>
      <c r="J189" s="18">
        <f>ROUND(H189*I189/1000,2)</f>
        <v>24.83</v>
      </c>
      <c r="K189" s="18">
        <v>26</v>
      </c>
      <c r="L189" s="117">
        <f>J189+G189</f>
        <v>60.05</v>
      </c>
    </row>
    <row r="190" spans="1:12" s="29" customFormat="1" ht="39.75" customHeight="1" x14ac:dyDescent="0.2">
      <c r="A190" s="118" t="s">
        <v>345</v>
      </c>
      <c r="B190" s="250" t="s">
        <v>355</v>
      </c>
      <c r="C190" s="16" t="s">
        <v>30</v>
      </c>
      <c r="D190" s="16" t="s">
        <v>26</v>
      </c>
      <c r="E190" s="88">
        <v>11299.54</v>
      </c>
      <c r="F190" s="16">
        <f>ROUND(K190*0.62,2)</f>
        <v>23.08</v>
      </c>
      <c r="G190" s="16">
        <f>ROUND(E190*F190/1000,2)</f>
        <v>260.79000000000002</v>
      </c>
      <c r="H190" s="18">
        <f>ROUND(E190*$I$222,2)</f>
        <v>12994.47</v>
      </c>
      <c r="I190" s="16">
        <f>K190-F190</f>
        <v>14.14</v>
      </c>
      <c r="J190" s="16">
        <f>ROUND(H190*I190/1000,2)</f>
        <v>183.74</v>
      </c>
      <c r="K190" s="16">
        <v>37.22</v>
      </c>
      <c r="L190" s="119">
        <f>J190+G190</f>
        <v>444.53000000000003</v>
      </c>
    </row>
    <row r="191" spans="1:12" s="29" customFormat="1" ht="48" customHeight="1" x14ac:dyDescent="0.2">
      <c r="A191" s="118" t="s">
        <v>352</v>
      </c>
      <c r="B191" s="250" t="s">
        <v>816</v>
      </c>
      <c r="C191" s="16" t="s">
        <v>358</v>
      </c>
      <c r="D191" s="21" t="s">
        <v>471</v>
      </c>
      <c r="E191" s="51">
        <f>10664.49/1000</f>
        <v>10.664489999999999</v>
      </c>
      <c r="F191" s="16">
        <f>ROUND(K191*0.62,2)</f>
        <v>2600.71</v>
      </c>
      <c r="G191" s="16">
        <f>ROUND(E191*F191/1000,2)</f>
        <v>27.74</v>
      </c>
      <c r="H191" s="18">
        <f>ROUND(E191*$I$223,2)</f>
        <v>11.17</v>
      </c>
      <c r="I191" s="16">
        <f>K191-F191</f>
        <v>1593.9899999999998</v>
      </c>
      <c r="J191" s="16">
        <f>ROUND(H191*I191/1000,2)</f>
        <v>17.8</v>
      </c>
      <c r="K191" s="16">
        <v>4194.7</v>
      </c>
      <c r="L191" s="119">
        <f>J191+G191</f>
        <v>45.54</v>
      </c>
    </row>
    <row r="192" spans="1:12" s="29" customFormat="1" ht="45" customHeight="1" x14ac:dyDescent="0.2">
      <c r="A192" s="397" t="s">
        <v>356</v>
      </c>
      <c r="B192" s="400" t="s">
        <v>362</v>
      </c>
      <c r="C192" s="16" t="s">
        <v>427</v>
      </c>
      <c r="D192" s="16" t="s">
        <v>428</v>
      </c>
      <c r="E192" s="107">
        <v>21164.895724265902</v>
      </c>
      <c r="F192" s="16">
        <f>ROUND(K192*0.62,2)</f>
        <v>16.809999999999999</v>
      </c>
      <c r="G192" s="16">
        <f>ROUND(E192*F192/1000,2)</f>
        <v>355.78</v>
      </c>
      <c r="H192" s="18">
        <f>ROUND(E192*$I$222,2)</f>
        <v>24339.63</v>
      </c>
      <c r="I192" s="16">
        <f>K192-F192</f>
        <v>10.307000000000002</v>
      </c>
      <c r="J192" s="16">
        <f>ROUND(H192*I192/1000,2)</f>
        <v>250.87</v>
      </c>
      <c r="K192" s="16">
        <v>27.117000000000001</v>
      </c>
      <c r="L192" s="119">
        <f>J192+G192</f>
        <v>606.65</v>
      </c>
    </row>
    <row r="193" spans="1:12" s="29" customFormat="1" ht="31.35" customHeight="1" x14ac:dyDescent="0.2">
      <c r="A193" s="397"/>
      <c r="B193" s="400"/>
      <c r="C193" s="106" t="s">
        <v>279</v>
      </c>
      <c r="D193" s="19" t="s">
        <v>227</v>
      </c>
      <c r="E193" s="120">
        <v>25377.040000000001</v>
      </c>
      <c r="F193" s="19">
        <f>ROUND(K193*0.62,2)</f>
        <v>6.2</v>
      </c>
      <c r="G193" s="19">
        <f>ROUND(E193*F193/1000,2)</f>
        <v>157.34</v>
      </c>
      <c r="H193" s="18">
        <f>ROUND(E193*$I$222,2)</f>
        <v>29183.599999999999</v>
      </c>
      <c r="I193" s="19">
        <f>K193-F193</f>
        <v>3.8</v>
      </c>
      <c r="J193" s="19">
        <f>ROUND(H193*I193/1000,2)</f>
        <v>110.9</v>
      </c>
      <c r="K193" s="19">
        <v>10</v>
      </c>
      <c r="L193" s="121">
        <f>J193+G193</f>
        <v>268.24</v>
      </c>
    </row>
    <row r="194" spans="1:12" s="29" customFormat="1" ht="44.25" customHeight="1" x14ac:dyDescent="0.2">
      <c r="A194" s="397" t="s">
        <v>359</v>
      </c>
      <c r="B194" s="251" t="s">
        <v>472</v>
      </c>
      <c r="C194" s="43"/>
      <c r="D194" s="43"/>
      <c r="E194" s="43"/>
      <c r="F194" s="43">
        <f>SUM(F195:F197)</f>
        <v>75.7</v>
      </c>
      <c r="G194" s="43">
        <f>SUM(G195:G197)</f>
        <v>1383.46</v>
      </c>
      <c r="H194" s="43"/>
      <c r="I194" s="43">
        <f>SUM(I195:I197)</f>
        <v>46.399000000000001</v>
      </c>
      <c r="J194" s="43">
        <f>SUM(J195:J197)</f>
        <v>975.03</v>
      </c>
      <c r="K194" s="43">
        <f>SUM(K195:K197)</f>
        <v>122.099</v>
      </c>
      <c r="L194" s="139">
        <f>SUM(L195:L197)</f>
        <v>2358.4899999999998</v>
      </c>
    </row>
    <row r="195" spans="1:12" s="29" customFormat="1" ht="30.75" customHeight="1" x14ac:dyDescent="0.2">
      <c r="A195" s="397"/>
      <c r="B195" s="249" t="s">
        <v>473</v>
      </c>
      <c r="C195" s="95" t="s">
        <v>403</v>
      </c>
      <c r="D195" s="16" t="s">
        <v>404</v>
      </c>
      <c r="E195" s="122">
        <v>12706.37</v>
      </c>
      <c r="F195" s="18">
        <f t="shared" ref="F195:F197" si="43">ROUND(K195*0.62,2)</f>
        <v>20.78</v>
      </c>
      <c r="G195" s="18">
        <f t="shared" ref="G195:G197" si="44">ROUND(E195*F195/1000,2)</f>
        <v>264.04000000000002</v>
      </c>
      <c r="H195" s="18">
        <f>ROUND(E195*$I$222,2)</f>
        <v>14612.33</v>
      </c>
      <c r="I195" s="18">
        <f t="shared" ref="I195:I197" si="45">K195-F195</f>
        <v>12.740000000000002</v>
      </c>
      <c r="J195" s="18">
        <f t="shared" ref="J195:J197" si="46">ROUND(H195*I195/1000,2)</f>
        <v>186.16</v>
      </c>
      <c r="K195" s="18">
        <v>33.520000000000003</v>
      </c>
      <c r="L195" s="117">
        <f>J195+G195</f>
        <v>450.20000000000005</v>
      </c>
    </row>
    <row r="196" spans="1:12" s="29" customFormat="1" ht="33.6" customHeight="1" x14ac:dyDescent="0.2">
      <c r="A196" s="397"/>
      <c r="B196" s="250" t="s">
        <v>367</v>
      </c>
      <c r="C196" s="101" t="s">
        <v>417</v>
      </c>
      <c r="D196" s="16" t="s">
        <v>227</v>
      </c>
      <c r="E196" s="100">
        <v>33429.14</v>
      </c>
      <c r="F196" s="16">
        <f t="shared" si="43"/>
        <v>18.59</v>
      </c>
      <c r="G196" s="16">
        <f t="shared" si="44"/>
        <v>621.45000000000005</v>
      </c>
      <c r="H196" s="18">
        <f>ROUND(E196*$I$222,2)</f>
        <v>38443.51</v>
      </c>
      <c r="I196" s="16">
        <f t="shared" si="45"/>
        <v>11.388999999999999</v>
      </c>
      <c r="J196" s="16">
        <f t="shared" si="46"/>
        <v>437.83</v>
      </c>
      <c r="K196" s="16">
        <v>29.978999999999999</v>
      </c>
      <c r="L196" s="119">
        <f>J196+G196</f>
        <v>1059.28</v>
      </c>
    </row>
    <row r="197" spans="1:12" s="29" customFormat="1" ht="30.6" customHeight="1" thickBot="1" x14ac:dyDescent="0.25">
      <c r="A197" s="397"/>
      <c r="B197" s="250" t="s">
        <v>371</v>
      </c>
      <c r="C197" s="106" t="s">
        <v>425</v>
      </c>
      <c r="D197" s="16" t="s">
        <v>271</v>
      </c>
      <c r="E197" s="100">
        <v>13706.9</v>
      </c>
      <c r="F197" s="16">
        <f t="shared" si="43"/>
        <v>36.33</v>
      </c>
      <c r="G197" s="16">
        <f t="shared" si="44"/>
        <v>497.97</v>
      </c>
      <c r="H197" s="18">
        <f>ROUND(E197*$I$222,2)</f>
        <v>15762.94</v>
      </c>
      <c r="I197" s="16">
        <f t="shared" si="45"/>
        <v>22.270000000000003</v>
      </c>
      <c r="J197" s="16">
        <f t="shared" si="46"/>
        <v>351.04</v>
      </c>
      <c r="K197" s="16">
        <v>58.6</v>
      </c>
      <c r="L197" s="119">
        <f>J197+G197</f>
        <v>849.01</v>
      </c>
    </row>
    <row r="198" spans="1:12" s="123" customFormat="1" ht="38.25" customHeight="1" thickBot="1" x14ac:dyDescent="0.25">
      <c r="A198" s="67" t="s">
        <v>373</v>
      </c>
      <c r="B198" s="229" t="s">
        <v>667</v>
      </c>
      <c r="C198" s="13"/>
      <c r="D198" s="13"/>
      <c r="E198" s="13"/>
      <c r="F198" s="13">
        <f>F199</f>
        <v>93</v>
      </c>
      <c r="G198" s="13">
        <f>G199</f>
        <v>1181.69</v>
      </c>
      <c r="H198" s="13"/>
      <c r="I198" s="13">
        <f>I199</f>
        <v>57</v>
      </c>
      <c r="J198" s="13">
        <f>J199</f>
        <v>832.9</v>
      </c>
      <c r="K198" s="13">
        <f>K199</f>
        <v>150</v>
      </c>
      <c r="L198" s="20">
        <f>L199</f>
        <v>2014.5900000000001</v>
      </c>
    </row>
    <row r="199" spans="1:12" s="29" customFormat="1" ht="40.5" customHeight="1" thickBot="1" x14ac:dyDescent="0.25">
      <c r="A199" s="143" t="s">
        <v>374</v>
      </c>
      <c r="B199" s="244" t="s">
        <v>375</v>
      </c>
      <c r="C199" s="95" t="s">
        <v>403</v>
      </c>
      <c r="D199" s="16" t="s">
        <v>404</v>
      </c>
      <c r="E199" s="122">
        <v>12706.37</v>
      </c>
      <c r="F199" s="59">
        <f>ROUND(K199*0.62,2)</f>
        <v>93</v>
      </c>
      <c r="G199" s="59">
        <f>ROUND(E199*F199/1000,2)</f>
        <v>1181.69</v>
      </c>
      <c r="H199" s="18">
        <f>ROUND(E199*$I$222,2)</f>
        <v>14612.33</v>
      </c>
      <c r="I199" s="59">
        <f>K199-F199</f>
        <v>57</v>
      </c>
      <c r="J199" s="59">
        <f>ROUND(H199*I199/1000,2)</f>
        <v>832.9</v>
      </c>
      <c r="K199" s="68">
        <v>150</v>
      </c>
      <c r="L199" s="160">
        <f>G199+J199</f>
        <v>2014.5900000000001</v>
      </c>
    </row>
    <row r="200" spans="1:12" s="29" customFormat="1" ht="36.75" customHeight="1" thickBot="1" x14ac:dyDescent="0.25">
      <c r="A200" s="67" t="s">
        <v>18</v>
      </c>
      <c r="B200" s="229" t="s">
        <v>376</v>
      </c>
      <c r="C200" s="13"/>
      <c r="D200" s="13"/>
      <c r="E200" s="13"/>
      <c r="F200" s="13">
        <f>SUM(F201:F203)</f>
        <v>928.82999999999993</v>
      </c>
      <c r="G200" s="13">
        <f>SUM(G201:G203)</f>
        <v>11313.61</v>
      </c>
      <c r="H200" s="13"/>
      <c r="I200" s="13">
        <f>SUM(I201:I203)</f>
        <v>569.29000000000008</v>
      </c>
      <c r="J200" s="13">
        <f>SUM(J201:J203)</f>
        <v>7974.37</v>
      </c>
      <c r="K200" s="13">
        <f>SUM(K201:K203)</f>
        <v>1498.12</v>
      </c>
      <c r="L200" s="20">
        <f>SUM(L201:L203)</f>
        <v>19287.98</v>
      </c>
    </row>
    <row r="201" spans="1:12" s="29" customFormat="1" ht="39.75" customHeight="1" x14ac:dyDescent="0.2">
      <c r="A201" s="145" t="s">
        <v>377</v>
      </c>
      <c r="B201" s="112" t="s">
        <v>378</v>
      </c>
      <c r="C201" s="16" t="s">
        <v>30</v>
      </c>
      <c r="D201" s="16" t="s">
        <v>54</v>
      </c>
      <c r="E201" s="96">
        <v>11299.54</v>
      </c>
      <c r="F201" s="18">
        <f>ROUND(K201*0.62,2)</f>
        <v>229.4</v>
      </c>
      <c r="G201" s="18">
        <f>ROUND(E201*F201/1000,2)</f>
        <v>2592.11</v>
      </c>
      <c r="H201" s="18">
        <f>ROUND(E201*$I$222,2)</f>
        <v>12994.47</v>
      </c>
      <c r="I201" s="18">
        <f>K201-F201</f>
        <v>140.6</v>
      </c>
      <c r="J201" s="18">
        <f>ROUND(H201*I201/1000,2)</f>
        <v>1827.02</v>
      </c>
      <c r="K201" s="16">
        <v>370</v>
      </c>
      <c r="L201" s="117">
        <f>G201+J201</f>
        <v>4419.13</v>
      </c>
    </row>
    <row r="202" spans="1:12" s="29" customFormat="1" ht="55.5" customHeight="1" x14ac:dyDescent="0.2">
      <c r="A202" s="145" t="s">
        <v>379</v>
      </c>
      <c r="B202" s="112" t="s">
        <v>380</v>
      </c>
      <c r="C202" s="95" t="s">
        <v>403</v>
      </c>
      <c r="D202" s="16" t="s">
        <v>404</v>
      </c>
      <c r="E202" s="122">
        <v>12706.37</v>
      </c>
      <c r="F202" s="16">
        <f>ROUND(K202*0.62,2)</f>
        <v>581.63</v>
      </c>
      <c r="G202" s="16">
        <f>ROUND(E202*F202/1000,2)</f>
        <v>7390.41</v>
      </c>
      <c r="H202" s="18">
        <f>ROUND(E202*$I$222,2)</f>
        <v>14612.33</v>
      </c>
      <c r="I202" s="16">
        <f>K202-F202</f>
        <v>356.49</v>
      </c>
      <c r="J202" s="16">
        <f>ROUND(H202*I202/1000,2)</f>
        <v>5209.1499999999996</v>
      </c>
      <c r="K202" s="16">
        <v>938.12</v>
      </c>
      <c r="L202" s="119">
        <f>G202+J202</f>
        <v>12599.56</v>
      </c>
    </row>
    <row r="203" spans="1:12" s="29" customFormat="1" ht="40.5" customHeight="1" thickBot="1" x14ac:dyDescent="0.25">
      <c r="A203" s="145" t="s">
        <v>381</v>
      </c>
      <c r="B203" s="15" t="s">
        <v>382</v>
      </c>
      <c r="C203" s="16" t="s">
        <v>30</v>
      </c>
      <c r="D203" s="16" t="s">
        <v>54</v>
      </c>
      <c r="E203" s="88">
        <v>11299.54</v>
      </c>
      <c r="F203" s="16">
        <f>ROUND(K203*0.62,2)</f>
        <v>117.8</v>
      </c>
      <c r="G203" s="16">
        <f>ROUND(E203*F203/1000,2)</f>
        <v>1331.09</v>
      </c>
      <c r="H203" s="18">
        <f>ROUND(E203*$I$222,2)</f>
        <v>12994.47</v>
      </c>
      <c r="I203" s="16">
        <f>K203-F203</f>
        <v>72.2</v>
      </c>
      <c r="J203" s="16">
        <f>ROUND(H203*I203/1000,2)</f>
        <v>938.2</v>
      </c>
      <c r="K203" s="16">
        <v>190</v>
      </c>
      <c r="L203" s="119">
        <f>G203+J203</f>
        <v>2269.29</v>
      </c>
    </row>
    <row r="204" spans="1:12" s="29" customFormat="1" ht="41.25" customHeight="1" thickBot="1" x14ac:dyDescent="0.25">
      <c r="A204" s="67" t="s">
        <v>383</v>
      </c>
      <c r="B204" s="12" t="s">
        <v>384</v>
      </c>
      <c r="C204" s="13"/>
      <c r="D204" s="13"/>
      <c r="E204" s="13"/>
      <c r="F204" s="13">
        <f>F205</f>
        <v>86.8</v>
      </c>
      <c r="G204" s="13">
        <f>G205</f>
        <v>980.8</v>
      </c>
      <c r="H204" s="13"/>
      <c r="I204" s="13">
        <f>I205</f>
        <v>53.2</v>
      </c>
      <c r="J204" s="13">
        <f>J205</f>
        <v>691.31</v>
      </c>
      <c r="K204" s="13">
        <f>K205</f>
        <v>140</v>
      </c>
      <c r="L204" s="20">
        <f>L205</f>
        <v>1672.11</v>
      </c>
    </row>
    <row r="205" spans="1:12" s="29" customFormat="1" ht="41.25" customHeight="1" thickBot="1" x14ac:dyDescent="0.25">
      <c r="A205" s="143" t="s">
        <v>385</v>
      </c>
      <c r="B205" s="60" t="s">
        <v>386</v>
      </c>
      <c r="C205" s="59" t="s">
        <v>30</v>
      </c>
      <c r="D205" s="59" t="s">
        <v>54</v>
      </c>
      <c r="E205" s="88">
        <v>11299.54</v>
      </c>
      <c r="F205" s="59">
        <f>ROUND(K205*0.62,2)</f>
        <v>86.8</v>
      </c>
      <c r="G205" s="59">
        <f>ROUND(E205*F205/1000,2)</f>
        <v>980.8</v>
      </c>
      <c r="H205" s="59">
        <f>ROUND(E205*$I$222,2)</f>
        <v>12994.47</v>
      </c>
      <c r="I205" s="59">
        <f>K205-F205</f>
        <v>53.2</v>
      </c>
      <c r="J205" s="59">
        <f>ROUND(H205*I205/1000,2)</f>
        <v>691.31</v>
      </c>
      <c r="K205" s="59">
        <v>140</v>
      </c>
      <c r="L205" s="142">
        <f>J205+G205</f>
        <v>1672.11</v>
      </c>
    </row>
    <row r="206" spans="1:12" x14ac:dyDescent="0.2">
      <c r="A206" s="155"/>
      <c r="B206" s="156" t="s">
        <v>675</v>
      </c>
      <c r="C206" s="157"/>
      <c r="D206" s="157"/>
      <c r="E206" s="157"/>
      <c r="F206" s="157">
        <f>F207+F210</f>
        <v>42977.429999999993</v>
      </c>
      <c r="G206" s="157">
        <f>G207+G210</f>
        <v>503746.32999999996</v>
      </c>
      <c r="H206" s="157"/>
      <c r="I206" s="157">
        <f>I207+I210</f>
        <v>26341.023300000001</v>
      </c>
      <c r="J206" s="157">
        <f>J207+J210</f>
        <v>355057.48</v>
      </c>
      <c r="K206" s="157">
        <f>K207+K210</f>
        <v>69318.453299999994</v>
      </c>
      <c r="L206" s="158">
        <f>L207+L210</f>
        <v>858803.81</v>
      </c>
    </row>
    <row r="207" spans="1:12" s="10" customFormat="1" x14ac:dyDescent="0.2">
      <c r="A207" s="147"/>
      <c r="B207" s="47" t="s">
        <v>676</v>
      </c>
      <c r="C207" s="70"/>
      <c r="D207" s="70"/>
      <c r="E207" s="70"/>
      <c r="F207" s="70">
        <f>F208+F209</f>
        <v>40376.719999999994</v>
      </c>
      <c r="G207" s="70">
        <f>G208+G209</f>
        <v>503718.58999999997</v>
      </c>
      <c r="H207" s="70"/>
      <c r="I207" s="70">
        <f>I208+I209</f>
        <v>24747.033300000003</v>
      </c>
      <c r="J207" s="70">
        <f>J208+J209</f>
        <v>355039.68</v>
      </c>
      <c r="K207" s="70">
        <f>K208+K209</f>
        <v>65123.753299999997</v>
      </c>
      <c r="L207" s="148">
        <f>L208+L209</f>
        <v>858758.27</v>
      </c>
    </row>
    <row r="208" spans="1:12" s="10" customFormat="1" x14ac:dyDescent="0.2">
      <c r="A208" s="147"/>
      <c r="B208" s="47" t="s">
        <v>100</v>
      </c>
      <c r="C208" s="70"/>
      <c r="D208" s="70"/>
      <c r="E208" s="70"/>
      <c r="F208" s="70">
        <f>F12+F15+F17+F40+F167+F180+F182+F187+F198+F200+F204</f>
        <v>22571.739999999994</v>
      </c>
      <c r="G208" s="70">
        <f>G12+G15+G17+G40+G167+G180+G182+G187+G198+G200+G204</f>
        <v>277767.69999999995</v>
      </c>
      <c r="H208" s="70"/>
      <c r="I208" s="70">
        <f>I12+I15+I17+I40+I167+I180+I182+I187+I198+I200+I204</f>
        <v>13834.3033</v>
      </c>
      <c r="J208" s="70">
        <f>J12+J15+J17+J40+J167+J180+J182+J187+J198+J200+J204</f>
        <v>195780.88</v>
      </c>
      <c r="K208" s="70">
        <f>K12+K15+K17+K40+K167+K180+K182+K187+K198+K200+K204</f>
        <v>36406.043299999998</v>
      </c>
      <c r="L208" s="148">
        <f>L12+L15+L17+L40+L167+L180+L182+L187+L198+L200+L204</f>
        <v>473548.58000000013</v>
      </c>
    </row>
    <row r="209" spans="1:12" s="10" customFormat="1" ht="11.85" customHeight="1" x14ac:dyDescent="0.2">
      <c r="A209" s="147"/>
      <c r="B209" s="47" t="s">
        <v>387</v>
      </c>
      <c r="C209" s="70"/>
      <c r="D209" s="70"/>
      <c r="E209" s="70"/>
      <c r="F209" s="70">
        <f>F41</f>
        <v>17804.98</v>
      </c>
      <c r="G209" s="70">
        <f>G41</f>
        <v>225950.89</v>
      </c>
      <c r="H209" s="70"/>
      <c r="I209" s="70">
        <f>I41</f>
        <v>10912.730000000001</v>
      </c>
      <c r="J209" s="70">
        <f>J41</f>
        <v>159258.79999999999</v>
      </c>
      <c r="K209" s="70">
        <f>K41</f>
        <v>28717.710000000003</v>
      </c>
      <c r="L209" s="148">
        <f>L41</f>
        <v>385209.68999999994</v>
      </c>
    </row>
    <row r="210" spans="1:12" ht="13.5" customHeight="1" thickBot="1" x14ac:dyDescent="0.25">
      <c r="A210" s="149"/>
      <c r="B210" s="150" t="s">
        <v>677</v>
      </c>
      <c r="C210" s="151"/>
      <c r="D210" s="151"/>
      <c r="E210" s="151"/>
      <c r="F210" s="151">
        <f>F188</f>
        <v>2600.71</v>
      </c>
      <c r="G210" s="151">
        <f>G188</f>
        <v>27.74</v>
      </c>
      <c r="H210" s="151"/>
      <c r="I210" s="151">
        <f>I188</f>
        <v>1593.9899999999998</v>
      </c>
      <c r="J210" s="151">
        <f>J188</f>
        <v>17.8</v>
      </c>
      <c r="K210" s="151">
        <f>K188</f>
        <v>4194.7</v>
      </c>
      <c r="L210" s="152">
        <f>L188</f>
        <v>45.54</v>
      </c>
    </row>
    <row r="212" spans="1:12" hidden="1" x14ac:dyDescent="0.2"/>
    <row r="213" spans="1:12" hidden="1" x14ac:dyDescent="0.2">
      <c r="B213" s="8" t="s">
        <v>474</v>
      </c>
      <c r="H213" s="73">
        <v>1.1499999999999999</v>
      </c>
    </row>
    <row r="214" spans="1:12" hidden="1" x14ac:dyDescent="0.2">
      <c r="B214" s="8" t="s">
        <v>475</v>
      </c>
      <c r="H214" s="124">
        <v>1.0369999999999999</v>
      </c>
    </row>
    <row r="215" spans="1:12" hidden="1" x14ac:dyDescent="0.2"/>
    <row r="216" spans="1:12" hidden="1" x14ac:dyDescent="0.2"/>
    <row r="217" spans="1:12" hidden="1" x14ac:dyDescent="0.2"/>
    <row r="218" spans="1:12" hidden="1" x14ac:dyDescent="0.2"/>
    <row r="219" spans="1:12" hidden="1" x14ac:dyDescent="0.2"/>
    <row r="221" spans="1:12" ht="13.5" thickBot="1" x14ac:dyDescent="0.25">
      <c r="B221" s="125" t="s">
        <v>389</v>
      </c>
      <c r="C221" s="80"/>
      <c r="D221" s="81"/>
      <c r="E221" s="81"/>
      <c r="F221" s="80"/>
    </row>
    <row r="222" spans="1:12" x14ac:dyDescent="0.2">
      <c r="B222" s="125" t="s">
        <v>477</v>
      </c>
      <c r="C222" s="80"/>
      <c r="D222" s="81"/>
      <c r="E222" s="81"/>
      <c r="F222" s="80"/>
      <c r="I222" s="126">
        <v>1.1499999999999999</v>
      </c>
    </row>
    <row r="223" spans="1:12" x14ac:dyDescent="0.2">
      <c r="B223" s="125" t="s">
        <v>475</v>
      </c>
      <c r="C223" s="80"/>
      <c r="D223" s="81"/>
      <c r="E223" s="81"/>
      <c r="F223" s="80"/>
      <c r="I223" s="127">
        <v>1.0469999999999999</v>
      </c>
    </row>
  </sheetData>
  <mergeCells count="63">
    <mergeCell ref="A194:A197"/>
    <mergeCell ref="A161:A166"/>
    <mergeCell ref="B161:B163"/>
    <mergeCell ref="B164:B166"/>
    <mergeCell ref="A184:A185"/>
    <mergeCell ref="A192:A193"/>
    <mergeCell ref="B192:B193"/>
    <mergeCell ref="A141:A142"/>
    <mergeCell ref="A143:A146"/>
    <mergeCell ref="C143:C146"/>
    <mergeCell ref="B144:B145"/>
    <mergeCell ref="A150:A159"/>
    <mergeCell ref="A126:A127"/>
    <mergeCell ref="A128:A129"/>
    <mergeCell ref="A131:A132"/>
    <mergeCell ref="C131:C132"/>
    <mergeCell ref="A133:A140"/>
    <mergeCell ref="A94:A95"/>
    <mergeCell ref="A96:A103"/>
    <mergeCell ref="A104:A111"/>
    <mergeCell ref="A112:A123"/>
    <mergeCell ref="A124:A125"/>
    <mergeCell ref="A78:A81"/>
    <mergeCell ref="A84:A85"/>
    <mergeCell ref="A86:A87"/>
    <mergeCell ref="A90:A91"/>
    <mergeCell ref="A92:A93"/>
    <mergeCell ref="A63:A64"/>
    <mergeCell ref="A69:A70"/>
    <mergeCell ref="A71:A72"/>
    <mergeCell ref="A73:A74"/>
    <mergeCell ref="A75:A76"/>
    <mergeCell ref="A53:A54"/>
    <mergeCell ref="A55:A56"/>
    <mergeCell ref="A57:A58"/>
    <mergeCell ref="A59:A60"/>
    <mergeCell ref="A61:A62"/>
    <mergeCell ref="A24:A25"/>
    <mergeCell ref="A42:A43"/>
    <mergeCell ref="A44:A45"/>
    <mergeCell ref="A47:A48"/>
    <mergeCell ref="A51:A52"/>
    <mergeCell ref="H8:J8"/>
    <mergeCell ref="K8:L8"/>
    <mergeCell ref="E9:E10"/>
    <mergeCell ref="F9:F10"/>
    <mergeCell ref="G9:G10"/>
    <mergeCell ref="H9:H10"/>
    <mergeCell ref="I9:I10"/>
    <mergeCell ref="J9:J10"/>
    <mergeCell ref="K9:K10"/>
    <mergeCell ref="L9:L10"/>
    <mergeCell ref="A8:A10"/>
    <mergeCell ref="B8:B10"/>
    <mergeCell ref="C8:C10"/>
    <mergeCell ref="D8:D10"/>
    <mergeCell ref="E8:G8"/>
    <mergeCell ref="J2:L2"/>
    <mergeCell ref="J3:L3"/>
    <mergeCell ref="J4:L4"/>
    <mergeCell ref="J5:L5"/>
    <mergeCell ref="A7:L7"/>
    <mergeCell ref="A6:L6"/>
  </mergeCells>
  <pageMargins left="0.39370078740157483" right="0.39370078740157483" top="0.78740157480314965" bottom="0" header="0.39370078740157483" footer="0"/>
  <pageSetup paperSize="9" scale="65" fitToHeight="0" orientation="landscape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W95"/>
  <sheetViews>
    <sheetView topLeftCell="M1" zoomScale="93" zoomScaleNormal="93" workbookViewId="0">
      <pane ySplit="11" topLeftCell="A12" activePane="bottomLeft" state="frozen"/>
      <selection pane="bottomLeft" activeCell="Q5" sqref="Q5:S5"/>
    </sheetView>
  </sheetViews>
  <sheetFormatPr defaultColWidth="8.85546875" defaultRowHeight="12.75" outlineLevelCol="1" x14ac:dyDescent="0.2"/>
  <cols>
    <col min="1" max="1" width="5.7109375" style="184" customWidth="1"/>
    <col min="2" max="2" width="42.140625" style="81" customWidth="1"/>
    <col min="3" max="3" width="18.85546875" style="80" customWidth="1"/>
    <col min="4" max="4" width="22.7109375" style="184" customWidth="1"/>
    <col min="5" max="5" width="12.140625" style="184" customWidth="1"/>
    <col min="6" max="6" width="11.5703125" style="184" customWidth="1"/>
    <col min="7" max="7" width="10" style="184" customWidth="1"/>
    <col min="8" max="8" width="10.5703125" style="184" customWidth="1"/>
    <col min="9" max="9" width="10.85546875" style="184" customWidth="1"/>
    <col min="10" max="10" width="10.7109375" style="184" customWidth="1"/>
    <col min="11" max="11" width="12.140625" style="184" customWidth="1" outlineLevel="1"/>
    <col min="12" max="12" width="12.42578125" style="184" customWidth="1" outlineLevel="1"/>
    <col min="13" max="13" width="9.85546875" style="184" customWidth="1" outlineLevel="1"/>
    <col min="14" max="14" width="8.7109375" style="184" customWidth="1" outlineLevel="1"/>
    <col min="15" max="15" width="11" style="184" customWidth="1" outlineLevel="1"/>
    <col min="16" max="16" width="10" style="184" customWidth="1" outlineLevel="1"/>
    <col min="17" max="17" width="11.7109375" style="184" customWidth="1"/>
    <col min="18" max="18" width="11.140625" style="184" customWidth="1"/>
    <col min="19" max="19" width="10.85546875" style="184" customWidth="1"/>
    <col min="20" max="20" width="5.42578125" style="185" customWidth="1"/>
    <col min="21" max="21" width="14.5703125" style="184" customWidth="1"/>
    <col min="22" max="257" width="8.85546875" style="184"/>
    <col min="258" max="16384" width="8.85546875" style="9"/>
  </cols>
  <sheetData>
    <row r="1" spans="1:257" s="206" customFormat="1" ht="13.5" customHeight="1" x14ac:dyDescent="0.3">
      <c r="A1" s="203"/>
      <c r="B1" s="203"/>
      <c r="C1" s="204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5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  <c r="BU1" s="203"/>
      <c r="BV1" s="203"/>
      <c r="BW1" s="203"/>
      <c r="BX1" s="203"/>
      <c r="BY1" s="203"/>
      <c r="BZ1" s="203"/>
      <c r="CA1" s="203"/>
      <c r="CB1" s="203"/>
      <c r="CC1" s="203"/>
      <c r="CD1" s="203"/>
      <c r="CE1" s="203"/>
      <c r="CF1" s="203"/>
      <c r="CG1" s="203"/>
      <c r="CH1" s="203"/>
      <c r="CI1" s="203"/>
      <c r="CJ1" s="203"/>
      <c r="CK1" s="203"/>
      <c r="CL1" s="203"/>
      <c r="CM1" s="203"/>
      <c r="CN1" s="203"/>
      <c r="CO1" s="203"/>
      <c r="CP1" s="203"/>
      <c r="CQ1" s="203"/>
      <c r="CR1" s="203"/>
      <c r="CS1" s="203"/>
      <c r="CT1" s="203"/>
      <c r="CU1" s="203"/>
      <c r="CV1" s="203"/>
      <c r="CW1" s="203"/>
      <c r="CX1" s="203"/>
      <c r="CY1" s="203"/>
      <c r="CZ1" s="203"/>
      <c r="DA1" s="203"/>
      <c r="DB1" s="203"/>
      <c r="DC1" s="203"/>
      <c r="DD1" s="203"/>
      <c r="DE1" s="203"/>
      <c r="DF1" s="203"/>
      <c r="DG1" s="203"/>
      <c r="DH1" s="203"/>
      <c r="DI1" s="203"/>
      <c r="DJ1" s="203"/>
      <c r="DK1" s="203"/>
      <c r="DL1" s="203"/>
      <c r="DM1" s="203"/>
      <c r="DN1" s="203"/>
      <c r="DO1" s="203"/>
      <c r="DP1" s="203"/>
      <c r="DQ1" s="203"/>
      <c r="DR1" s="203"/>
      <c r="DS1" s="203"/>
      <c r="DT1" s="203"/>
      <c r="DU1" s="203"/>
      <c r="DV1" s="203"/>
      <c r="DW1" s="203"/>
      <c r="DX1" s="203"/>
      <c r="DY1" s="203"/>
      <c r="DZ1" s="203"/>
      <c r="EA1" s="203"/>
      <c r="EB1" s="203"/>
      <c r="EC1" s="203"/>
      <c r="ED1" s="203"/>
      <c r="EE1" s="203"/>
      <c r="EF1" s="203"/>
      <c r="EG1" s="203"/>
      <c r="EH1" s="203"/>
      <c r="EI1" s="203"/>
      <c r="EJ1" s="203"/>
      <c r="EK1" s="203"/>
      <c r="EL1" s="203"/>
      <c r="EM1" s="203"/>
      <c r="EN1" s="203"/>
      <c r="EO1" s="203"/>
      <c r="EP1" s="203"/>
      <c r="EQ1" s="203"/>
      <c r="ER1" s="203"/>
      <c r="ES1" s="203"/>
      <c r="ET1" s="203"/>
      <c r="EU1" s="203"/>
      <c r="EV1" s="203"/>
      <c r="EW1" s="203"/>
      <c r="EX1" s="203"/>
      <c r="EY1" s="203"/>
      <c r="EZ1" s="203"/>
      <c r="FA1" s="203"/>
      <c r="FB1" s="203"/>
      <c r="FC1" s="203"/>
      <c r="FD1" s="203"/>
      <c r="FE1" s="203"/>
      <c r="FF1" s="203"/>
      <c r="FG1" s="203"/>
      <c r="FH1" s="203"/>
      <c r="FI1" s="203"/>
      <c r="FJ1" s="203"/>
      <c r="FK1" s="203"/>
      <c r="FL1" s="203"/>
      <c r="FM1" s="203"/>
      <c r="FN1" s="203"/>
      <c r="FO1" s="203"/>
      <c r="FP1" s="203"/>
      <c r="FQ1" s="203"/>
      <c r="FR1" s="203"/>
      <c r="FS1" s="203"/>
      <c r="FT1" s="203"/>
      <c r="FU1" s="203"/>
      <c r="FV1" s="203"/>
      <c r="FW1" s="203"/>
      <c r="FX1" s="203"/>
      <c r="FY1" s="203"/>
      <c r="FZ1" s="203"/>
      <c r="GA1" s="203"/>
      <c r="GB1" s="203"/>
      <c r="GC1" s="203"/>
      <c r="GD1" s="203"/>
      <c r="GE1" s="203"/>
      <c r="GF1" s="203"/>
      <c r="GG1" s="203"/>
      <c r="GH1" s="203"/>
      <c r="GI1" s="203"/>
      <c r="GJ1" s="203"/>
      <c r="GK1" s="203"/>
      <c r="GL1" s="203"/>
      <c r="GM1" s="203"/>
      <c r="GN1" s="203"/>
      <c r="GO1" s="203"/>
      <c r="GP1" s="203"/>
      <c r="GQ1" s="203"/>
      <c r="GR1" s="203"/>
      <c r="GS1" s="203"/>
      <c r="GT1" s="203"/>
      <c r="GU1" s="203"/>
      <c r="GV1" s="203"/>
      <c r="GW1" s="203"/>
      <c r="GX1" s="203"/>
      <c r="GY1" s="203"/>
      <c r="GZ1" s="203"/>
      <c r="HA1" s="203"/>
      <c r="HB1" s="203"/>
      <c r="HC1" s="203"/>
      <c r="HD1" s="203"/>
      <c r="HE1" s="203"/>
      <c r="HF1" s="203"/>
      <c r="HG1" s="203"/>
      <c r="HH1" s="203"/>
      <c r="HI1" s="203"/>
      <c r="HJ1" s="203"/>
      <c r="HK1" s="203"/>
      <c r="HL1" s="203"/>
      <c r="HM1" s="203"/>
      <c r="HN1" s="203"/>
      <c r="HO1" s="203"/>
      <c r="HP1" s="203"/>
      <c r="HQ1" s="203"/>
      <c r="HR1" s="203"/>
      <c r="HS1" s="203"/>
      <c r="HT1" s="203"/>
      <c r="HU1" s="203"/>
      <c r="HV1" s="203"/>
      <c r="HW1" s="203"/>
      <c r="HX1" s="203"/>
      <c r="HY1" s="203"/>
      <c r="HZ1" s="203"/>
      <c r="IA1" s="203"/>
      <c r="IB1" s="203"/>
      <c r="IC1" s="203"/>
      <c r="ID1" s="203"/>
      <c r="IE1" s="203"/>
      <c r="IF1" s="203"/>
      <c r="IG1" s="203"/>
      <c r="IH1" s="203"/>
      <c r="II1" s="203"/>
      <c r="IJ1" s="203"/>
      <c r="IK1" s="203"/>
      <c r="IL1" s="203"/>
      <c r="IM1" s="203"/>
      <c r="IN1" s="203"/>
      <c r="IO1" s="203"/>
      <c r="IP1" s="203"/>
      <c r="IQ1" s="203"/>
      <c r="IR1" s="203"/>
      <c r="IS1" s="203"/>
      <c r="IT1" s="203"/>
      <c r="IU1" s="203"/>
      <c r="IV1" s="203"/>
      <c r="IW1" s="203"/>
    </row>
    <row r="2" spans="1:257" s="206" customFormat="1" ht="18.75" x14ac:dyDescent="0.3">
      <c r="A2" s="203"/>
      <c r="B2" s="203"/>
      <c r="C2" s="204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7" t="s">
        <v>478</v>
      </c>
      <c r="R2" s="208"/>
      <c r="S2" s="208"/>
      <c r="T2" s="205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F2" s="203"/>
      <c r="BG2" s="203"/>
      <c r="BH2" s="203"/>
      <c r="BI2" s="203"/>
      <c r="BJ2" s="203"/>
      <c r="BK2" s="203"/>
      <c r="BL2" s="203"/>
      <c r="BM2" s="203"/>
      <c r="BN2" s="203"/>
      <c r="BO2" s="203"/>
      <c r="BP2" s="203"/>
      <c r="BQ2" s="203"/>
      <c r="BR2" s="203"/>
      <c r="BS2" s="203"/>
      <c r="BT2" s="203"/>
      <c r="BU2" s="203"/>
      <c r="BV2" s="203"/>
      <c r="BW2" s="203"/>
      <c r="BX2" s="203"/>
      <c r="BY2" s="203"/>
      <c r="BZ2" s="203"/>
      <c r="CA2" s="203"/>
      <c r="CB2" s="203"/>
      <c r="CC2" s="203"/>
      <c r="CD2" s="203"/>
      <c r="CE2" s="203"/>
      <c r="CF2" s="203"/>
      <c r="CG2" s="203"/>
      <c r="CH2" s="203"/>
      <c r="CI2" s="203"/>
      <c r="CJ2" s="203"/>
      <c r="CK2" s="203"/>
      <c r="CL2" s="203"/>
      <c r="CM2" s="203"/>
      <c r="CN2" s="203"/>
      <c r="CO2" s="203"/>
      <c r="CP2" s="203"/>
      <c r="CQ2" s="203"/>
      <c r="CR2" s="203"/>
      <c r="CS2" s="203"/>
      <c r="CT2" s="203"/>
      <c r="CU2" s="203"/>
      <c r="CV2" s="203"/>
      <c r="CW2" s="203"/>
      <c r="CX2" s="203"/>
      <c r="CY2" s="203"/>
      <c r="CZ2" s="203"/>
      <c r="DA2" s="203"/>
      <c r="DB2" s="203"/>
      <c r="DC2" s="203"/>
      <c r="DD2" s="203"/>
      <c r="DE2" s="203"/>
      <c r="DF2" s="203"/>
      <c r="DG2" s="203"/>
      <c r="DH2" s="203"/>
      <c r="DI2" s="203"/>
      <c r="DJ2" s="203"/>
      <c r="DK2" s="203"/>
      <c r="DL2" s="203"/>
      <c r="DM2" s="203"/>
      <c r="DN2" s="203"/>
      <c r="DO2" s="203"/>
      <c r="DP2" s="203"/>
      <c r="DQ2" s="203"/>
      <c r="DR2" s="203"/>
      <c r="DS2" s="203"/>
      <c r="DT2" s="203"/>
      <c r="DU2" s="203"/>
      <c r="DV2" s="203"/>
      <c r="DW2" s="203"/>
      <c r="DX2" s="203"/>
      <c r="DY2" s="203"/>
      <c r="DZ2" s="203"/>
      <c r="EA2" s="203"/>
      <c r="EB2" s="203"/>
      <c r="EC2" s="203"/>
      <c r="ED2" s="203"/>
      <c r="EE2" s="203"/>
      <c r="EF2" s="203"/>
      <c r="EG2" s="203"/>
      <c r="EH2" s="203"/>
      <c r="EI2" s="203"/>
      <c r="EJ2" s="203"/>
      <c r="EK2" s="203"/>
      <c r="EL2" s="203"/>
      <c r="EM2" s="203"/>
      <c r="EN2" s="203"/>
      <c r="EO2" s="203"/>
      <c r="EP2" s="203"/>
      <c r="EQ2" s="203"/>
      <c r="ER2" s="203"/>
      <c r="ES2" s="203"/>
      <c r="ET2" s="203"/>
      <c r="EU2" s="203"/>
      <c r="EV2" s="203"/>
      <c r="EW2" s="203"/>
      <c r="EX2" s="203"/>
      <c r="EY2" s="203"/>
      <c r="EZ2" s="203"/>
      <c r="FA2" s="203"/>
      <c r="FB2" s="203"/>
      <c r="FC2" s="203"/>
      <c r="FD2" s="203"/>
      <c r="FE2" s="203"/>
      <c r="FF2" s="203"/>
      <c r="FG2" s="203"/>
      <c r="FH2" s="203"/>
      <c r="FI2" s="203"/>
      <c r="FJ2" s="203"/>
      <c r="FK2" s="203"/>
      <c r="FL2" s="203"/>
      <c r="FM2" s="203"/>
      <c r="FN2" s="203"/>
      <c r="FO2" s="203"/>
      <c r="FP2" s="203"/>
      <c r="FQ2" s="203"/>
      <c r="FR2" s="203"/>
      <c r="FS2" s="203"/>
      <c r="FT2" s="203"/>
      <c r="FU2" s="203"/>
      <c r="FV2" s="203"/>
      <c r="FW2" s="203"/>
      <c r="FX2" s="203"/>
      <c r="FY2" s="203"/>
      <c r="FZ2" s="203"/>
      <c r="GA2" s="203"/>
      <c r="GB2" s="203"/>
      <c r="GC2" s="203"/>
      <c r="GD2" s="203"/>
      <c r="GE2" s="203"/>
      <c r="GF2" s="203"/>
      <c r="GG2" s="203"/>
      <c r="GH2" s="203"/>
      <c r="GI2" s="203"/>
      <c r="GJ2" s="203"/>
      <c r="GK2" s="203"/>
      <c r="GL2" s="203"/>
      <c r="GM2" s="203"/>
      <c r="GN2" s="203"/>
      <c r="GO2" s="203"/>
      <c r="GP2" s="203"/>
      <c r="GQ2" s="203"/>
      <c r="GR2" s="203"/>
      <c r="GS2" s="203"/>
      <c r="GT2" s="203"/>
      <c r="GU2" s="203"/>
      <c r="GV2" s="203"/>
      <c r="GW2" s="203"/>
      <c r="GX2" s="203"/>
      <c r="GY2" s="203"/>
      <c r="GZ2" s="203"/>
      <c r="HA2" s="203"/>
      <c r="HB2" s="203"/>
      <c r="HC2" s="203"/>
      <c r="HD2" s="203"/>
      <c r="HE2" s="203"/>
      <c r="HF2" s="203"/>
      <c r="HG2" s="203"/>
      <c r="HH2" s="203"/>
      <c r="HI2" s="203"/>
      <c r="HJ2" s="203"/>
      <c r="HK2" s="203"/>
      <c r="HL2" s="203"/>
      <c r="HM2" s="203"/>
      <c r="HN2" s="203"/>
      <c r="HO2" s="203"/>
      <c r="HP2" s="203"/>
      <c r="HQ2" s="203"/>
      <c r="HR2" s="203"/>
      <c r="HS2" s="203"/>
      <c r="HT2" s="203"/>
      <c r="HU2" s="203"/>
      <c r="HV2" s="203"/>
      <c r="HW2" s="203"/>
      <c r="HX2" s="203"/>
      <c r="HY2" s="203"/>
      <c r="HZ2" s="203"/>
      <c r="IA2" s="203"/>
      <c r="IB2" s="203"/>
      <c r="IC2" s="203"/>
      <c r="ID2" s="203"/>
      <c r="IE2" s="203"/>
      <c r="IF2" s="203"/>
      <c r="IG2" s="203"/>
      <c r="IH2" s="203"/>
      <c r="II2" s="203"/>
      <c r="IJ2" s="203"/>
      <c r="IK2" s="203"/>
      <c r="IL2" s="203"/>
      <c r="IM2" s="203"/>
      <c r="IN2" s="203"/>
      <c r="IO2" s="203"/>
      <c r="IP2" s="203"/>
      <c r="IQ2" s="203"/>
      <c r="IR2" s="203"/>
      <c r="IS2" s="203"/>
      <c r="IT2" s="203"/>
      <c r="IU2" s="203"/>
      <c r="IV2" s="203"/>
      <c r="IW2" s="203"/>
    </row>
    <row r="3" spans="1:257" s="206" customFormat="1" ht="15" customHeight="1" x14ac:dyDescent="0.3">
      <c r="A3" s="203"/>
      <c r="B3" s="203"/>
      <c r="C3" s="204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401" t="s">
        <v>1025</v>
      </c>
      <c r="R3" s="401"/>
      <c r="S3" s="401"/>
      <c r="T3" s="205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U3" s="203"/>
      <c r="AV3" s="203"/>
      <c r="AW3" s="203"/>
      <c r="AX3" s="203"/>
      <c r="AY3" s="203"/>
      <c r="AZ3" s="203"/>
      <c r="BA3" s="203"/>
      <c r="BB3" s="203"/>
      <c r="BC3" s="203"/>
      <c r="BD3" s="203"/>
      <c r="BE3" s="203"/>
      <c r="BF3" s="203"/>
      <c r="BG3" s="203"/>
      <c r="BH3" s="203"/>
      <c r="BI3" s="203"/>
      <c r="BJ3" s="203"/>
      <c r="BK3" s="203"/>
      <c r="BL3" s="203"/>
      <c r="BM3" s="203"/>
      <c r="BN3" s="203"/>
      <c r="BO3" s="203"/>
      <c r="BP3" s="203"/>
      <c r="BQ3" s="203"/>
      <c r="BR3" s="203"/>
      <c r="BS3" s="203"/>
      <c r="BT3" s="203"/>
      <c r="BU3" s="203"/>
      <c r="BV3" s="203"/>
      <c r="BW3" s="203"/>
      <c r="BX3" s="203"/>
      <c r="BY3" s="203"/>
      <c r="BZ3" s="203"/>
      <c r="CA3" s="203"/>
      <c r="CB3" s="203"/>
      <c r="CC3" s="203"/>
      <c r="CD3" s="203"/>
      <c r="CE3" s="203"/>
      <c r="CF3" s="203"/>
      <c r="CG3" s="203"/>
      <c r="CH3" s="203"/>
      <c r="CI3" s="203"/>
      <c r="CJ3" s="203"/>
      <c r="CK3" s="203"/>
      <c r="CL3" s="203"/>
      <c r="CM3" s="203"/>
      <c r="CN3" s="203"/>
      <c r="CO3" s="203"/>
      <c r="CP3" s="203"/>
      <c r="CQ3" s="203"/>
      <c r="CR3" s="203"/>
      <c r="CS3" s="203"/>
      <c r="CT3" s="203"/>
      <c r="CU3" s="203"/>
      <c r="CV3" s="203"/>
      <c r="CW3" s="203"/>
      <c r="CX3" s="203"/>
      <c r="CY3" s="203"/>
      <c r="CZ3" s="203"/>
      <c r="DA3" s="203"/>
      <c r="DB3" s="203"/>
      <c r="DC3" s="203"/>
      <c r="DD3" s="203"/>
      <c r="DE3" s="203"/>
      <c r="DF3" s="203"/>
      <c r="DG3" s="203"/>
      <c r="DH3" s="203"/>
      <c r="DI3" s="203"/>
      <c r="DJ3" s="203"/>
      <c r="DK3" s="203"/>
      <c r="DL3" s="203"/>
      <c r="DM3" s="203"/>
      <c r="DN3" s="203"/>
      <c r="DO3" s="203"/>
      <c r="DP3" s="203"/>
      <c r="DQ3" s="203"/>
      <c r="DR3" s="203"/>
      <c r="DS3" s="203"/>
      <c r="DT3" s="203"/>
      <c r="DU3" s="203"/>
      <c r="DV3" s="203"/>
      <c r="DW3" s="203"/>
      <c r="DX3" s="203"/>
      <c r="DY3" s="203"/>
      <c r="DZ3" s="203"/>
      <c r="EA3" s="203"/>
      <c r="EB3" s="203"/>
      <c r="EC3" s="203"/>
      <c r="ED3" s="203"/>
      <c r="EE3" s="203"/>
      <c r="EF3" s="203"/>
      <c r="EG3" s="203"/>
      <c r="EH3" s="203"/>
      <c r="EI3" s="203"/>
      <c r="EJ3" s="203"/>
      <c r="EK3" s="203"/>
      <c r="EL3" s="203"/>
      <c r="EM3" s="203"/>
      <c r="EN3" s="203"/>
      <c r="EO3" s="203"/>
      <c r="EP3" s="203"/>
      <c r="EQ3" s="203"/>
      <c r="ER3" s="203"/>
      <c r="ES3" s="203"/>
      <c r="ET3" s="203"/>
      <c r="EU3" s="203"/>
      <c r="EV3" s="203"/>
      <c r="EW3" s="203"/>
      <c r="EX3" s="203"/>
      <c r="EY3" s="203"/>
      <c r="EZ3" s="203"/>
      <c r="FA3" s="203"/>
      <c r="FB3" s="203"/>
      <c r="FC3" s="203"/>
      <c r="FD3" s="203"/>
      <c r="FE3" s="203"/>
      <c r="FF3" s="203"/>
      <c r="FG3" s="203"/>
      <c r="FH3" s="203"/>
      <c r="FI3" s="203"/>
      <c r="FJ3" s="203"/>
      <c r="FK3" s="203"/>
      <c r="FL3" s="203"/>
      <c r="FM3" s="203"/>
      <c r="FN3" s="203"/>
      <c r="FO3" s="203"/>
      <c r="FP3" s="203"/>
      <c r="FQ3" s="203"/>
      <c r="FR3" s="203"/>
      <c r="FS3" s="203"/>
      <c r="FT3" s="203"/>
      <c r="FU3" s="203"/>
      <c r="FV3" s="203"/>
      <c r="FW3" s="203"/>
      <c r="FX3" s="203"/>
      <c r="FY3" s="203"/>
      <c r="FZ3" s="203"/>
      <c r="GA3" s="203"/>
      <c r="GB3" s="203"/>
      <c r="GC3" s="203"/>
      <c r="GD3" s="203"/>
      <c r="GE3" s="203"/>
      <c r="GF3" s="203"/>
      <c r="GG3" s="203"/>
      <c r="GH3" s="203"/>
      <c r="GI3" s="203"/>
      <c r="GJ3" s="203"/>
      <c r="GK3" s="203"/>
      <c r="GL3" s="203"/>
      <c r="GM3" s="203"/>
      <c r="GN3" s="203"/>
      <c r="GO3" s="203"/>
      <c r="GP3" s="203"/>
      <c r="GQ3" s="203"/>
      <c r="GR3" s="203"/>
      <c r="GS3" s="203"/>
      <c r="GT3" s="203"/>
      <c r="GU3" s="203"/>
      <c r="GV3" s="203"/>
      <c r="GW3" s="203"/>
      <c r="GX3" s="203"/>
      <c r="GY3" s="203"/>
      <c r="GZ3" s="203"/>
      <c r="HA3" s="203"/>
      <c r="HB3" s="203"/>
      <c r="HC3" s="203"/>
      <c r="HD3" s="203"/>
      <c r="HE3" s="203"/>
      <c r="HF3" s="203"/>
      <c r="HG3" s="203"/>
      <c r="HH3" s="203"/>
      <c r="HI3" s="203"/>
      <c r="HJ3" s="203"/>
      <c r="HK3" s="203"/>
      <c r="HL3" s="203"/>
      <c r="HM3" s="203"/>
      <c r="HN3" s="203"/>
      <c r="HO3" s="203"/>
      <c r="HP3" s="203"/>
      <c r="HQ3" s="203"/>
      <c r="HR3" s="203"/>
      <c r="HS3" s="203"/>
      <c r="HT3" s="203"/>
      <c r="HU3" s="203"/>
      <c r="HV3" s="203"/>
      <c r="HW3" s="203"/>
      <c r="HX3" s="203"/>
      <c r="HY3" s="203"/>
      <c r="HZ3" s="203"/>
      <c r="IA3" s="203"/>
      <c r="IB3" s="203"/>
      <c r="IC3" s="203"/>
      <c r="ID3" s="203"/>
      <c r="IE3" s="203"/>
      <c r="IF3" s="203"/>
      <c r="IG3" s="203"/>
      <c r="IH3" s="203"/>
      <c r="II3" s="203"/>
      <c r="IJ3" s="203"/>
      <c r="IK3" s="203"/>
      <c r="IL3" s="203"/>
      <c r="IM3" s="203"/>
      <c r="IN3" s="203"/>
      <c r="IO3" s="203"/>
      <c r="IP3" s="203"/>
      <c r="IQ3" s="203"/>
      <c r="IR3" s="203"/>
      <c r="IS3" s="203"/>
      <c r="IT3" s="203"/>
      <c r="IU3" s="203"/>
      <c r="IV3" s="203"/>
      <c r="IW3" s="203"/>
    </row>
    <row r="4" spans="1:257" s="206" customFormat="1" ht="15.75" customHeight="1" x14ac:dyDescent="0.3">
      <c r="A4" s="203"/>
      <c r="B4" s="203"/>
      <c r="C4" s="204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9"/>
      <c r="Q4" s="401" t="s">
        <v>479</v>
      </c>
      <c r="R4" s="401"/>
      <c r="S4" s="401"/>
      <c r="T4" s="205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3"/>
      <c r="CV4" s="203"/>
      <c r="CW4" s="203"/>
      <c r="CX4" s="203"/>
      <c r="CY4" s="203"/>
      <c r="CZ4" s="203"/>
      <c r="DA4" s="203"/>
      <c r="DB4" s="203"/>
      <c r="DC4" s="203"/>
      <c r="DD4" s="203"/>
      <c r="DE4" s="203"/>
      <c r="DF4" s="203"/>
      <c r="DG4" s="203"/>
      <c r="DH4" s="203"/>
      <c r="DI4" s="203"/>
      <c r="DJ4" s="203"/>
      <c r="DK4" s="203"/>
      <c r="DL4" s="203"/>
      <c r="DM4" s="203"/>
      <c r="DN4" s="203"/>
      <c r="DO4" s="203"/>
      <c r="DP4" s="203"/>
      <c r="DQ4" s="203"/>
      <c r="DR4" s="203"/>
      <c r="DS4" s="203"/>
      <c r="DT4" s="203"/>
      <c r="DU4" s="203"/>
      <c r="DV4" s="203"/>
      <c r="DW4" s="203"/>
      <c r="DX4" s="203"/>
      <c r="DY4" s="203"/>
      <c r="DZ4" s="203"/>
      <c r="EA4" s="203"/>
      <c r="EB4" s="203"/>
      <c r="EC4" s="203"/>
      <c r="ED4" s="203"/>
      <c r="EE4" s="203"/>
      <c r="EF4" s="203"/>
      <c r="EG4" s="203"/>
      <c r="EH4" s="203"/>
      <c r="EI4" s="203"/>
      <c r="EJ4" s="203"/>
      <c r="EK4" s="203"/>
      <c r="EL4" s="203"/>
      <c r="EM4" s="203"/>
      <c r="EN4" s="203"/>
      <c r="EO4" s="203"/>
      <c r="EP4" s="203"/>
      <c r="EQ4" s="203"/>
      <c r="ER4" s="203"/>
      <c r="ES4" s="203"/>
      <c r="ET4" s="203"/>
      <c r="EU4" s="203"/>
      <c r="EV4" s="203"/>
      <c r="EW4" s="203"/>
      <c r="EX4" s="203"/>
      <c r="EY4" s="203"/>
      <c r="EZ4" s="203"/>
      <c r="FA4" s="203"/>
      <c r="FB4" s="203"/>
      <c r="FC4" s="203"/>
      <c r="FD4" s="203"/>
      <c r="FE4" s="203"/>
      <c r="FF4" s="203"/>
      <c r="FG4" s="203"/>
      <c r="FH4" s="203"/>
      <c r="FI4" s="203"/>
      <c r="FJ4" s="203"/>
      <c r="FK4" s="203"/>
      <c r="FL4" s="203"/>
      <c r="FM4" s="203"/>
      <c r="FN4" s="203"/>
      <c r="FO4" s="203"/>
      <c r="FP4" s="203"/>
      <c r="FQ4" s="203"/>
      <c r="FR4" s="203"/>
      <c r="FS4" s="203"/>
      <c r="FT4" s="203"/>
      <c r="FU4" s="203"/>
      <c r="FV4" s="203"/>
      <c r="FW4" s="203"/>
      <c r="FX4" s="203"/>
      <c r="FY4" s="203"/>
      <c r="FZ4" s="203"/>
      <c r="GA4" s="203"/>
      <c r="GB4" s="203"/>
      <c r="GC4" s="203"/>
      <c r="GD4" s="203"/>
      <c r="GE4" s="203"/>
      <c r="GF4" s="203"/>
      <c r="GG4" s="203"/>
      <c r="GH4" s="203"/>
      <c r="GI4" s="203"/>
      <c r="GJ4" s="203"/>
      <c r="GK4" s="203"/>
      <c r="GL4" s="203"/>
      <c r="GM4" s="203"/>
      <c r="GN4" s="203"/>
      <c r="GO4" s="203"/>
      <c r="GP4" s="203"/>
      <c r="GQ4" s="203"/>
      <c r="GR4" s="203"/>
      <c r="GS4" s="203"/>
      <c r="GT4" s="203"/>
      <c r="GU4" s="203"/>
      <c r="GV4" s="203"/>
      <c r="GW4" s="203"/>
      <c r="GX4" s="203"/>
      <c r="GY4" s="203"/>
      <c r="GZ4" s="203"/>
      <c r="HA4" s="203"/>
      <c r="HB4" s="203"/>
      <c r="HC4" s="203"/>
      <c r="HD4" s="203"/>
      <c r="HE4" s="203"/>
      <c r="HF4" s="203"/>
      <c r="HG4" s="203"/>
      <c r="HH4" s="203"/>
      <c r="HI4" s="203"/>
      <c r="HJ4" s="203"/>
      <c r="HK4" s="203"/>
      <c r="HL4" s="203"/>
      <c r="HM4" s="203"/>
      <c r="HN4" s="203"/>
      <c r="HO4" s="203"/>
      <c r="HP4" s="203"/>
      <c r="HQ4" s="203"/>
      <c r="HR4" s="203"/>
      <c r="HS4" s="203"/>
      <c r="HT4" s="203"/>
      <c r="HU4" s="203"/>
      <c r="HV4" s="203"/>
      <c r="HW4" s="203"/>
      <c r="HX4" s="203"/>
      <c r="HY4" s="203"/>
      <c r="HZ4" s="203"/>
      <c r="IA4" s="203"/>
      <c r="IB4" s="203"/>
      <c r="IC4" s="203"/>
      <c r="ID4" s="203"/>
      <c r="IE4" s="203"/>
      <c r="IF4" s="203"/>
      <c r="IG4" s="203"/>
      <c r="IH4" s="203"/>
      <c r="II4" s="203"/>
      <c r="IJ4" s="203"/>
      <c r="IK4" s="203"/>
      <c r="IL4" s="203"/>
      <c r="IM4" s="203"/>
      <c r="IN4" s="203"/>
      <c r="IO4" s="203"/>
      <c r="IP4" s="203"/>
      <c r="IQ4" s="203"/>
      <c r="IR4" s="203"/>
      <c r="IS4" s="203"/>
      <c r="IT4" s="203"/>
      <c r="IU4" s="203"/>
      <c r="IV4" s="203"/>
      <c r="IW4" s="203"/>
    </row>
    <row r="5" spans="1:257" s="206" customFormat="1" ht="15.75" customHeight="1" x14ac:dyDescent="0.3">
      <c r="A5" s="203"/>
      <c r="B5" s="203"/>
      <c r="C5" s="204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9"/>
      <c r="Q5" s="394" t="s">
        <v>1037</v>
      </c>
      <c r="R5" s="394"/>
      <c r="S5" s="394"/>
      <c r="T5" s="205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  <c r="AW5" s="203"/>
      <c r="AX5" s="203"/>
      <c r="AY5" s="203"/>
      <c r="AZ5" s="203"/>
      <c r="BA5" s="203"/>
      <c r="BB5" s="203"/>
      <c r="BC5" s="203"/>
      <c r="BD5" s="203"/>
      <c r="BE5" s="203"/>
      <c r="BF5" s="203"/>
      <c r="BG5" s="203"/>
      <c r="BH5" s="203"/>
      <c r="BI5" s="203"/>
      <c r="BJ5" s="203"/>
      <c r="BK5" s="203"/>
      <c r="BL5" s="203"/>
      <c r="BM5" s="203"/>
      <c r="BN5" s="203"/>
      <c r="BO5" s="203"/>
      <c r="BP5" s="203"/>
      <c r="BQ5" s="203"/>
      <c r="BR5" s="203"/>
      <c r="BS5" s="203"/>
      <c r="BT5" s="203"/>
      <c r="BU5" s="203"/>
      <c r="BV5" s="203"/>
      <c r="BW5" s="203"/>
      <c r="BX5" s="203"/>
      <c r="BY5" s="203"/>
      <c r="BZ5" s="203"/>
      <c r="CA5" s="203"/>
      <c r="CB5" s="203"/>
      <c r="CC5" s="203"/>
      <c r="CD5" s="203"/>
      <c r="CE5" s="203"/>
      <c r="CF5" s="203"/>
      <c r="CG5" s="203"/>
      <c r="CH5" s="203"/>
      <c r="CI5" s="203"/>
      <c r="CJ5" s="203"/>
      <c r="CK5" s="203"/>
      <c r="CL5" s="203"/>
      <c r="CM5" s="203"/>
      <c r="CN5" s="203"/>
      <c r="CO5" s="203"/>
      <c r="CP5" s="203"/>
      <c r="CQ5" s="203"/>
      <c r="CR5" s="203"/>
      <c r="CS5" s="203"/>
      <c r="CT5" s="203"/>
      <c r="CU5" s="203"/>
      <c r="CV5" s="203"/>
      <c r="CW5" s="203"/>
      <c r="CX5" s="203"/>
      <c r="CY5" s="203"/>
      <c r="CZ5" s="203"/>
      <c r="DA5" s="203"/>
      <c r="DB5" s="203"/>
      <c r="DC5" s="203"/>
      <c r="DD5" s="203"/>
      <c r="DE5" s="203"/>
      <c r="DF5" s="203"/>
      <c r="DG5" s="203"/>
      <c r="DH5" s="203"/>
      <c r="DI5" s="203"/>
      <c r="DJ5" s="203"/>
      <c r="DK5" s="203"/>
      <c r="DL5" s="203"/>
      <c r="DM5" s="203"/>
      <c r="DN5" s="203"/>
      <c r="DO5" s="203"/>
      <c r="DP5" s="203"/>
      <c r="DQ5" s="203"/>
      <c r="DR5" s="203"/>
      <c r="DS5" s="203"/>
      <c r="DT5" s="203"/>
      <c r="DU5" s="203"/>
      <c r="DV5" s="203"/>
      <c r="DW5" s="203"/>
      <c r="DX5" s="203"/>
      <c r="DY5" s="203"/>
      <c r="DZ5" s="203"/>
      <c r="EA5" s="203"/>
      <c r="EB5" s="203"/>
      <c r="EC5" s="203"/>
      <c r="ED5" s="203"/>
      <c r="EE5" s="203"/>
      <c r="EF5" s="203"/>
      <c r="EG5" s="203"/>
      <c r="EH5" s="203"/>
      <c r="EI5" s="203"/>
      <c r="EJ5" s="203"/>
      <c r="EK5" s="203"/>
      <c r="EL5" s="203"/>
      <c r="EM5" s="203"/>
      <c r="EN5" s="203"/>
      <c r="EO5" s="203"/>
      <c r="EP5" s="203"/>
      <c r="EQ5" s="203"/>
      <c r="ER5" s="203"/>
      <c r="ES5" s="203"/>
      <c r="ET5" s="203"/>
      <c r="EU5" s="203"/>
      <c r="EV5" s="203"/>
      <c r="EW5" s="203"/>
      <c r="EX5" s="203"/>
      <c r="EY5" s="203"/>
      <c r="EZ5" s="203"/>
      <c r="FA5" s="203"/>
      <c r="FB5" s="203"/>
      <c r="FC5" s="203"/>
      <c r="FD5" s="203"/>
      <c r="FE5" s="203"/>
      <c r="FF5" s="203"/>
      <c r="FG5" s="203"/>
      <c r="FH5" s="203"/>
      <c r="FI5" s="203"/>
      <c r="FJ5" s="203"/>
      <c r="FK5" s="203"/>
      <c r="FL5" s="203"/>
      <c r="FM5" s="203"/>
      <c r="FN5" s="203"/>
      <c r="FO5" s="203"/>
      <c r="FP5" s="203"/>
      <c r="FQ5" s="203"/>
      <c r="FR5" s="203"/>
      <c r="FS5" s="203"/>
      <c r="FT5" s="203"/>
      <c r="FU5" s="203"/>
      <c r="FV5" s="203"/>
      <c r="FW5" s="203"/>
      <c r="FX5" s="203"/>
      <c r="FY5" s="203"/>
      <c r="FZ5" s="203"/>
      <c r="GA5" s="203"/>
      <c r="GB5" s="203"/>
      <c r="GC5" s="203"/>
      <c r="GD5" s="203"/>
      <c r="GE5" s="203"/>
      <c r="GF5" s="203"/>
      <c r="GG5" s="203"/>
      <c r="GH5" s="203"/>
      <c r="GI5" s="203"/>
      <c r="GJ5" s="203"/>
      <c r="GK5" s="203"/>
      <c r="GL5" s="203"/>
      <c r="GM5" s="203"/>
      <c r="GN5" s="203"/>
      <c r="GO5" s="203"/>
      <c r="GP5" s="203"/>
      <c r="GQ5" s="203"/>
      <c r="GR5" s="203"/>
      <c r="GS5" s="203"/>
      <c r="GT5" s="203"/>
      <c r="GU5" s="203"/>
      <c r="GV5" s="203"/>
      <c r="GW5" s="203"/>
      <c r="GX5" s="203"/>
      <c r="GY5" s="203"/>
      <c r="GZ5" s="203"/>
      <c r="HA5" s="203"/>
      <c r="HB5" s="203"/>
      <c r="HC5" s="203"/>
      <c r="HD5" s="203"/>
      <c r="HE5" s="203"/>
      <c r="HF5" s="203"/>
      <c r="HG5" s="203"/>
      <c r="HH5" s="203"/>
      <c r="HI5" s="203"/>
      <c r="HJ5" s="203"/>
      <c r="HK5" s="203"/>
      <c r="HL5" s="203"/>
      <c r="HM5" s="203"/>
      <c r="HN5" s="203"/>
      <c r="HO5" s="203"/>
      <c r="HP5" s="203"/>
      <c r="HQ5" s="203"/>
      <c r="HR5" s="203"/>
      <c r="HS5" s="203"/>
      <c r="HT5" s="203"/>
      <c r="HU5" s="203"/>
      <c r="HV5" s="203"/>
      <c r="HW5" s="203"/>
      <c r="HX5" s="203"/>
      <c r="HY5" s="203"/>
      <c r="HZ5" s="203"/>
      <c r="IA5" s="203"/>
      <c r="IB5" s="203"/>
      <c r="IC5" s="203"/>
      <c r="ID5" s="203"/>
      <c r="IE5" s="203"/>
      <c r="IF5" s="203"/>
      <c r="IG5" s="203"/>
      <c r="IH5" s="203"/>
      <c r="II5" s="203"/>
      <c r="IJ5" s="203"/>
      <c r="IK5" s="203"/>
      <c r="IL5" s="203"/>
      <c r="IM5" s="203"/>
      <c r="IN5" s="203"/>
      <c r="IO5" s="203"/>
      <c r="IP5" s="203"/>
      <c r="IQ5" s="203"/>
      <c r="IR5" s="203"/>
      <c r="IS5" s="203"/>
      <c r="IT5" s="203"/>
      <c r="IU5" s="203"/>
      <c r="IV5" s="203"/>
      <c r="IW5" s="203"/>
    </row>
    <row r="6" spans="1:257" s="206" customFormat="1" ht="15.75" customHeight="1" x14ac:dyDescent="0.3">
      <c r="A6" s="374" t="s">
        <v>1032</v>
      </c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4"/>
      <c r="S6" s="374"/>
      <c r="T6" s="205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203"/>
      <c r="AQ6" s="203"/>
      <c r="AR6" s="203"/>
      <c r="AS6" s="203"/>
      <c r="AT6" s="203"/>
      <c r="AU6" s="203"/>
      <c r="AV6" s="203"/>
      <c r="AW6" s="203"/>
      <c r="AX6" s="203"/>
      <c r="AY6" s="203"/>
      <c r="AZ6" s="203"/>
      <c r="BA6" s="203"/>
      <c r="BB6" s="203"/>
      <c r="BC6" s="203"/>
      <c r="BD6" s="203"/>
      <c r="BE6" s="203"/>
      <c r="BF6" s="203"/>
      <c r="BG6" s="203"/>
      <c r="BH6" s="203"/>
      <c r="BI6" s="203"/>
      <c r="BJ6" s="203"/>
      <c r="BK6" s="203"/>
      <c r="BL6" s="203"/>
      <c r="BM6" s="203"/>
      <c r="BN6" s="203"/>
      <c r="BO6" s="203"/>
      <c r="BP6" s="203"/>
      <c r="BQ6" s="203"/>
      <c r="BR6" s="203"/>
      <c r="BS6" s="203"/>
      <c r="BT6" s="203"/>
      <c r="BU6" s="203"/>
      <c r="BV6" s="203"/>
      <c r="BW6" s="203"/>
      <c r="BX6" s="203"/>
      <c r="BY6" s="203"/>
      <c r="BZ6" s="203"/>
      <c r="CA6" s="203"/>
      <c r="CB6" s="203"/>
      <c r="CC6" s="203"/>
      <c r="CD6" s="203"/>
      <c r="CE6" s="203"/>
      <c r="CF6" s="203"/>
      <c r="CG6" s="203"/>
      <c r="CH6" s="203"/>
      <c r="CI6" s="203"/>
      <c r="CJ6" s="203"/>
      <c r="CK6" s="203"/>
      <c r="CL6" s="203"/>
      <c r="CM6" s="203"/>
      <c r="CN6" s="203"/>
      <c r="CO6" s="203"/>
      <c r="CP6" s="203"/>
      <c r="CQ6" s="203"/>
      <c r="CR6" s="203"/>
      <c r="CS6" s="203"/>
      <c r="CT6" s="203"/>
      <c r="CU6" s="203"/>
      <c r="CV6" s="203"/>
      <c r="CW6" s="203"/>
      <c r="CX6" s="203"/>
      <c r="CY6" s="203"/>
      <c r="CZ6" s="203"/>
      <c r="DA6" s="203"/>
      <c r="DB6" s="203"/>
      <c r="DC6" s="203"/>
      <c r="DD6" s="203"/>
      <c r="DE6" s="203"/>
      <c r="DF6" s="203"/>
      <c r="DG6" s="203"/>
      <c r="DH6" s="203"/>
      <c r="DI6" s="203"/>
      <c r="DJ6" s="203"/>
      <c r="DK6" s="203"/>
      <c r="DL6" s="203"/>
      <c r="DM6" s="203"/>
      <c r="DN6" s="203"/>
      <c r="DO6" s="203"/>
      <c r="DP6" s="203"/>
      <c r="DQ6" s="203"/>
      <c r="DR6" s="203"/>
      <c r="DS6" s="203"/>
      <c r="DT6" s="203"/>
      <c r="DU6" s="203"/>
      <c r="DV6" s="203"/>
      <c r="DW6" s="203"/>
      <c r="DX6" s="203"/>
      <c r="DY6" s="203"/>
      <c r="DZ6" s="203"/>
      <c r="EA6" s="203"/>
      <c r="EB6" s="203"/>
      <c r="EC6" s="203"/>
      <c r="ED6" s="203"/>
      <c r="EE6" s="203"/>
      <c r="EF6" s="203"/>
      <c r="EG6" s="203"/>
      <c r="EH6" s="203"/>
      <c r="EI6" s="203"/>
      <c r="EJ6" s="203"/>
      <c r="EK6" s="203"/>
      <c r="EL6" s="203"/>
      <c r="EM6" s="203"/>
      <c r="EN6" s="203"/>
      <c r="EO6" s="203"/>
      <c r="EP6" s="203"/>
      <c r="EQ6" s="203"/>
      <c r="ER6" s="203"/>
      <c r="ES6" s="203"/>
      <c r="ET6" s="203"/>
      <c r="EU6" s="203"/>
      <c r="EV6" s="203"/>
      <c r="EW6" s="203"/>
      <c r="EX6" s="203"/>
      <c r="EY6" s="203"/>
      <c r="EZ6" s="203"/>
      <c r="FA6" s="203"/>
      <c r="FB6" s="203"/>
      <c r="FC6" s="203"/>
      <c r="FD6" s="203"/>
      <c r="FE6" s="203"/>
      <c r="FF6" s="203"/>
      <c r="FG6" s="203"/>
      <c r="FH6" s="203"/>
      <c r="FI6" s="203"/>
      <c r="FJ6" s="203"/>
      <c r="FK6" s="203"/>
      <c r="FL6" s="203"/>
      <c r="FM6" s="203"/>
      <c r="FN6" s="203"/>
      <c r="FO6" s="203"/>
      <c r="FP6" s="203"/>
      <c r="FQ6" s="203"/>
      <c r="FR6" s="203"/>
      <c r="FS6" s="203"/>
      <c r="FT6" s="203"/>
      <c r="FU6" s="203"/>
      <c r="FV6" s="203"/>
      <c r="FW6" s="203"/>
      <c r="FX6" s="203"/>
      <c r="FY6" s="203"/>
      <c r="FZ6" s="203"/>
      <c r="GA6" s="203"/>
      <c r="GB6" s="203"/>
      <c r="GC6" s="203"/>
      <c r="GD6" s="203"/>
      <c r="GE6" s="203"/>
      <c r="GF6" s="203"/>
      <c r="GG6" s="203"/>
      <c r="GH6" s="203"/>
      <c r="GI6" s="203"/>
      <c r="GJ6" s="203"/>
      <c r="GK6" s="203"/>
      <c r="GL6" s="203"/>
      <c r="GM6" s="203"/>
      <c r="GN6" s="203"/>
      <c r="GO6" s="203"/>
      <c r="GP6" s="203"/>
      <c r="GQ6" s="203"/>
      <c r="GR6" s="203"/>
      <c r="GS6" s="203"/>
      <c r="GT6" s="203"/>
      <c r="GU6" s="203"/>
      <c r="GV6" s="203"/>
      <c r="GW6" s="203"/>
      <c r="GX6" s="203"/>
      <c r="GY6" s="203"/>
      <c r="GZ6" s="203"/>
      <c r="HA6" s="203"/>
      <c r="HB6" s="203"/>
      <c r="HC6" s="203"/>
      <c r="HD6" s="203"/>
      <c r="HE6" s="203"/>
      <c r="HF6" s="203"/>
      <c r="HG6" s="203"/>
      <c r="HH6" s="203"/>
      <c r="HI6" s="203"/>
      <c r="HJ6" s="203"/>
      <c r="HK6" s="203"/>
      <c r="HL6" s="203"/>
      <c r="HM6" s="203"/>
      <c r="HN6" s="203"/>
      <c r="HO6" s="203"/>
      <c r="HP6" s="203"/>
      <c r="HQ6" s="203"/>
      <c r="HR6" s="203"/>
      <c r="HS6" s="203"/>
      <c r="HT6" s="203"/>
      <c r="HU6" s="203"/>
      <c r="HV6" s="203"/>
      <c r="HW6" s="203"/>
      <c r="HX6" s="203"/>
      <c r="HY6" s="203"/>
      <c r="HZ6" s="203"/>
      <c r="IA6" s="203"/>
      <c r="IB6" s="203"/>
      <c r="IC6" s="203"/>
      <c r="ID6" s="203"/>
      <c r="IE6" s="203"/>
      <c r="IF6" s="203"/>
      <c r="IG6" s="203"/>
      <c r="IH6" s="203"/>
      <c r="II6" s="203"/>
      <c r="IJ6" s="203"/>
      <c r="IK6" s="203"/>
      <c r="IL6" s="203"/>
      <c r="IM6" s="203"/>
      <c r="IN6" s="203"/>
      <c r="IO6" s="203"/>
      <c r="IP6" s="203"/>
      <c r="IQ6" s="203"/>
      <c r="IR6" s="203"/>
      <c r="IS6" s="203"/>
      <c r="IT6" s="203"/>
      <c r="IU6" s="203"/>
      <c r="IV6" s="203"/>
      <c r="IW6" s="203"/>
    </row>
    <row r="7" spans="1:257" s="206" customFormat="1" ht="27.75" customHeight="1" thickBot="1" x14ac:dyDescent="0.35">
      <c r="A7" s="403" t="s">
        <v>1031</v>
      </c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205"/>
      <c r="U7" s="203"/>
      <c r="V7" s="203"/>
      <c r="W7" s="203"/>
      <c r="X7" s="20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3"/>
      <c r="AJ7" s="203"/>
      <c r="AK7" s="203"/>
      <c r="AL7" s="203"/>
      <c r="AM7" s="203"/>
      <c r="AN7" s="203"/>
      <c r="AO7" s="203"/>
      <c r="AP7" s="203"/>
      <c r="AQ7" s="203"/>
      <c r="AR7" s="203"/>
      <c r="AS7" s="203"/>
      <c r="AT7" s="203"/>
      <c r="AU7" s="203"/>
      <c r="AV7" s="203"/>
      <c r="AW7" s="203"/>
      <c r="AX7" s="203"/>
      <c r="AY7" s="203"/>
      <c r="AZ7" s="203"/>
      <c r="BA7" s="203"/>
      <c r="BB7" s="203"/>
      <c r="BC7" s="203"/>
      <c r="BD7" s="203"/>
      <c r="BE7" s="203"/>
      <c r="BF7" s="203"/>
      <c r="BG7" s="203"/>
      <c r="BH7" s="203"/>
      <c r="BI7" s="203"/>
      <c r="BJ7" s="203"/>
      <c r="BK7" s="203"/>
      <c r="BL7" s="203"/>
      <c r="BM7" s="203"/>
      <c r="BN7" s="203"/>
      <c r="BO7" s="203"/>
      <c r="BP7" s="203"/>
      <c r="BQ7" s="203"/>
      <c r="BR7" s="203"/>
      <c r="BS7" s="203"/>
      <c r="BT7" s="203"/>
      <c r="BU7" s="203"/>
      <c r="BV7" s="203"/>
      <c r="BW7" s="203"/>
      <c r="BX7" s="203"/>
      <c r="BY7" s="203"/>
      <c r="BZ7" s="203"/>
      <c r="CA7" s="203"/>
      <c r="CB7" s="203"/>
      <c r="CC7" s="203"/>
      <c r="CD7" s="203"/>
      <c r="CE7" s="203"/>
      <c r="CF7" s="203"/>
      <c r="CG7" s="203"/>
      <c r="CH7" s="203"/>
      <c r="CI7" s="203"/>
      <c r="CJ7" s="203"/>
      <c r="CK7" s="203"/>
      <c r="CL7" s="203"/>
      <c r="CM7" s="203"/>
      <c r="CN7" s="203"/>
      <c r="CO7" s="203"/>
      <c r="CP7" s="203"/>
      <c r="CQ7" s="203"/>
      <c r="CR7" s="203"/>
      <c r="CS7" s="203"/>
      <c r="CT7" s="203"/>
      <c r="CU7" s="203"/>
      <c r="CV7" s="203"/>
      <c r="CW7" s="203"/>
      <c r="CX7" s="203"/>
      <c r="CY7" s="203"/>
      <c r="CZ7" s="203"/>
      <c r="DA7" s="203"/>
      <c r="DB7" s="203"/>
      <c r="DC7" s="203"/>
      <c r="DD7" s="203"/>
      <c r="DE7" s="203"/>
      <c r="DF7" s="203"/>
      <c r="DG7" s="203"/>
      <c r="DH7" s="203"/>
      <c r="DI7" s="203"/>
      <c r="DJ7" s="203"/>
      <c r="DK7" s="203"/>
      <c r="DL7" s="203"/>
      <c r="DM7" s="203"/>
      <c r="DN7" s="203"/>
      <c r="DO7" s="203"/>
      <c r="DP7" s="203"/>
      <c r="DQ7" s="203"/>
      <c r="DR7" s="203"/>
      <c r="DS7" s="203"/>
      <c r="DT7" s="203"/>
      <c r="DU7" s="203"/>
      <c r="DV7" s="203"/>
      <c r="DW7" s="203"/>
      <c r="DX7" s="203"/>
      <c r="DY7" s="203"/>
      <c r="DZ7" s="203"/>
      <c r="EA7" s="203"/>
      <c r="EB7" s="203"/>
      <c r="EC7" s="203"/>
      <c r="ED7" s="203"/>
      <c r="EE7" s="203"/>
      <c r="EF7" s="203"/>
      <c r="EG7" s="203"/>
      <c r="EH7" s="203"/>
      <c r="EI7" s="203"/>
      <c r="EJ7" s="203"/>
      <c r="EK7" s="203"/>
      <c r="EL7" s="203"/>
      <c r="EM7" s="203"/>
      <c r="EN7" s="203"/>
      <c r="EO7" s="203"/>
      <c r="EP7" s="203"/>
      <c r="EQ7" s="203"/>
      <c r="ER7" s="203"/>
      <c r="ES7" s="203"/>
      <c r="ET7" s="203"/>
      <c r="EU7" s="203"/>
      <c r="EV7" s="203"/>
      <c r="EW7" s="203"/>
      <c r="EX7" s="203"/>
      <c r="EY7" s="203"/>
      <c r="EZ7" s="203"/>
      <c r="FA7" s="203"/>
      <c r="FB7" s="203"/>
      <c r="FC7" s="203"/>
      <c r="FD7" s="203"/>
      <c r="FE7" s="203"/>
      <c r="FF7" s="203"/>
      <c r="FG7" s="203"/>
      <c r="FH7" s="203"/>
      <c r="FI7" s="203"/>
      <c r="FJ7" s="203"/>
      <c r="FK7" s="203"/>
      <c r="FL7" s="203"/>
      <c r="FM7" s="203"/>
      <c r="FN7" s="203"/>
      <c r="FO7" s="203"/>
      <c r="FP7" s="203"/>
      <c r="FQ7" s="203"/>
      <c r="FR7" s="203"/>
      <c r="FS7" s="203"/>
      <c r="FT7" s="203"/>
      <c r="FU7" s="203"/>
      <c r="FV7" s="203"/>
      <c r="FW7" s="203"/>
      <c r="FX7" s="203"/>
      <c r="FY7" s="203"/>
      <c r="FZ7" s="203"/>
      <c r="GA7" s="203"/>
      <c r="GB7" s="203"/>
      <c r="GC7" s="203"/>
      <c r="GD7" s="203"/>
      <c r="GE7" s="203"/>
      <c r="GF7" s="203"/>
      <c r="GG7" s="203"/>
      <c r="GH7" s="203"/>
      <c r="GI7" s="203"/>
      <c r="GJ7" s="203"/>
      <c r="GK7" s="203"/>
      <c r="GL7" s="203"/>
      <c r="GM7" s="203"/>
      <c r="GN7" s="203"/>
      <c r="GO7" s="203"/>
      <c r="GP7" s="203"/>
      <c r="GQ7" s="203"/>
      <c r="GR7" s="203"/>
      <c r="GS7" s="203"/>
      <c r="GT7" s="203"/>
      <c r="GU7" s="203"/>
      <c r="GV7" s="203"/>
      <c r="GW7" s="203"/>
      <c r="GX7" s="203"/>
      <c r="GY7" s="203"/>
      <c r="GZ7" s="203"/>
      <c r="HA7" s="203"/>
      <c r="HB7" s="203"/>
      <c r="HC7" s="203"/>
      <c r="HD7" s="203"/>
      <c r="HE7" s="203"/>
      <c r="HF7" s="203"/>
      <c r="HG7" s="203"/>
      <c r="HH7" s="203"/>
      <c r="HI7" s="203"/>
      <c r="HJ7" s="203"/>
      <c r="HK7" s="203"/>
      <c r="HL7" s="203"/>
      <c r="HM7" s="203"/>
      <c r="HN7" s="203"/>
      <c r="HO7" s="203"/>
      <c r="HP7" s="203"/>
      <c r="HQ7" s="203"/>
      <c r="HR7" s="203"/>
      <c r="HS7" s="203"/>
      <c r="HT7" s="203"/>
      <c r="HU7" s="203"/>
      <c r="HV7" s="203"/>
      <c r="HW7" s="203"/>
      <c r="HX7" s="203"/>
      <c r="HY7" s="203"/>
      <c r="HZ7" s="203"/>
      <c r="IA7" s="203"/>
      <c r="IB7" s="203"/>
      <c r="IC7" s="203"/>
      <c r="ID7" s="203"/>
      <c r="IE7" s="203"/>
      <c r="IF7" s="203"/>
      <c r="IG7" s="203"/>
      <c r="IH7" s="203"/>
      <c r="II7" s="203"/>
      <c r="IJ7" s="203"/>
      <c r="IK7" s="203"/>
      <c r="IL7" s="203"/>
      <c r="IM7" s="203"/>
      <c r="IN7" s="203"/>
      <c r="IO7" s="203"/>
      <c r="IP7" s="203"/>
      <c r="IQ7" s="203"/>
      <c r="IR7" s="203"/>
      <c r="IS7" s="203"/>
      <c r="IT7" s="203"/>
      <c r="IU7" s="203"/>
      <c r="IV7" s="203"/>
      <c r="IW7" s="203"/>
    </row>
    <row r="8" spans="1:257" ht="14.25" customHeight="1" x14ac:dyDescent="0.2">
      <c r="A8" s="376" t="s">
        <v>480</v>
      </c>
      <c r="B8" s="379" t="s">
        <v>2</v>
      </c>
      <c r="C8" s="379" t="s">
        <v>3</v>
      </c>
      <c r="D8" s="379" t="s">
        <v>4</v>
      </c>
      <c r="E8" s="379" t="s">
        <v>481</v>
      </c>
      <c r="F8" s="379"/>
      <c r="G8" s="379"/>
      <c r="H8" s="379"/>
      <c r="I8" s="379"/>
      <c r="J8" s="379"/>
      <c r="K8" s="379" t="s">
        <v>482</v>
      </c>
      <c r="L8" s="379"/>
      <c r="M8" s="379"/>
      <c r="N8" s="379"/>
      <c r="O8" s="379"/>
      <c r="P8" s="379"/>
      <c r="Q8" s="379" t="s">
        <v>7</v>
      </c>
      <c r="R8" s="379"/>
      <c r="S8" s="382"/>
    </row>
    <row r="9" spans="1:257" ht="26.25" customHeight="1" x14ac:dyDescent="0.2">
      <c r="A9" s="377"/>
      <c r="B9" s="380"/>
      <c r="C9" s="380"/>
      <c r="D9" s="380"/>
      <c r="E9" s="380" t="s">
        <v>483</v>
      </c>
      <c r="F9" s="380"/>
      <c r="G9" s="66" t="s">
        <v>484</v>
      </c>
      <c r="H9" s="380" t="s">
        <v>485</v>
      </c>
      <c r="I9" s="380" t="s">
        <v>486</v>
      </c>
      <c r="J9" s="380" t="s">
        <v>674</v>
      </c>
      <c r="K9" s="380" t="s">
        <v>483</v>
      </c>
      <c r="L9" s="380"/>
      <c r="M9" s="66" t="s">
        <v>484</v>
      </c>
      <c r="N9" s="380" t="s">
        <v>485</v>
      </c>
      <c r="O9" s="380" t="s">
        <v>486</v>
      </c>
      <c r="P9" s="380" t="s">
        <v>674</v>
      </c>
      <c r="Q9" s="380" t="s">
        <v>485</v>
      </c>
      <c r="R9" s="380" t="s">
        <v>486</v>
      </c>
      <c r="S9" s="383" t="s">
        <v>674</v>
      </c>
    </row>
    <row r="10" spans="1:257" ht="65.849999999999994" customHeight="1" thickBot="1" x14ac:dyDescent="0.25">
      <c r="A10" s="378"/>
      <c r="B10" s="381"/>
      <c r="C10" s="381"/>
      <c r="D10" s="381"/>
      <c r="E10" s="182" t="s">
        <v>961</v>
      </c>
      <c r="F10" s="182" t="s">
        <v>962</v>
      </c>
      <c r="G10" s="182" t="s">
        <v>963</v>
      </c>
      <c r="H10" s="381"/>
      <c r="I10" s="381"/>
      <c r="J10" s="381"/>
      <c r="K10" s="182" t="s">
        <v>961</v>
      </c>
      <c r="L10" s="182" t="s">
        <v>962</v>
      </c>
      <c r="M10" s="182" t="s">
        <v>963</v>
      </c>
      <c r="N10" s="381"/>
      <c r="O10" s="381"/>
      <c r="P10" s="381"/>
      <c r="Q10" s="381"/>
      <c r="R10" s="381"/>
      <c r="S10" s="384"/>
    </row>
    <row r="11" spans="1:257" s="187" customFormat="1" ht="13.5" thickBot="1" x14ac:dyDescent="0.25">
      <c r="A11" s="210" t="s">
        <v>9</v>
      </c>
      <c r="B11" s="211" t="s">
        <v>10</v>
      </c>
      <c r="C11" s="211" t="s">
        <v>11</v>
      </c>
      <c r="D11" s="211" t="s">
        <v>12</v>
      </c>
      <c r="E11" s="211" t="s">
        <v>13</v>
      </c>
      <c r="F11" s="211" t="s">
        <v>14</v>
      </c>
      <c r="G11" s="211" t="s">
        <v>15</v>
      </c>
      <c r="H11" s="211" t="s">
        <v>16</v>
      </c>
      <c r="I11" s="211" t="s">
        <v>17</v>
      </c>
      <c r="J11" s="211" t="s">
        <v>18</v>
      </c>
      <c r="K11" s="211" t="s">
        <v>19</v>
      </c>
      <c r="L11" s="211" t="s">
        <v>20</v>
      </c>
      <c r="M11" s="211" t="s">
        <v>487</v>
      </c>
      <c r="N11" s="211" t="s">
        <v>488</v>
      </c>
      <c r="O11" s="211" t="s">
        <v>489</v>
      </c>
      <c r="P11" s="211" t="s">
        <v>490</v>
      </c>
      <c r="Q11" s="211" t="s">
        <v>491</v>
      </c>
      <c r="R11" s="211" t="s">
        <v>492</v>
      </c>
      <c r="S11" s="212" t="s">
        <v>493</v>
      </c>
      <c r="T11" s="186"/>
    </row>
    <row r="12" spans="1:257" ht="25.5" customHeight="1" thickBot="1" x14ac:dyDescent="0.25">
      <c r="A12" s="11" t="s">
        <v>38</v>
      </c>
      <c r="B12" s="12" t="s">
        <v>394</v>
      </c>
      <c r="C12" s="13"/>
      <c r="D12" s="13"/>
      <c r="E12" s="13"/>
      <c r="F12" s="13"/>
      <c r="G12" s="13"/>
      <c r="H12" s="13">
        <f>SUM(H13:H19)</f>
        <v>371.89</v>
      </c>
      <c r="I12" s="13">
        <f>SUM(I13:I19)</f>
        <v>4757.5</v>
      </c>
      <c r="J12" s="13">
        <f>SUM(J13:J19)</f>
        <v>5122.79</v>
      </c>
      <c r="K12" s="13"/>
      <c r="L12" s="13"/>
      <c r="M12" s="13"/>
      <c r="N12" s="13">
        <f t="shared" ref="N12:S12" si="0">SUM(N13:N19)</f>
        <v>371.87</v>
      </c>
      <c r="O12" s="13">
        <f t="shared" si="0"/>
        <v>4757.4700000000012</v>
      </c>
      <c r="P12" s="13">
        <f t="shared" si="0"/>
        <v>5890.81</v>
      </c>
      <c r="Q12" s="13">
        <f t="shared" si="0"/>
        <v>743.76</v>
      </c>
      <c r="R12" s="13">
        <f t="shared" si="0"/>
        <v>9514.970000000003</v>
      </c>
      <c r="S12" s="20">
        <f t="shared" si="0"/>
        <v>11013.6</v>
      </c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8"/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188"/>
      <c r="BS12" s="188"/>
      <c r="BT12" s="188"/>
      <c r="BU12" s="188"/>
      <c r="BV12" s="188"/>
      <c r="BW12" s="188"/>
      <c r="BX12" s="188"/>
      <c r="BY12" s="188"/>
      <c r="BZ12" s="188"/>
      <c r="CA12" s="188"/>
      <c r="CB12" s="188"/>
      <c r="CC12" s="188"/>
      <c r="CD12" s="188"/>
      <c r="CE12" s="188"/>
      <c r="CF12" s="188"/>
      <c r="CG12" s="188"/>
      <c r="CH12" s="188"/>
      <c r="CI12" s="188"/>
      <c r="CJ12" s="188"/>
      <c r="CK12" s="188"/>
      <c r="CL12" s="188"/>
      <c r="CM12" s="188"/>
      <c r="CN12" s="188"/>
      <c r="CO12" s="188"/>
      <c r="CP12" s="188"/>
      <c r="CQ12" s="188"/>
      <c r="CR12" s="188"/>
      <c r="CS12" s="188"/>
      <c r="CT12" s="188"/>
      <c r="CU12" s="188"/>
      <c r="CV12" s="188"/>
      <c r="CW12" s="188"/>
      <c r="CX12" s="188"/>
      <c r="CY12" s="188"/>
      <c r="CZ12" s="188"/>
      <c r="DA12" s="188"/>
      <c r="DB12" s="188"/>
      <c r="DC12" s="188"/>
      <c r="DD12" s="188"/>
      <c r="DE12" s="188"/>
      <c r="DF12" s="188"/>
      <c r="DG12" s="188"/>
      <c r="DH12" s="188"/>
      <c r="DI12" s="188"/>
      <c r="DJ12" s="188"/>
      <c r="DK12" s="188"/>
      <c r="DL12" s="188"/>
      <c r="DM12" s="188"/>
      <c r="DN12" s="188"/>
      <c r="DO12" s="188"/>
      <c r="DP12" s="188"/>
      <c r="DQ12" s="188"/>
      <c r="DR12" s="188"/>
      <c r="DS12" s="188"/>
      <c r="DT12" s="188"/>
      <c r="DU12" s="188"/>
      <c r="DV12" s="188"/>
      <c r="DW12" s="188"/>
      <c r="DX12" s="188"/>
      <c r="DY12" s="188"/>
      <c r="DZ12" s="188"/>
      <c r="EA12" s="188"/>
      <c r="EB12" s="188"/>
      <c r="EC12" s="188"/>
      <c r="ED12" s="188"/>
      <c r="EE12" s="188"/>
      <c r="EF12" s="188"/>
      <c r="EG12" s="188"/>
      <c r="EH12" s="188"/>
      <c r="EI12" s="188"/>
      <c r="EJ12" s="188"/>
      <c r="EK12" s="188"/>
      <c r="EL12" s="188"/>
      <c r="EM12" s="188"/>
      <c r="EN12" s="188"/>
      <c r="EO12" s="188"/>
      <c r="EP12" s="188"/>
      <c r="EQ12" s="188"/>
      <c r="ER12" s="188"/>
      <c r="ES12" s="188"/>
      <c r="ET12" s="188"/>
      <c r="EU12" s="188"/>
      <c r="EV12" s="188"/>
      <c r="EW12" s="188"/>
      <c r="EX12" s="188"/>
      <c r="EY12" s="188"/>
      <c r="EZ12" s="188"/>
      <c r="FA12" s="188"/>
      <c r="FB12" s="188"/>
      <c r="FC12" s="188"/>
      <c r="FD12" s="188"/>
      <c r="FE12" s="188"/>
      <c r="FF12" s="188"/>
      <c r="FG12" s="188"/>
      <c r="FH12" s="188"/>
      <c r="FI12" s="188"/>
      <c r="FJ12" s="188"/>
      <c r="FK12" s="188"/>
      <c r="FL12" s="188"/>
      <c r="FM12" s="188"/>
      <c r="FN12" s="188"/>
      <c r="FO12" s="188"/>
      <c r="FP12" s="188"/>
      <c r="FQ12" s="188"/>
      <c r="FR12" s="188"/>
      <c r="FS12" s="188"/>
      <c r="FT12" s="188"/>
      <c r="FU12" s="188"/>
      <c r="FV12" s="188"/>
      <c r="FW12" s="188"/>
      <c r="FX12" s="188"/>
      <c r="FY12" s="188"/>
      <c r="FZ12" s="188"/>
      <c r="GA12" s="188"/>
      <c r="GB12" s="188"/>
      <c r="GC12" s="188"/>
      <c r="GD12" s="188"/>
      <c r="GE12" s="188"/>
      <c r="GF12" s="188"/>
      <c r="GG12" s="188"/>
      <c r="GH12" s="188"/>
      <c r="GI12" s="188"/>
      <c r="GJ12" s="188"/>
      <c r="GK12" s="188"/>
      <c r="GL12" s="188"/>
      <c r="GM12" s="188"/>
      <c r="GN12" s="188"/>
      <c r="GO12" s="188"/>
      <c r="GP12" s="188"/>
      <c r="GQ12" s="188"/>
      <c r="GR12" s="188"/>
      <c r="GS12" s="188"/>
      <c r="GT12" s="188"/>
      <c r="GU12" s="188"/>
      <c r="GV12" s="188"/>
      <c r="GW12" s="188"/>
      <c r="GX12" s="188"/>
      <c r="GY12" s="188"/>
      <c r="GZ12" s="188"/>
      <c r="HA12" s="188"/>
      <c r="HB12" s="188"/>
      <c r="HC12" s="188"/>
      <c r="HD12" s="188"/>
      <c r="HE12" s="188"/>
      <c r="HF12" s="188"/>
      <c r="HG12" s="188"/>
      <c r="HH12" s="188"/>
      <c r="HI12" s="188"/>
      <c r="HJ12" s="188"/>
      <c r="HK12" s="188"/>
      <c r="HL12" s="188"/>
      <c r="HM12" s="188"/>
      <c r="HN12" s="188"/>
      <c r="HO12" s="188"/>
      <c r="HP12" s="188"/>
      <c r="HQ12" s="188"/>
      <c r="HR12" s="188"/>
      <c r="HS12" s="188"/>
      <c r="HT12" s="188"/>
      <c r="HU12" s="188"/>
      <c r="HV12" s="188"/>
      <c r="HW12" s="188"/>
      <c r="HX12" s="188"/>
      <c r="HY12" s="188"/>
      <c r="HZ12" s="188"/>
      <c r="IA12" s="188"/>
      <c r="IB12" s="188"/>
      <c r="IC12" s="188"/>
      <c r="ID12" s="188"/>
      <c r="IE12" s="188"/>
      <c r="IF12" s="188"/>
      <c r="IG12" s="188"/>
      <c r="IH12" s="188"/>
      <c r="II12" s="188"/>
      <c r="IJ12" s="188"/>
      <c r="IK12" s="188"/>
      <c r="IL12" s="188"/>
      <c r="IM12" s="188"/>
      <c r="IN12" s="188"/>
      <c r="IO12" s="188"/>
      <c r="IP12" s="188"/>
      <c r="IQ12" s="188"/>
      <c r="IR12" s="188"/>
      <c r="IS12" s="188"/>
      <c r="IT12" s="188"/>
      <c r="IU12" s="188"/>
      <c r="IV12" s="188"/>
      <c r="IW12" s="188"/>
    </row>
    <row r="13" spans="1:257" ht="51" customHeight="1" x14ac:dyDescent="0.2">
      <c r="A13" s="144" t="s">
        <v>395</v>
      </c>
      <c r="B13" s="86" t="s">
        <v>494</v>
      </c>
      <c r="C13" s="18" t="s">
        <v>42</v>
      </c>
      <c r="D13" s="18" t="s">
        <v>26</v>
      </c>
      <c r="E13" s="87">
        <v>11299.54</v>
      </c>
      <c r="F13" s="87">
        <v>100.15</v>
      </c>
      <c r="G13" s="18"/>
      <c r="H13" s="18">
        <f t="shared" ref="H13:I19" si="1">ROUND(Q13/12*6,2)</f>
        <v>163.93</v>
      </c>
      <c r="I13" s="18">
        <f t="shared" si="1"/>
        <v>1951.44</v>
      </c>
      <c r="J13" s="18">
        <f t="shared" ref="J13:J19" si="2">ROUND(H13*E13/1000,2)+ROUND(I13*F13/1000,2)</f>
        <v>2047.77</v>
      </c>
      <c r="K13" s="18">
        <f t="shared" ref="K13:L19" si="3">ROUND(E13*$K$89,2)</f>
        <v>12994.47</v>
      </c>
      <c r="L13" s="18">
        <f t="shared" si="3"/>
        <v>115.17</v>
      </c>
      <c r="M13" s="18"/>
      <c r="N13" s="18">
        <f t="shared" ref="N13:O19" si="4">Q13-H13</f>
        <v>163.93</v>
      </c>
      <c r="O13" s="18">
        <f t="shared" si="4"/>
        <v>1951.4299999999998</v>
      </c>
      <c r="P13" s="18">
        <f t="shared" ref="P13:P19" si="5">ROUND(N13*K13/1000,2)+ROUND(O13*L13/1000,2)</f>
        <v>2354.9299999999998</v>
      </c>
      <c r="Q13" s="18">
        <v>327.86</v>
      </c>
      <c r="R13" s="18">
        <v>3902.87</v>
      </c>
      <c r="S13" s="131">
        <f t="shared" ref="S13:S19" si="6">J13+P13</f>
        <v>4402.7</v>
      </c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188"/>
      <c r="BA13" s="188"/>
      <c r="BB13" s="188"/>
      <c r="BC13" s="188"/>
      <c r="BD13" s="188"/>
      <c r="BE13" s="188"/>
      <c r="BF13" s="188"/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188"/>
      <c r="BS13" s="188"/>
      <c r="BT13" s="188"/>
      <c r="BU13" s="188"/>
      <c r="BV13" s="188"/>
      <c r="BW13" s="188"/>
      <c r="BX13" s="188"/>
      <c r="BY13" s="188"/>
      <c r="BZ13" s="188"/>
      <c r="CA13" s="188"/>
      <c r="CB13" s="188"/>
      <c r="CC13" s="188"/>
      <c r="CD13" s="188"/>
      <c r="CE13" s="188"/>
      <c r="CF13" s="188"/>
      <c r="CG13" s="188"/>
      <c r="CH13" s="188"/>
      <c r="CI13" s="188"/>
      <c r="CJ13" s="188"/>
      <c r="CK13" s="188"/>
      <c r="CL13" s="188"/>
      <c r="CM13" s="188"/>
      <c r="CN13" s="188"/>
      <c r="CO13" s="188"/>
      <c r="CP13" s="188"/>
      <c r="CQ13" s="188"/>
      <c r="CR13" s="188"/>
      <c r="CS13" s="188"/>
      <c r="CT13" s="188"/>
      <c r="CU13" s="188"/>
      <c r="CV13" s="188"/>
      <c r="CW13" s="188"/>
      <c r="CX13" s="188"/>
      <c r="CY13" s="188"/>
      <c r="CZ13" s="188"/>
      <c r="DA13" s="188"/>
      <c r="DB13" s="188"/>
      <c r="DC13" s="188"/>
      <c r="DD13" s="188"/>
      <c r="DE13" s="188"/>
      <c r="DF13" s="188"/>
      <c r="DG13" s="188"/>
      <c r="DH13" s="188"/>
      <c r="DI13" s="188"/>
      <c r="DJ13" s="188"/>
      <c r="DK13" s="188"/>
      <c r="DL13" s="188"/>
      <c r="DM13" s="188"/>
      <c r="DN13" s="188"/>
      <c r="DO13" s="188"/>
      <c r="DP13" s="188"/>
      <c r="DQ13" s="188"/>
      <c r="DR13" s="188"/>
      <c r="DS13" s="188"/>
      <c r="DT13" s="188"/>
      <c r="DU13" s="188"/>
      <c r="DV13" s="188"/>
      <c r="DW13" s="188"/>
      <c r="DX13" s="188"/>
      <c r="DY13" s="188"/>
      <c r="DZ13" s="188"/>
      <c r="EA13" s="188"/>
      <c r="EB13" s="188"/>
      <c r="EC13" s="188"/>
      <c r="ED13" s="188"/>
      <c r="EE13" s="188"/>
      <c r="EF13" s="188"/>
      <c r="EG13" s="188"/>
      <c r="EH13" s="188"/>
      <c r="EI13" s="188"/>
      <c r="EJ13" s="188"/>
      <c r="EK13" s="188"/>
      <c r="EL13" s="188"/>
      <c r="EM13" s="188"/>
      <c r="EN13" s="188"/>
      <c r="EO13" s="188"/>
      <c r="EP13" s="188"/>
      <c r="EQ13" s="188"/>
      <c r="ER13" s="188"/>
      <c r="ES13" s="188"/>
      <c r="ET13" s="188"/>
      <c r="EU13" s="188"/>
      <c r="EV13" s="188"/>
      <c r="EW13" s="188"/>
      <c r="EX13" s="188"/>
      <c r="EY13" s="188"/>
      <c r="EZ13" s="188"/>
      <c r="FA13" s="188"/>
      <c r="FB13" s="188"/>
      <c r="FC13" s="188"/>
      <c r="FD13" s="188"/>
      <c r="FE13" s="188"/>
      <c r="FF13" s="188"/>
      <c r="FG13" s="188"/>
      <c r="FH13" s="188"/>
      <c r="FI13" s="188"/>
      <c r="FJ13" s="188"/>
      <c r="FK13" s="188"/>
      <c r="FL13" s="188"/>
      <c r="FM13" s="188"/>
      <c r="FN13" s="188"/>
      <c r="FO13" s="188"/>
      <c r="FP13" s="188"/>
      <c r="FQ13" s="188"/>
      <c r="FR13" s="188"/>
      <c r="FS13" s="188"/>
      <c r="FT13" s="188"/>
      <c r="FU13" s="188"/>
      <c r="FV13" s="188"/>
      <c r="FW13" s="188"/>
      <c r="FX13" s="188"/>
      <c r="FY13" s="188"/>
      <c r="FZ13" s="188"/>
      <c r="GA13" s="188"/>
      <c r="GB13" s="188"/>
      <c r="GC13" s="188"/>
      <c r="GD13" s="188"/>
      <c r="GE13" s="188"/>
      <c r="GF13" s="188"/>
      <c r="GG13" s="188"/>
      <c r="GH13" s="188"/>
      <c r="GI13" s="188"/>
      <c r="GJ13" s="188"/>
      <c r="GK13" s="188"/>
      <c r="GL13" s="188"/>
      <c r="GM13" s="188"/>
      <c r="GN13" s="188"/>
      <c r="GO13" s="188"/>
      <c r="GP13" s="188"/>
      <c r="GQ13" s="188"/>
      <c r="GR13" s="188"/>
      <c r="GS13" s="188"/>
      <c r="GT13" s="188"/>
      <c r="GU13" s="188"/>
      <c r="GV13" s="188"/>
      <c r="GW13" s="188"/>
      <c r="GX13" s="188"/>
      <c r="GY13" s="188"/>
      <c r="GZ13" s="188"/>
      <c r="HA13" s="188"/>
      <c r="HB13" s="188"/>
      <c r="HC13" s="188"/>
      <c r="HD13" s="188"/>
      <c r="HE13" s="188"/>
      <c r="HF13" s="188"/>
      <c r="HG13" s="188"/>
      <c r="HH13" s="188"/>
      <c r="HI13" s="188"/>
      <c r="HJ13" s="188"/>
      <c r="HK13" s="188"/>
      <c r="HL13" s="188"/>
      <c r="HM13" s="188"/>
      <c r="HN13" s="188"/>
      <c r="HO13" s="188"/>
      <c r="HP13" s="188"/>
      <c r="HQ13" s="188"/>
      <c r="HR13" s="188"/>
      <c r="HS13" s="188"/>
      <c r="HT13" s="188"/>
      <c r="HU13" s="188"/>
      <c r="HV13" s="188"/>
      <c r="HW13" s="188"/>
      <c r="HX13" s="188"/>
      <c r="HY13" s="188"/>
      <c r="HZ13" s="188"/>
      <c r="IA13" s="188"/>
      <c r="IB13" s="188"/>
      <c r="IC13" s="188"/>
      <c r="ID13" s="188"/>
      <c r="IE13" s="188"/>
      <c r="IF13" s="188"/>
      <c r="IG13" s="188"/>
      <c r="IH13" s="188"/>
      <c r="II13" s="188"/>
      <c r="IJ13" s="188"/>
      <c r="IK13" s="188"/>
      <c r="IL13" s="188"/>
      <c r="IM13" s="188"/>
      <c r="IN13" s="188"/>
      <c r="IO13" s="188"/>
      <c r="IP13" s="188"/>
      <c r="IQ13" s="188"/>
      <c r="IR13" s="188"/>
      <c r="IS13" s="188"/>
      <c r="IT13" s="188"/>
      <c r="IU13" s="188"/>
      <c r="IV13" s="188"/>
      <c r="IW13" s="188"/>
    </row>
    <row r="14" spans="1:257" s="188" customFormat="1" ht="50.25" customHeight="1" x14ac:dyDescent="0.2">
      <c r="A14" s="145" t="s">
        <v>397</v>
      </c>
      <c r="B14" s="15" t="s">
        <v>402</v>
      </c>
      <c r="C14" s="16" t="s">
        <v>403</v>
      </c>
      <c r="D14" s="16" t="s">
        <v>404</v>
      </c>
      <c r="E14" s="100">
        <v>12706.37</v>
      </c>
      <c r="F14" s="98">
        <v>142.61000000000001</v>
      </c>
      <c r="G14" s="16"/>
      <c r="H14" s="16">
        <f t="shared" si="1"/>
        <v>39.58</v>
      </c>
      <c r="I14" s="16">
        <f t="shared" si="1"/>
        <v>680.55</v>
      </c>
      <c r="J14" s="16">
        <f t="shared" si="2"/>
        <v>599.97</v>
      </c>
      <c r="K14" s="16">
        <f t="shared" si="3"/>
        <v>14612.33</v>
      </c>
      <c r="L14" s="16">
        <f t="shared" si="3"/>
        <v>164</v>
      </c>
      <c r="M14" s="16"/>
      <c r="N14" s="16">
        <f t="shared" si="4"/>
        <v>39.58</v>
      </c>
      <c r="O14" s="16">
        <f t="shared" si="4"/>
        <v>680.54</v>
      </c>
      <c r="P14" s="16">
        <f t="shared" si="5"/>
        <v>689.97</v>
      </c>
      <c r="Q14" s="16">
        <v>79.16</v>
      </c>
      <c r="R14" s="16">
        <v>1361.09</v>
      </c>
      <c r="S14" s="133">
        <f t="shared" si="6"/>
        <v>1289.94</v>
      </c>
      <c r="T14" s="185"/>
    </row>
    <row r="15" spans="1:257" s="188" customFormat="1" ht="45" customHeight="1" x14ac:dyDescent="0.2">
      <c r="A15" s="145" t="s">
        <v>398</v>
      </c>
      <c r="B15" s="15" t="s">
        <v>64</v>
      </c>
      <c r="C15" s="16" t="s">
        <v>42</v>
      </c>
      <c r="D15" s="16" t="s">
        <v>26</v>
      </c>
      <c r="E15" s="88">
        <v>11299.54</v>
      </c>
      <c r="F15" s="96">
        <v>100.15</v>
      </c>
      <c r="G15" s="16"/>
      <c r="H15" s="16">
        <f t="shared" si="1"/>
        <v>53.85</v>
      </c>
      <c r="I15" s="16">
        <f t="shared" si="1"/>
        <v>839.45</v>
      </c>
      <c r="J15" s="16">
        <f t="shared" si="2"/>
        <v>692.55</v>
      </c>
      <c r="K15" s="16">
        <f t="shared" si="3"/>
        <v>12994.47</v>
      </c>
      <c r="L15" s="16">
        <f t="shared" si="3"/>
        <v>115.17</v>
      </c>
      <c r="M15" s="16"/>
      <c r="N15" s="16">
        <f t="shared" si="4"/>
        <v>53.85</v>
      </c>
      <c r="O15" s="16">
        <f t="shared" si="4"/>
        <v>839.45</v>
      </c>
      <c r="P15" s="16">
        <f t="shared" si="5"/>
        <v>796.43000000000006</v>
      </c>
      <c r="Q15" s="16">
        <v>107.7</v>
      </c>
      <c r="R15" s="16">
        <v>1678.9</v>
      </c>
      <c r="S15" s="133">
        <f t="shared" si="6"/>
        <v>1488.98</v>
      </c>
      <c r="T15" s="185"/>
    </row>
    <row r="16" spans="1:257" s="188" customFormat="1" ht="57.75" customHeight="1" x14ac:dyDescent="0.2">
      <c r="A16" s="145" t="s">
        <v>399</v>
      </c>
      <c r="B16" s="15" t="s">
        <v>411</v>
      </c>
      <c r="C16" s="16" t="s">
        <v>35</v>
      </c>
      <c r="D16" s="16" t="s">
        <v>26</v>
      </c>
      <c r="E16" s="100">
        <v>12302.58</v>
      </c>
      <c r="F16" s="87">
        <v>18.940000000000001</v>
      </c>
      <c r="G16" s="16"/>
      <c r="H16" s="16">
        <f t="shared" si="1"/>
        <v>30.21</v>
      </c>
      <c r="I16" s="16">
        <f t="shared" si="1"/>
        <v>463.63</v>
      </c>
      <c r="J16" s="16">
        <f t="shared" si="2"/>
        <v>380.44</v>
      </c>
      <c r="K16" s="16">
        <f t="shared" si="3"/>
        <v>14147.97</v>
      </c>
      <c r="L16" s="16">
        <f t="shared" si="3"/>
        <v>21.78</v>
      </c>
      <c r="M16" s="16"/>
      <c r="N16" s="16">
        <f t="shared" si="4"/>
        <v>30.21</v>
      </c>
      <c r="O16" s="16">
        <f t="shared" si="4"/>
        <v>463.63</v>
      </c>
      <c r="P16" s="16">
        <f t="shared" si="5"/>
        <v>437.51000000000005</v>
      </c>
      <c r="Q16" s="16">
        <v>60.42</v>
      </c>
      <c r="R16" s="16">
        <v>927.26</v>
      </c>
      <c r="S16" s="133">
        <f t="shared" si="6"/>
        <v>817.95</v>
      </c>
      <c r="T16" s="185"/>
    </row>
    <row r="17" spans="1:257" s="188" customFormat="1" ht="60" customHeight="1" x14ac:dyDescent="0.2">
      <c r="A17" s="145" t="s">
        <v>401</v>
      </c>
      <c r="B17" s="15" t="s">
        <v>495</v>
      </c>
      <c r="C17" s="16" t="s">
        <v>35</v>
      </c>
      <c r="D17" s="16" t="s">
        <v>26</v>
      </c>
      <c r="E17" s="100">
        <v>12302.58</v>
      </c>
      <c r="F17" s="87">
        <v>18.940000000000001</v>
      </c>
      <c r="G17" s="16"/>
      <c r="H17" s="16">
        <f t="shared" si="1"/>
        <v>18.77</v>
      </c>
      <c r="I17" s="16">
        <f t="shared" si="1"/>
        <v>403.14</v>
      </c>
      <c r="J17" s="16">
        <f t="shared" si="2"/>
        <v>238.55999999999997</v>
      </c>
      <c r="K17" s="16">
        <f t="shared" si="3"/>
        <v>14147.97</v>
      </c>
      <c r="L17" s="16">
        <f t="shared" si="3"/>
        <v>21.78</v>
      </c>
      <c r="M17" s="16"/>
      <c r="N17" s="16">
        <f t="shared" si="4"/>
        <v>18.77</v>
      </c>
      <c r="O17" s="16">
        <f t="shared" si="4"/>
        <v>403.14</v>
      </c>
      <c r="P17" s="16">
        <f t="shared" si="5"/>
        <v>274.33999999999997</v>
      </c>
      <c r="Q17" s="16">
        <v>37.54</v>
      </c>
      <c r="R17" s="16">
        <v>806.28</v>
      </c>
      <c r="S17" s="133">
        <f t="shared" si="6"/>
        <v>512.9</v>
      </c>
      <c r="T17" s="185"/>
    </row>
    <row r="18" spans="1:257" s="188" customFormat="1" ht="41.25" customHeight="1" x14ac:dyDescent="0.2">
      <c r="A18" s="145"/>
      <c r="B18" s="15" t="s">
        <v>87</v>
      </c>
      <c r="C18" s="16" t="s">
        <v>69</v>
      </c>
      <c r="D18" s="16" t="s">
        <v>410</v>
      </c>
      <c r="E18" s="100">
        <v>17122.68</v>
      </c>
      <c r="F18" s="98">
        <v>98.05</v>
      </c>
      <c r="G18" s="16"/>
      <c r="H18" s="16">
        <f t="shared" si="1"/>
        <v>64.38</v>
      </c>
      <c r="I18" s="16">
        <f t="shared" si="1"/>
        <v>402.69</v>
      </c>
      <c r="J18" s="16">
        <f t="shared" si="2"/>
        <v>1141.8399999999999</v>
      </c>
      <c r="K18" s="16">
        <f t="shared" si="3"/>
        <v>19691.080000000002</v>
      </c>
      <c r="L18" s="16">
        <f t="shared" si="3"/>
        <v>112.76</v>
      </c>
      <c r="M18" s="16"/>
      <c r="N18" s="16">
        <f t="shared" si="4"/>
        <v>64.37</v>
      </c>
      <c r="O18" s="16">
        <f t="shared" si="4"/>
        <v>402.68</v>
      </c>
      <c r="P18" s="16">
        <f t="shared" si="5"/>
        <v>1312.92</v>
      </c>
      <c r="Q18" s="16">
        <v>128.75</v>
      </c>
      <c r="R18" s="16">
        <v>805.37</v>
      </c>
      <c r="S18" s="133">
        <f t="shared" si="6"/>
        <v>2454.7600000000002</v>
      </c>
      <c r="T18" s="185"/>
    </row>
    <row r="19" spans="1:257" s="188" customFormat="1" ht="49.7" customHeight="1" thickBot="1" x14ac:dyDescent="0.25">
      <c r="A19" s="153"/>
      <c r="B19" s="154" t="s">
        <v>89</v>
      </c>
      <c r="C19" s="19" t="s">
        <v>69</v>
      </c>
      <c r="D19" s="19" t="s">
        <v>410</v>
      </c>
      <c r="E19" s="120">
        <v>17122.68</v>
      </c>
      <c r="F19" s="213">
        <v>98.05</v>
      </c>
      <c r="G19" s="19"/>
      <c r="H19" s="19">
        <f t="shared" si="1"/>
        <v>1.17</v>
      </c>
      <c r="I19" s="19">
        <f t="shared" si="1"/>
        <v>16.600000000000001</v>
      </c>
      <c r="J19" s="19">
        <f t="shared" si="2"/>
        <v>21.66</v>
      </c>
      <c r="K19" s="19">
        <f t="shared" si="3"/>
        <v>19691.080000000002</v>
      </c>
      <c r="L19" s="19">
        <f t="shared" si="3"/>
        <v>112.76</v>
      </c>
      <c r="M19" s="19"/>
      <c r="N19" s="19">
        <f t="shared" si="4"/>
        <v>1.1600000000000001</v>
      </c>
      <c r="O19" s="19">
        <f t="shared" si="4"/>
        <v>16.600000000000001</v>
      </c>
      <c r="P19" s="19">
        <f t="shared" si="5"/>
        <v>24.71</v>
      </c>
      <c r="Q19" s="19">
        <v>2.33</v>
      </c>
      <c r="R19" s="19">
        <v>33.200000000000003</v>
      </c>
      <c r="S19" s="132">
        <f t="shared" si="6"/>
        <v>46.370000000000005</v>
      </c>
      <c r="T19" s="185"/>
    </row>
    <row r="20" spans="1:257" s="188" customFormat="1" ht="28.5" customHeight="1" x14ac:dyDescent="0.2">
      <c r="A20" s="216">
        <v>4</v>
      </c>
      <c r="B20" s="170" t="s">
        <v>99</v>
      </c>
      <c r="C20" s="171"/>
      <c r="D20" s="171"/>
      <c r="E20" s="171"/>
      <c r="F20" s="171"/>
      <c r="G20" s="171"/>
      <c r="H20" s="171">
        <f>SUM(H21:H22)</f>
        <v>2524.9800000000005</v>
      </c>
      <c r="I20" s="171">
        <f>SUM(I21:I22)</f>
        <v>30870.83</v>
      </c>
      <c r="J20" s="171">
        <f>SUM(J21:J22)</f>
        <v>32814.44</v>
      </c>
      <c r="K20" s="171"/>
      <c r="L20" s="171"/>
      <c r="M20" s="171"/>
      <c r="N20" s="171">
        <f t="shared" ref="N20:S20" si="7">SUM(N21:N22)</f>
        <v>2524.8637000000003</v>
      </c>
      <c r="O20" s="171">
        <f t="shared" si="7"/>
        <v>30870.795600000001</v>
      </c>
      <c r="P20" s="171">
        <f t="shared" si="7"/>
        <v>37734.950000000004</v>
      </c>
      <c r="Q20" s="171">
        <f t="shared" si="7"/>
        <v>5049.8436999999994</v>
      </c>
      <c r="R20" s="171">
        <f t="shared" si="7"/>
        <v>61741.625600000007</v>
      </c>
      <c r="S20" s="172">
        <f t="shared" si="7"/>
        <v>70549.39</v>
      </c>
      <c r="T20" s="185"/>
      <c r="U20" s="189"/>
      <c r="V20" s="189"/>
      <c r="W20" s="189"/>
      <c r="X20" s="189"/>
      <c r="Y20" s="189"/>
      <c r="Z20" s="189"/>
      <c r="AA20" s="189"/>
      <c r="AB20" s="189"/>
      <c r="AC20" s="189"/>
      <c r="AD20" s="189"/>
      <c r="AE20" s="189"/>
      <c r="AF20" s="189"/>
      <c r="AG20" s="189"/>
      <c r="AH20" s="189"/>
      <c r="AI20" s="189"/>
      <c r="AJ20" s="189"/>
      <c r="AK20" s="189"/>
      <c r="AL20" s="189"/>
      <c r="AM20" s="189"/>
      <c r="AN20" s="189"/>
      <c r="AO20" s="189"/>
      <c r="AP20" s="189"/>
      <c r="AQ20" s="189"/>
      <c r="AR20" s="189"/>
      <c r="AS20" s="189"/>
      <c r="AT20" s="189"/>
      <c r="AU20" s="189"/>
      <c r="AV20" s="189"/>
      <c r="AW20" s="189"/>
      <c r="AX20" s="189"/>
      <c r="AY20" s="189"/>
      <c r="AZ20" s="189"/>
      <c r="BA20" s="189"/>
      <c r="BB20" s="189"/>
      <c r="BC20" s="189"/>
      <c r="BD20" s="189"/>
      <c r="BE20" s="189"/>
      <c r="BF20" s="189"/>
      <c r="BG20" s="189"/>
      <c r="BH20" s="189"/>
      <c r="BI20" s="189"/>
      <c r="BJ20" s="189"/>
      <c r="BK20" s="189"/>
      <c r="BL20" s="189"/>
      <c r="BM20" s="189"/>
      <c r="BN20" s="189"/>
      <c r="BO20" s="189"/>
      <c r="BP20" s="189"/>
      <c r="BQ20" s="189"/>
      <c r="BR20" s="189"/>
      <c r="BS20" s="189"/>
      <c r="BT20" s="189"/>
      <c r="BU20" s="189"/>
      <c r="BV20" s="189"/>
      <c r="BW20" s="189"/>
      <c r="BX20" s="189"/>
      <c r="BY20" s="189"/>
      <c r="BZ20" s="189"/>
      <c r="CA20" s="189"/>
      <c r="CB20" s="189"/>
      <c r="CC20" s="189"/>
      <c r="CD20" s="189"/>
      <c r="CE20" s="189"/>
      <c r="CF20" s="189"/>
      <c r="CG20" s="189"/>
      <c r="CH20" s="189"/>
      <c r="CI20" s="189"/>
      <c r="CJ20" s="189"/>
      <c r="CK20" s="189"/>
      <c r="CL20" s="189"/>
      <c r="CM20" s="189"/>
      <c r="CN20" s="189"/>
      <c r="CO20" s="189"/>
      <c r="CP20" s="189"/>
      <c r="CQ20" s="189"/>
      <c r="CR20" s="189"/>
      <c r="CS20" s="189"/>
      <c r="CT20" s="189"/>
      <c r="CU20" s="189"/>
      <c r="CV20" s="189"/>
      <c r="CW20" s="189"/>
      <c r="CX20" s="189"/>
      <c r="CY20" s="189"/>
      <c r="CZ20" s="189"/>
      <c r="DA20" s="189"/>
      <c r="DB20" s="189"/>
      <c r="DC20" s="189"/>
      <c r="DD20" s="189"/>
      <c r="DE20" s="189"/>
      <c r="DF20" s="189"/>
      <c r="DG20" s="189"/>
      <c r="DH20" s="189"/>
      <c r="DI20" s="189"/>
      <c r="DJ20" s="189"/>
      <c r="DK20" s="189"/>
      <c r="DL20" s="189"/>
      <c r="DM20" s="189"/>
      <c r="DN20" s="189"/>
      <c r="DO20" s="189"/>
      <c r="DP20" s="189"/>
      <c r="DQ20" s="189"/>
      <c r="DR20" s="189"/>
      <c r="DS20" s="189"/>
      <c r="DT20" s="189"/>
      <c r="DU20" s="189"/>
      <c r="DV20" s="189"/>
      <c r="DW20" s="189"/>
      <c r="DX20" s="189"/>
      <c r="DY20" s="189"/>
      <c r="DZ20" s="189"/>
      <c r="EA20" s="189"/>
      <c r="EB20" s="189"/>
      <c r="EC20" s="189"/>
      <c r="ED20" s="189"/>
      <c r="EE20" s="189"/>
      <c r="EF20" s="189"/>
      <c r="EG20" s="189"/>
      <c r="EH20" s="189"/>
      <c r="EI20" s="189"/>
      <c r="EJ20" s="189"/>
      <c r="EK20" s="189"/>
      <c r="EL20" s="189"/>
      <c r="EM20" s="189"/>
      <c r="EN20" s="189"/>
      <c r="EO20" s="189"/>
      <c r="EP20" s="189"/>
      <c r="EQ20" s="189"/>
      <c r="ER20" s="189"/>
      <c r="ES20" s="189"/>
      <c r="ET20" s="189"/>
      <c r="EU20" s="189"/>
      <c r="EV20" s="189"/>
      <c r="EW20" s="189"/>
      <c r="EX20" s="189"/>
      <c r="EY20" s="189"/>
      <c r="EZ20" s="189"/>
      <c r="FA20" s="189"/>
      <c r="FB20" s="189"/>
      <c r="FC20" s="189"/>
      <c r="FD20" s="189"/>
      <c r="FE20" s="189"/>
      <c r="FF20" s="189"/>
      <c r="FG20" s="189"/>
      <c r="FH20" s="189"/>
      <c r="FI20" s="189"/>
      <c r="FJ20" s="189"/>
      <c r="FK20" s="189"/>
      <c r="FL20" s="189"/>
      <c r="FM20" s="189"/>
      <c r="FN20" s="189"/>
      <c r="FO20" s="189"/>
      <c r="FP20" s="189"/>
      <c r="FQ20" s="189"/>
      <c r="FR20" s="189"/>
      <c r="FS20" s="189"/>
      <c r="FT20" s="189"/>
      <c r="FU20" s="189"/>
      <c r="FV20" s="189"/>
      <c r="FW20" s="189"/>
      <c r="FX20" s="189"/>
      <c r="FY20" s="189"/>
      <c r="FZ20" s="189"/>
      <c r="GA20" s="189"/>
      <c r="GB20" s="189"/>
      <c r="GC20" s="189"/>
      <c r="GD20" s="189"/>
      <c r="GE20" s="189"/>
      <c r="GF20" s="189"/>
      <c r="GG20" s="189"/>
      <c r="GH20" s="189"/>
      <c r="GI20" s="189"/>
      <c r="GJ20" s="189"/>
      <c r="GK20" s="189"/>
      <c r="GL20" s="189"/>
      <c r="GM20" s="189"/>
      <c r="GN20" s="189"/>
      <c r="GO20" s="189"/>
      <c r="GP20" s="189"/>
      <c r="GQ20" s="189"/>
      <c r="GR20" s="189"/>
      <c r="GS20" s="189"/>
      <c r="GT20" s="189"/>
      <c r="GU20" s="189"/>
      <c r="GV20" s="189"/>
      <c r="GW20" s="189"/>
      <c r="GX20" s="189"/>
      <c r="GY20" s="189"/>
      <c r="GZ20" s="189"/>
      <c r="HA20" s="189"/>
      <c r="HB20" s="189"/>
      <c r="HC20" s="189"/>
      <c r="HD20" s="189"/>
      <c r="HE20" s="189"/>
      <c r="HF20" s="189"/>
      <c r="HG20" s="189"/>
      <c r="HH20" s="189"/>
      <c r="HI20" s="189"/>
      <c r="HJ20" s="189"/>
      <c r="HK20" s="189"/>
      <c r="HL20" s="189"/>
      <c r="HM20" s="189"/>
      <c r="HN20" s="189"/>
      <c r="HO20" s="189"/>
      <c r="HP20" s="189"/>
      <c r="HQ20" s="189"/>
      <c r="HR20" s="189"/>
      <c r="HS20" s="189"/>
      <c r="HT20" s="189"/>
      <c r="HU20" s="189"/>
      <c r="HV20" s="189"/>
      <c r="HW20" s="189"/>
      <c r="HX20" s="189"/>
      <c r="HY20" s="189"/>
      <c r="HZ20" s="189"/>
      <c r="IA20" s="189"/>
      <c r="IB20" s="189"/>
      <c r="IC20" s="189"/>
      <c r="ID20" s="189"/>
      <c r="IE20" s="189"/>
      <c r="IF20" s="189"/>
      <c r="IG20" s="189"/>
      <c r="IH20" s="189"/>
      <c r="II20" s="189"/>
      <c r="IJ20" s="189"/>
      <c r="IK20" s="189"/>
      <c r="IL20" s="189"/>
      <c r="IM20" s="189"/>
      <c r="IN20" s="189"/>
      <c r="IO20" s="189"/>
      <c r="IP20" s="189"/>
      <c r="IQ20" s="189"/>
      <c r="IR20" s="189"/>
      <c r="IS20" s="189"/>
      <c r="IT20" s="189"/>
      <c r="IU20" s="189"/>
      <c r="IV20" s="189"/>
      <c r="IW20" s="189"/>
    </row>
    <row r="21" spans="1:257" s="188" customFormat="1" ht="15" customHeight="1" x14ac:dyDescent="0.2">
      <c r="A21" s="217"/>
      <c r="B21" s="33" t="s">
        <v>100</v>
      </c>
      <c r="C21" s="190"/>
      <c r="D21" s="190"/>
      <c r="E21" s="34"/>
      <c r="F21" s="34"/>
      <c r="G21" s="34"/>
      <c r="H21" s="34">
        <f>H23+H25+H27+H28+H29+H31+H32+H33+H35+H37+H30+H39+H41+H42+H44+H47+H50+H57+H59+H63+H65</f>
        <v>638.25</v>
      </c>
      <c r="I21" s="34">
        <f t="shared" ref="I21:J21" si="8">I23+I25+I27+I28+I29+I31+I32+I33+I35+I37+I30+I39+I41+I42+I44+I47+I50+I57+I59+I63+I65</f>
        <v>8401.33</v>
      </c>
      <c r="J21" s="34">
        <f t="shared" si="8"/>
        <v>8474.15</v>
      </c>
      <c r="K21" s="34"/>
      <c r="L21" s="34"/>
      <c r="M21" s="34"/>
      <c r="N21" s="34">
        <f t="shared" ref="N21:S21" si="9">N23+N25+N27+N28+N29+N31+N32+N33+N35+N37+N30+N39+N41+N42+N44+N47+N50+N57+N59+N63+N65</f>
        <v>638.16909999999996</v>
      </c>
      <c r="O21" s="34">
        <f t="shared" si="9"/>
        <v>8401.3104999999996</v>
      </c>
      <c r="P21" s="34">
        <f t="shared" si="9"/>
        <v>9744.15</v>
      </c>
      <c r="Q21" s="34">
        <f t="shared" si="9"/>
        <v>1276.4190999999998</v>
      </c>
      <c r="R21" s="34">
        <f t="shared" si="9"/>
        <v>16802.640500000001</v>
      </c>
      <c r="S21" s="137">
        <f t="shared" si="9"/>
        <v>18218.300000000007</v>
      </c>
      <c r="T21" s="185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89"/>
      <c r="BH21" s="189"/>
      <c r="BI21" s="189"/>
      <c r="BJ21" s="189"/>
      <c r="BK21" s="189"/>
      <c r="BL21" s="189"/>
      <c r="BM21" s="189"/>
      <c r="BN21" s="189"/>
      <c r="BO21" s="189"/>
      <c r="BP21" s="189"/>
      <c r="BQ21" s="189"/>
      <c r="BR21" s="189"/>
      <c r="BS21" s="189"/>
      <c r="BT21" s="189"/>
      <c r="BU21" s="189"/>
      <c r="BV21" s="189"/>
      <c r="BW21" s="189"/>
      <c r="BX21" s="189"/>
      <c r="BY21" s="189"/>
      <c r="BZ21" s="189"/>
      <c r="CA21" s="189"/>
      <c r="CB21" s="189"/>
      <c r="CC21" s="189"/>
      <c r="CD21" s="189"/>
      <c r="CE21" s="189"/>
      <c r="CF21" s="189"/>
      <c r="CG21" s="189"/>
      <c r="CH21" s="189"/>
      <c r="CI21" s="189"/>
      <c r="CJ21" s="189"/>
      <c r="CK21" s="189"/>
      <c r="CL21" s="189"/>
      <c r="CM21" s="189"/>
      <c r="CN21" s="189"/>
      <c r="CO21" s="189"/>
      <c r="CP21" s="189"/>
      <c r="CQ21" s="189"/>
      <c r="CR21" s="189"/>
      <c r="CS21" s="189"/>
      <c r="CT21" s="189"/>
      <c r="CU21" s="189"/>
      <c r="CV21" s="189"/>
      <c r="CW21" s="189"/>
      <c r="CX21" s="189"/>
      <c r="CY21" s="189"/>
      <c r="CZ21" s="189"/>
      <c r="DA21" s="189"/>
      <c r="DB21" s="189"/>
      <c r="DC21" s="189"/>
      <c r="DD21" s="189"/>
      <c r="DE21" s="189"/>
      <c r="DF21" s="189"/>
      <c r="DG21" s="189"/>
      <c r="DH21" s="189"/>
      <c r="DI21" s="189"/>
      <c r="DJ21" s="189"/>
      <c r="DK21" s="189"/>
      <c r="DL21" s="189"/>
      <c r="DM21" s="189"/>
      <c r="DN21" s="189"/>
      <c r="DO21" s="189"/>
      <c r="DP21" s="189"/>
      <c r="DQ21" s="189"/>
      <c r="DR21" s="189"/>
      <c r="DS21" s="189"/>
      <c r="DT21" s="189"/>
      <c r="DU21" s="189"/>
      <c r="DV21" s="189"/>
      <c r="DW21" s="189"/>
      <c r="DX21" s="189"/>
      <c r="DY21" s="189"/>
      <c r="DZ21" s="189"/>
      <c r="EA21" s="189"/>
      <c r="EB21" s="189"/>
      <c r="EC21" s="189"/>
      <c r="ED21" s="189"/>
      <c r="EE21" s="189"/>
      <c r="EF21" s="189"/>
      <c r="EG21" s="189"/>
      <c r="EH21" s="189"/>
      <c r="EI21" s="189"/>
      <c r="EJ21" s="189"/>
      <c r="EK21" s="189"/>
      <c r="EL21" s="189"/>
      <c r="EM21" s="189"/>
      <c r="EN21" s="189"/>
      <c r="EO21" s="189"/>
      <c r="EP21" s="189"/>
      <c r="EQ21" s="189"/>
      <c r="ER21" s="189"/>
      <c r="ES21" s="189"/>
      <c r="ET21" s="189"/>
      <c r="EU21" s="189"/>
      <c r="EV21" s="189"/>
      <c r="EW21" s="189"/>
      <c r="EX21" s="189"/>
      <c r="EY21" s="189"/>
      <c r="EZ21" s="189"/>
      <c r="FA21" s="189"/>
      <c r="FB21" s="189"/>
      <c r="FC21" s="189"/>
      <c r="FD21" s="189"/>
      <c r="FE21" s="189"/>
      <c r="FF21" s="189"/>
      <c r="FG21" s="189"/>
      <c r="FH21" s="189"/>
      <c r="FI21" s="189"/>
      <c r="FJ21" s="189"/>
      <c r="FK21" s="189"/>
      <c r="FL21" s="189"/>
      <c r="FM21" s="189"/>
      <c r="FN21" s="189"/>
      <c r="FO21" s="189"/>
      <c r="FP21" s="189"/>
      <c r="FQ21" s="189"/>
      <c r="FR21" s="189"/>
      <c r="FS21" s="189"/>
      <c r="FT21" s="189"/>
      <c r="FU21" s="189"/>
      <c r="FV21" s="189"/>
      <c r="FW21" s="189"/>
      <c r="FX21" s="189"/>
      <c r="FY21" s="189"/>
      <c r="FZ21" s="189"/>
      <c r="GA21" s="189"/>
      <c r="GB21" s="189"/>
      <c r="GC21" s="189"/>
      <c r="GD21" s="189"/>
      <c r="GE21" s="189"/>
      <c r="GF21" s="189"/>
      <c r="GG21" s="189"/>
      <c r="GH21" s="189"/>
      <c r="GI21" s="189"/>
      <c r="GJ21" s="189"/>
      <c r="GK21" s="189"/>
      <c r="GL21" s="189"/>
      <c r="GM21" s="189"/>
      <c r="GN21" s="189"/>
      <c r="GO21" s="189"/>
      <c r="GP21" s="189"/>
      <c r="GQ21" s="189"/>
      <c r="GR21" s="189"/>
      <c r="GS21" s="189"/>
      <c r="GT21" s="189"/>
      <c r="GU21" s="189"/>
      <c r="GV21" s="189"/>
      <c r="GW21" s="189"/>
      <c r="GX21" s="189"/>
      <c r="GY21" s="189"/>
      <c r="GZ21" s="189"/>
      <c r="HA21" s="189"/>
      <c r="HB21" s="189"/>
      <c r="HC21" s="189"/>
      <c r="HD21" s="189"/>
      <c r="HE21" s="189"/>
      <c r="HF21" s="189"/>
      <c r="HG21" s="189"/>
      <c r="HH21" s="189"/>
      <c r="HI21" s="189"/>
      <c r="HJ21" s="189"/>
      <c r="HK21" s="189"/>
      <c r="HL21" s="189"/>
      <c r="HM21" s="189"/>
      <c r="HN21" s="189"/>
      <c r="HO21" s="189"/>
      <c r="HP21" s="189"/>
      <c r="HQ21" s="189"/>
      <c r="HR21" s="189"/>
      <c r="HS21" s="189"/>
      <c r="HT21" s="189"/>
      <c r="HU21" s="189"/>
      <c r="HV21" s="189"/>
      <c r="HW21" s="189"/>
      <c r="HX21" s="189"/>
      <c r="HY21" s="189"/>
      <c r="HZ21" s="189"/>
      <c r="IA21" s="189"/>
      <c r="IB21" s="189"/>
      <c r="IC21" s="189"/>
      <c r="ID21" s="189"/>
      <c r="IE21" s="189"/>
      <c r="IF21" s="189"/>
      <c r="IG21" s="189"/>
      <c r="IH21" s="189"/>
      <c r="II21" s="189"/>
      <c r="IJ21" s="189"/>
      <c r="IK21" s="189"/>
      <c r="IL21" s="189"/>
      <c r="IM21" s="189"/>
      <c r="IN21" s="189"/>
      <c r="IO21" s="189"/>
      <c r="IP21" s="189"/>
      <c r="IQ21" s="189"/>
      <c r="IR21" s="189"/>
      <c r="IS21" s="189"/>
      <c r="IT21" s="189"/>
      <c r="IU21" s="189"/>
      <c r="IV21" s="189"/>
      <c r="IW21" s="189"/>
    </row>
    <row r="22" spans="1:257" s="189" customFormat="1" ht="18" customHeight="1" thickBot="1" x14ac:dyDescent="0.25">
      <c r="A22" s="218"/>
      <c r="B22" s="230" t="s">
        <v>387</v>
      </c>
      <c r="C22" s="219"/>
      <c r="D22" s="219"/>
      <c r="E22" s="176"/>
      <c r="F22" s="176"/>
      <c r="G22" s="176"/>
      <c r="H22" s="176">
        <f>H24+H26+H34+H36+H38+H40+H43+H45+H46+H48+H49+H51+H52+H53+H54++H55+H56+H58+H60+H61+H62+H64</f>
        <v>1886.7300000000005</v>
      </c>
      <c r="I22" s="176">
        <f>I24+I26+I34+I36+I38+I40+I43+I45+I46+I48+I49+I51+I52+I53+I54++I55+I56+I58+I60+I61+I62+I64</f>
        <v>22469.5</v>
      </c>
      <c r="J22" s="176">
        <f>J24+J26+J34+J36+J38+J40+J43+J45+J46+J48+J49+J51+J52+J53+J54++J55+J56+J58+J60+J61+J62+J64</f>
        <v>24340.290000000005</v>
      </c>
      <c r="K22" s="176"/>
      <c r="L22" s="176"/>
      <c r="M22" s="176"/>
      <c r="N22" s="176">
        <f t="shared" ref="N22:S22" si="10">N24+N26+N34+N36+N38+N40+N43+N45+N46+N48+N49+N51+N52+N53+N54++N55+N56+N58+N60+N61+N62+N64</f>
        <v>1886.6946000000005</v>
      </c>
      <c r="O22" s="176">
        <f t="shared" si="10"/>
        <v>22469.485100000002</v>
      </c>
      <c r="P22" s="176">
        <f t="shared" si="10"/>
        <v>27990.800000000003</v>
      </c>
      <c r="Q22" s="176">
        <f t="shared" si="10"/>
        <v>3773.4245999999998</v>
      </c>
      <c r="R22" s="176">
        <f t="shared" si="10"/>
        <v>44938.985100000005</v>
      </c>
      <c r="S22" s="177">
        <f t="shared" si="10"/>
        <v>52331.09</v>
      </c>
      <c r="T22" s="185"/>
    </row>
    <row r="23" spans="1:257" s="189" customFormat="1" ht="48.95" customHeight="1" x14ac:dyDescent="0.2">
      <c r="A23" s="404" t="s">
        <v>421</v>
      </c>
      <c r="B23" s="86" t="s">
        <v>696</v>
      </c>
      <c r="C23" s="18" t="s">
        <v>42</v>
      </c>
      <c r="D23" s="18" t="s">
        <v>26</v>
      </c>
      <c r="E23" s="94">
        <v>11299.54</v>
      </c>
      <c r="F23" s="87">
        <v>100.15</v>
      </c>
      <c r="G23" s="18"/>
      <c r="H23" s="18">
        <f t="shared" ref="H23:H65" si="11">ROUND(Q23/12*6,2)</f>
        <v>14.92</v>
      </c>
      <c r="I23" s="18">
        <f t="shared" ref="I23:I65" si="12">ROUND(R23/12*6,2)</f>
        <v>214.66</v>
      </c>
      <c r="J23" s="18">
        <f t="shared" ref="J23:J65" si="13">ROUND(H23*E23/1000,2)+ROUND(I23*F23/1000,2)</f>
        <v>190.09</v>
      </c>
      <c r="K23" s="18">
        <f t="shared" ref="K23:K65" si="14">ROUND(E23*$K$89,2)</f>
        <v>12994.47</v>
      </c>
      <c r="L23" s="18">
        <f t="shared" ref="L23:L65" si="15">ROUND(F23*$K$89,2)</f>
        <v>115.17</v>
      </c>
      <c r="M23" s="18"/>
      <c r="N23" s="18">
        <f t="shared" ref="N23:N65" si="16">Q23-H23</f>
        <v>14.909999999999998</v>
      </c>
      <c r="O23" s="18">
        <f t="shared" ref="O23:O65" si="17">R23-I23</f>
        <v>214.66</v>
      </c>
      <c r="P23" s="18">
        <f t="shared" ref="P23:P65" si="18">ROUND(N23*K23/1000,2)+ROUND(O23*L23/1000,2)</f>
        <v>218.47</v>
      </c>
      <c r="Q23" s="214">
        <v>29.83</v>
      </c>
      <c r="R23" s="215">
        <v>429.32</v>
      </c>
      <c r="S23" s="131">
        <f t="shared" ref="S23:S65" si="19">J23+P23</f>
        <v>408.56</v>
      </c>
      <c r="T23" s="185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8"/>
      <c r="BN23" s="188"/>
      <c r="BO23" s="188"/>
      <c r="BP23" s="188"/>
      <c r="BQ23" s="188"/>
      <c r="BR23" s="188"/>
      <c r="BS23" s="188"/>
      <c r="BT23" s="188"/>
      <c r="BU23" s="188"/>
      <c r="BV23" s="188"/>
      <c r="BW23" s="188"/>
      <c r="BX23" s="188"/>
      <c r="BY23" s="188"/>
      <c r="BZ23" s="188"/>
      <c r="CA23" s="188"/>
      <c r="CB23" s="188"/>
      <c r="CC23" s="188"/>
      <c r="CD23" s="188"/>
      <c r="CE23" s="188"/>
      <c r="CF23" s="188"/>
      <c r="CG23" s="188"/>
      <c r="CH23" s="188"/>
      <c r="CI23" s="188"/>
      <c r="CJ23" s="188"/>
      <c r="CK23" s="188"/>
      <c r="CL23" s="188"/>
      <c r="CM23" s="188"/>
      <c r="CN23" s="188"/>
      <c r="CO23" s="188"/>
      <c r="CP23" s="188"/>
      <c r="CQ23" s="188"/>
      <c r="CR23" s="188"/>
      <c r="CS23" s="188"/>
      <c r="CT23" s="188"/>
      <c r="CU23" s="188"/>
      <c r="CV23" s="188"/>
      <c r="CW23" s="188"/>
      <c r="CX23" s="188"/>
      <c r="CY23" s="188"/>
      <c r="CZ23" s="188"/>
      <c r="DA23" s="188"/>
      <c r="DB23" s="188"/>
      <c r="DC23" s="188"/>
      <c r="DD23" s="188"/>
      <c r="DE23" s="188"/>
      <c r="DF23" s="188"/>
      <c r="DG23" s="188"/>
      <c r="DH23" s="188"/>
      <c r="DI23" s="188"/>
      <c r="DJ23" s="188"/>
      <c r="DK23" s="188"/>
      <c r="DL23" s="188"/>
      <c r="DM23" s="188"/>
      <c r="DN23" s="188"/>
      <c r="DO23" s="188"/>
      <c r="DP23" s="188"/>
      <c r="DQ23" s="188"/>
      <c r="DR23" s="188"/>
      <c r="DS23" s="188"/>
      <c r="DT23" s="188"/>
      <c r="DU23" s="188"/>
      <c r="DV23" s="188"/>
      <c r="DW23" s="188"/>
      <c r="DX23" s="188"/>
      <c r="DY23" s="188"/>
      <c r="DZ23" s="188"/>
      <c r="EA23" s="188"/>
      <c r="EB23" s="188"/>
      <c r="EC23" s="188"/>
      <c r="ED23" s="188"/>
      <c r="EE23" s="188"/>
      <c r="EF23" s="188"/>
      <c r="EG23" s="188"/>
      <c r="EH23" s="188"/>
      <c r="EI23" s="188"/>
      <c r="EJ23" s="188"/>
      <c r="EK23" s="188"/>
      <c r="EL23" s="188"/>
      <c r="EM23" s="188"/>
      <c r="EN23" s="188"/>
      <c r="EO23" s="188"/>
      <c r="EP23" s="188"/>
      <c r="EQ23" s="188"/>
      <c r="ER23" s="188"/>
      <c r="ES23" s="188"/>
      <c r="ET23" s="188"/>
      <c r="EU23" s="188"/>
      <c r="EV23" s="188"/>
      <c r="EW23" s="188"/>
      <c r="EX23" s="188"/>
      <c r="EY23" s="188"/>
      <c r="EZ23" s="188"/>
      <c r="FA23" s="188"/>
      <c r="FB23" s="188"/>
      <c r="FC23" s="188"/>
      <c r="FD23" s="188"/>
      <c r="FE23" s="188"/>
      <c r="FF23" s="188"/>
      <c r="FG23" s="188"/>
      <c r="FH23" s="188"/>
      <c r="FI23" s="188"/>
      <c r="FJ23" s="188"/>
      <c r="FK23" s="188"/>
      <c r="FL23" s="188"/>
      <c r="FM23" s="188"/>
      <c r="FN23" s="188"/>
      <c r="FO23" s="188"/>
      <c r="FP23" s="188"/>
      <c r="FQ23" s="188"/>
      <c r="FR23" s="188"/>
      <c r="FS23" s="188"/>
      <c r="FT23" s="188"/>
      <c r="FU23" s="188"/>
      <c r="FV23" s="188"/>
      <c r="FW23" s="188"/>
      <c r="FX23" s="188"/>
      <c r="FY23" s="188"/>
      <c r="FZ23" s="188"/>
      <c r="GA23" s="188"/>
      <c r="GB23" s="188"/>
      <c r="GC23" s="188"/>
      <c r="GD23" s="188"/>
      <c r="GE23" s="188"/>
      <c r="GF23" s="188"/>
      <c r="GG23" s="188"/>
      <c r="GH23" s="188"/>
      <c r="GI23" s="188"/>
      <c r="GJ23" s="188"/>
      <c r="GK23" s="188"/>
      <c r="GL23" s="188"/>
      <c r="GM23" s="188"/>
      <c r="GN23" s="188"/>
      <c r="GO23" s="188"/>
      <c r="GP23" s="188"/>
      <c r="GQ23" s="188"/>
      <c r="GR23" s="188"/>
      <c r="GS23" s="188"/>
      <c r="GT23" s="188"/>
      <c r="GU23" s="188"/>
      <c r="GV23" s="188"/>
      <c r="GW23" s="188"/>
      <c r="GX23" s="188"/>
      <c r="GY23" s="188"/>
      <c r="GZ23" s="188"/>
      <c r="HA23" s="188"/>
      <c r="HB23" s="188"/>
      <c r="HC23" s="188"/>
      <c r="HD23" s="188"/>
      <c r="HE23" s="188"/>
      <c r="HF23" s="188"/>
      <c r="HG23" s="188"/>
      <c r="HH23" s="188"/>
      <c r="HI23" s="188"/>
      <c r="HJ23" s="188"/>
      <c r="HK23" s="188"/>
      <c r="HL23" s="188"/>
      <c r="HM23" s="188"/>
      <c r="HN23" s="188"/>
      <c r="HO23" s="188"/>
      <c r="HP23" s="188"/>
      <c r="HQ23" s="188"/>
      <c r="HR23" s="188"/>
      <c r="HS23" s="188"/>
      <c r="HT23" s="188"/>
      <c r="HU23" s="188"/>
      <c r="HV23" s="188"/>
      <c r="HW23" s="188"/>
      <c r="HX23" s="188"/>
      <c r="HY23" s="188"/>
      <c r="HZ23" s="188"/>
      <c r="IA23" s="188"/>
      <c r="IB23" s="188"/>
      <c r="IC23" s="188"/>
      <c r="ID23" s="188"/>
      <c r="IE23" s="188"/>
      <c r="IF23" s="188"/>
      <c r="IG23" s="188"/>
      <c r="IH23" s="188"/>
      <c r="II23" s="188"/>
      <c r="IJ23" s="188"/>
      <c r="IK23" s="188"/>
      <c r="IL23" s="188"/>
      <c r="IM23" s="188"/>
      <c r="IN23" s="188"/>
      <c r="IO23" s="188"/>
      <c r="IP23" s="188"/>
      <c r="IQ23" s="188"/>
      <c r="IR23" s="188"/>
      <c r="IS23" s="188"/>
      <c r="IT23" s="188"/>
      <c r="IU23" s="188"/>
      <c r="IV23" s="188"/>
      <c r="IW23" s="188"/>
    </row>
    <row r="24" spans="1:257" s="189" customFormat="1" ht="55.35" customHeight="1" x14ac:dyDescent="0.2">
      <c r="A24" s="405"/>
      <c r="B24" s="15" t="s">
        <v>697</v>
      </c>
      <c r="C24" s="16" t="s">
        <v>42</v>
      </c>
      <c r="D24" s="16" t="s">
        <v>26</v>
      </c>
      <c r="E24" s="88">
        <v>11299.54</v>
      </c>
      <c r="F24" s="96">
        <v>100.15</v>
      </c>
      <c r="G24" s="16"/>
      <c r="H24" s="16">
        <f t="shared" si="11"/>
        <v>135</v>
      </c>
      <c r="I24" s="16">
        <f t="shared" si="12"/>
        <v>1516.74</v>
      </c>
      <c r="J24" s="16">
        <f t="shared" si="13"/>
        <v>1677.3400000000001</v>
      </c>
      <c r="K24" s="16">
        <f t="shared" si="14"/>
        <v>12994.47</v>
      </c>
      <c r="L24" s="16">
        <f t="shared" si="15"/>
        <v>115.17</v>
      </c>
      <c r="M24" s="16"/>
      <c r="N24" s="16">
        <f t="shared" si="16"/>
        <v>135</v>
      </c>
      <c r="O24" s="16">
        <f t="shared" si="17"/>
        <v>1516.74</v>
      </c>
      <c r="P24" s="16">
        <f t="shared" si="18"/>
        <v>1928.93</v>
      </c>
      <c r="Q24" s="191">
        <v>270</v>
      </c>
      <c r="R24" s="192">
        <v>3033.48</v>
      </c>
      <c r="S24" s="133">
        <f t="shared" si="19"/>
        <v>3606.2700000000004</v>
      </c>
      <c r="T24" s="185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8"/>
      <c r="BN24" s="188"/>
      <c r="BO24" s="188"/>
      <c r="BP24" s="188"/>
      <c r="BQ24" s="188"/>
      <c r="BR24" s="188"/>
      <c r="BS24" s="188"/>
      <c r="BT24" s="188"/>
      <c r="BU24" s="188"/>
      <c r="BV24" s="188"/>
      <c r="BW24" s="188"/>
      <c r="BX24" s="188"/>
      <c r="BY24" s="188"/>
      <c r="BZ24" s="188"/>
      <c r="CA24" s="188"/>
      <c r="CB24" s="188"/>
      <c r="CC24" s="188"/>
      <c r="CD24" s="188"/>
      <c r="CE24" s="188"/>
      <c r="CF24" s="188"/>
      <c r="CG24" s="188"/>
      <c r="CH24" s="188"/>
      <c r="CI24" s="188"/>
      <c r="CJ24" s="188"/>
      <c r="CK24" s="188"/>
      <c r="CL24" s="188"/>
      <c r="CM24" s="188"/>
      <c r="CN24" s="188"/>
      <c r="CO24" s="188"/>
      <c r="CP24" s="188"/>
      <c r="CQ24" s="188"/>
      <c r="CR24" s="188"/>
      <c r="CS24" s="188"/>
      <c r="CT24" s="188"/>
      <c r="CU24" s="188"/>
      <c r="CV24" s="188"/>
      <c r="CW24" s="188"/>
      <c r="CX24" s="188"/>
      <c r="CY24" s="188"/>
      <c r="CZ24" s="188"/>
      <c r="DA24" s="188"/>
      <c r="DB24" s="188"/>
      <c r="DC24" s="188"/>
      <c r="DD24" s="188"/>
      <c r="DE24" s="188"/>
      <c r="DF24" s="188"/>
      <c r="DG24" s="188"/>
      <c r="DH24" s="188"/>
      <c r="DI24" s="188"/>
      <c r="DJ24" s="188"/>
      <c r="DK24" s="188"/>
      <c r="DL24" s="188"/>
      <c r="DM24" s="188"/>
      <c r="DN24" s="188"/>
      <c r="DO24" s="188"/>
      <c r="DP24" s="188"/>
      <c r="DQ24" s="188"/>
      <c r="DR24" s="188"/>
      <c r="DS24" s="188"/>
      <c r="DT24" s="188"/>
      <c r="DU24" s="188"/>
      <c r="DV24" s="188"/>
      <c r="DW24" s="188"/>
      <c r="DX24" s="188"/>
      <c r="DY24" s="188"/>
      <c r="DZ24" s="188"/>
      <c r="EA24" s="188"/>
      <c r="EB24" s="188"/>
      <c r="EC24" s="188"/>
      <c r="ED24" s="188"/>
      <c r="EE24" s="188"/>
      <c r="EF24" s="188"/>
      <c r="EG24" s="188"/>
      <c r="EH24" s="188"/>
      <c r="EI24" s="188"/>
      <c r="EJ24" s="188"/>
      <c r="EK24" s="188"/>
      <c r="EL24" s="188"/>
      <c r="EM24" s="188"/>
      <c r="EN24" s="188"/>
      <c r="EO24" s="188"/>
      <c r="EP24" s="188"/>
      <c r="EQ24" s="188"/>
      <c r="ER24" s="188"/>
      <c r="ES24" s="188"/>
      <c r="ET24" s="188"/>
      <c r="EU24" s="188"/>
      <c r="EV24" s="188"/>
      <c r="EW24" s="188"/>
      <c r="EX24" s="188"/>
      <c r="EY24" s="188"/>
      <c r="EZ24" s="188"/>
      <c r="FA24" s="188"/>
      <c r="FB24" s="188"/>
      <c r="FC24" s="188"/>
      <c r="FD24" s="188"/>
      <c r="FE24" s="188"/>
      <c r="FF24" s="188"/>
      <c r="FG24" s="188"/>
      <c r="FH24" s="188"/>
      <c r="FI24" s="188"/>
      <c r="FJ24" s="188"/>
      <c r="FK24" s="188"/>
      <c r="FL24" s="188"/>
      <c r="FM24" s="188"/>
      <c r="FN24" s="188"/>
      <c r="FO24" s="188"/>
      <c r="FP24" s="188"/>
      <c r="FQ24" s="188"/>
      <c r="FR24" s="188"/>
      <c r="FS24" s="188"/>
      <c r="FT24" s="188"/>
      <c r="FU24" s="188"/>
      <c r="FV24" s="188"/>
      <c r="FW24" s="188"/>
      <c r="FX24" s="188"/>
      <c r="FY24" s="188"/>
      <c r="FZ24" s="188"/>
      <c r="GA24" s="188"/>
      <c r="GB24" s="188"/>
      <c r="GC24" s="188"/>
      <c r="GD24" s="188"/>
      <c r="GE24" s="188"/>
      <c r="GF24" s="188"/>
      <c r="GG24" s="188"/>
      <c r="GH24" s="188"/>
      <c r="GI24" s="188"/>
      <c r="GJ24" s="188"/>
      <c r="GK24" s="188"/>
      <c r="GL24" s="188"/>
      <c r="GM24" s="188"/>
      <c r="GN24" s="188"/>
      <c r="GO24" s="188"/>
      <c r="GP24" s="188"/>
      <c r="GQ24" s="188"/>
      <c r="GR24" s="188"/>
      <c r="GS24" s="188"/>
      <c r="GT24" s="188"/>
      <c r="GU24" s="188"/>
      <c r="GV24" s="188"/>
      <c r="GW24" s="188"/>
      <c r="GX24" s="188"/>
      <c r="GY24" s="188"/>
      <c r="GZ24" s="188"/>
      <c r="HA24" s="188"/>
      <c r="HB24" s="188"/>
      <c r="HC24" s="188"/>
      <c r="HD24" s="188"/>
      <c r="HE24" s="188"/>
      <c r="HF24" s="188"/>
      <c r="HG24" s="188"/>
      <c r="HH24" s="188"/>
      <c r="HI24" s="188"/>
      <c r="HJ24" s="188"/>
      <c r="HK24" s="188"/>
      <c r="HL24" s="188"/>
      <c r="HM24" s="188"/>
      <c r="HN24" s="188"/>
      <c r="HO24" s="188"/>
      <c r="HP24" s="188"/>
      <c r="HQ24" s="188"/>
      <c r="HR24" s="188"/>
      <c r="HS24" s="188"/>
      <c r="HT24" s="188"/>
      <c r="HU24" s="188"/>
      <c r="HV24" s="188"/>
      <c r="HW24" s="188"/>
      <c r="HX24" s="188"/>
      <c r="HY24" s="188"/>
      <c r="HZ24" s="188"/>
      <c r="IA24" s="188"/>
      <c r="IB24" s="188"/>
      <c r="IC24" s="188"/>
      <c r="ID24" s="188"/>
      <c r="IE24" s="188"/>
      <c r="IF24" s="188"/>
      <c r="IG24" s="188"/>
      <c r="IH24" s="188"/>
      <c r="II24" s="188"/>
      <c r="IJ24" s="188"/>
      <c r="IK24" s="188"/>
      <c r="IL24" s="188"/>
      <c r="IM24" s="188"/>
      <c r="IN24" s="188"/>
      <c r="IO24" s="188"/>
      <c r="IP24" s="188"/>
      <c r="IQ24" s="188"/>
      <c r="IR24" s="188"/>
      <c r="IS24" s="188"/>
      <c r="IT24" s="188"/>
      <c r="IU24" s="188"/>
      <c r="IV24" s="188"/>
      <c r="IW24" s="188"/>
    </row>
    <row r="25" spans="1:257" s="188" customFormat="1" ht="63.4" customHeight="1" x14ac:dyDescent="0.2">
      <c r="A25" s="406" t="s">
        <v>496</v>
      </c>
      <c r="B25" s="15" t="s">
        <v>698</v>
      </c>
      <c r="C25" s="16" t="s">
        <v>42</v>
      </c>
      <c r="D25" s="16" t="s">
        <v>26</v>
      </c>
      <c r="E25" s="88">
        <v>11299.54</v>
      </c>
      <c r="F25" s="96">
        <v>100.15</v>
      </c>
      <c r="G25" s="16"/>
      <c r="H25" s="16">
        <f t="shared" si="11"/>
        <v>1.88</v>
      </c>
      <c r="I25" s="16">
        <f t="shared" si="12"/>
        <v>18.11</v>
      </c>
      <c r="J25" s="16">
        <f t="shared" si="13"/>
        <v>23.049999999999997</v>
      </c>
      <c r="K25" s="16">
        <f t="shared" si="14"/>
        <v>12994.47</v>
      </c>
      <c r="L25" s="16">
        <f t="shared" si="15"/>
        <v>115.17</v>
      </c>
      <c r="M25" s="16"/>
      <c r="N25" s="16">
        <f t="shared" si="16"/>
        <v>1.87</v>
      </c>
      <c r="O25" s="16">
        <f t="shared" si="17"/>
        <v>18.11</v>
      </c>
      <c r="P25" s="16">
        <f t="shared" si="18"/>
        <v>26.39</v>
      </c>
      <c r="Q25" s="191">
        <v>3.75</v>
      </c>
      <c r="R25" s="192">
        <v>36.22</v>
      </c>
      <c r="S25" s="133">
        <f t="shared" si="19"/>
        <v>49.44</v>
      </c>
      <c r="T25" s="185"/>
    </row>
    <row r="26" spans="1:257" s="188" customFormat="1" ht="65.25" customHeight="1" x14ac:dyDescent="0.2">
      <c r="A26" s="406"/>
      <c r="B26" s="15" t="s">
        <v>699</v>
      </c>
      <c r="C26" s="16" t="s">
        <v>42</v>
      </c>
      <c r="D26" s="16" t="s">
        <v>26</v>
      </c>
      <c r="E26" s="88">
        <v>11299.54</v>
      </c>
      <c r="F26" s="96">
        <v>100.15</v>
      </c>
      <c r="G26" s="16"/>
      <c r="H26" s="16">
        <f t="shared" si="11"/>
        <v>62.93</v>
      </c>
      <c r="I26" s="16">
        <f t="shared" si="12"/>
        <v>581.39</v>
      </c>
      <c r="J26" s="16">
        <f t="shared" si="13"/>
        <v>769.31000000000006</v>
      </c>
      <c r="K26" s="16">
        <f t="shared" si="14"/>
        <v>12994.47</v>
      </c>
      <c r="L26" s="16">
        <f t="shared" si="15"/>
        <v>115.17</v>
      </c>
      <c r="M26" s="16"/>
      <c r="N26" s="16">
        <f t="shared" si="16"/>
        <v>62.919999999999995</v>
      </c>
      <c r="O26" s="16">
        <f t="shared" si="17"/>
        <v>581.39</v>
      </c>
      <c r="P26" s="16">
        <f t="shared" si="18"/>
        <v>884.57</v>
      </c>
      <c r="Q26" s="191">
        <v>125.85</v>
      </c>
      <c r="R26" s="192">
        <v>1162.78</v>
      </c>
      <c r="S26" s="133">
        <f t="shared" si="19"/>
        <v>1653.88</v>
      </c>
      <c r="T26" s="185"/>
    </row>
    <row r="27" spans="1:257" s="188" customFormat="1" ht="50.65" customHeight="1" x14ac:dyDescent="0.2">
      <c r="A27" s="232" t="s">
        <v>108</v>
      </c>
      <c r="B27" s="15" t="s">
        <v>700</v>
      </c>
      <c r="C27" s="16" t="s">
        <v>42</v>
      </c>
      <c r="D27" s="16" t="s">
        <v>26</v>
      </c>
      <c r="E27" s="88">
        <v>11299.54</v>
      </c>
      <c r="F27" s="96">
        <v>100.15</v>
      </c>
      <c r="G27" s="16"/>
      <c r="H27" s="16">
        <f t="shared" si="11"/>
        <v>7.5</v>
      </c>
      <c r="I27" s="16">
        <f t="shared" si="12"/>
        <v>150</v>
      </c>
      <c r="J27" s="16">
        <f t="shared" si="13"/>
        <v>99.77</v>
      </c>
      <c r="K27" s="16">
        <f t="shared" si="14"/>
        <v>12994.47</v>
      </c>
      <c r="L27" s="16">
        <f t="shared" si="15"/>
        <v>115.17</v>
      </c>
      <c r="M27" s="16"/>
      <c r="N27" s="16">
        <f t="shared" si="16"/>
        <v>7.5</v>
      </c>
      <c r="O27" s="16">
        <f t="shared" si="17"/>
        <v>150</v>
      </c>
      <c r="P27" s="16">
        <f t="shared" si="18"/>
        <v>114.74</v>
      </c>
      <c r="Q27" s="191">
        <v>15</v>
      </c>
      <c r="R27" s="192">
        <v>300</v>
      </c>
      <c r="S27" s="133">
        <f t="shared" si="19"/>
        <v>214.51</v>
      </c>
      <c r="T27" s="185"/>
    </row>
    <row r="28" spans="1:257" s="188" customFormat="1" ht="65.849999999999994" customHeight="1" x14ac:dyDescent="0.2">
      <c r="A28" s="406" t="s">
        <v>497</v>
      </c>
      <c r="B28" s="15" t="s">
        <v>701</v>
      </c>
      <c r="C28" s="16" t="s">
        <v>42</v>
      </c>
      <c r="D28" s="16" t="s">
        <v>26</v>
      </c>
      <c r="E28" s="88">
        <v>11299.54</v>
      </c>
      <c r="F28" s="96">
        <v>100.15</v>
      </c>
      <c r="G28" s="16"/>
      <c r="H28" s="16">
        <f t="shared" si="11"/>
        <v>10</v>
      </c>
      <c r="I28" s="16">
        <f t="shared" si="12"/>
        <v>150</v>
      </c>
      <c r="J28" s="16">
        <f t="shared" si="13"/>
        <v>128.02000000000001</v>
      </c>
      <c r="K28" s="16">
        <f t="shared" si="14"/>
        <v>12994.47</v>
      </c>
      <c r="L28" s="16">
        <f t="shared" si="15"/>
        <v>115.17</v>
      </c>
      <c r="M28" s="16"/>
      <c r="N28" s="16">
        <f t="shared" si="16"/>
        <v>10</v>
      </c>
      <c r="O28" s="16">
        <f t="shared" si="17"/>
        <v>150</v>
      </c>
      <c r="P28" s="16">
        <f t="shared" si="18"/>
        <v>147.22</v>
      </c>
      <c r="Q28" s="191">
        <v>20</v>
      </c>
      <c r="R28" s="192">
        <v>300</v>
      </c>
      <c r="S28" s="133">
        <f t="shared" si="19"/>
        <v>275.24</v>
      </c>
      <c r="T28" s="185"/>
    </row>
    <row r="29" spans="1:257" s="188" customFormat="1" ht="60.95" customHeight="1" x14ac:dyDescent="0.2">
      <c r="A29" s="406"/>
      <c r="B29" s="15" t="s">
        <v>702</v>
      </c>
      <c r="C29" s="16" t="s">
        <v>42</v>
      </c>
      <c r="D29" s="16" t="s">
        <v>26</v>
      </c>
      <c r="E29" s="88">
        <v>11299.54</v>
      </c>
      <c r="F29" s="96">
        <v>100.15</v>
      </c>
      <c r="G29" s="16"/>
      <c r="H29" s="16">
        <f t="shared" si="11"/>
        <v>25</v>
      </c>
      <c r="I29" s="16">
        <f t="shared" si="12"/>
        <v>332.5</v>
      </c>
      <c r="J29" s="16">
        <f t="shared" si="13"/>
        <v>315.79000000000002</v>
      </c>
      <c r="K29" s="16">
        <f t="shared" si="14"/>
        <v>12994.47</v>
      </c>
      <c r="L29" s="16">
        <f t="shared" si="15"/>
        <v>115.17</v>
      </c>
      <c r="M29" s="16"/>
      <c r="N29" s="16">
        <f t="shared" si="16"/>
        <v>25</v>
      </c>
      <c r="O29" s="16">
        <f t="shared" si="17"/>
        <v>332.5</v>
      </c>
      <c r="P29" s="16">
        <f t="shared" si="18"/>
        <v>363.15000000000003</v>
      </c>
      <c r="Q29" s="191">
        <v>50</v>
      </c>
      <c r="R29" s="192">
        <v>665</v>
      </c>
      <c r="S29" s="133">
        <f t="shared" si="19"/>
        <v>678.94</v>
      </c>
      <c r="T29" s="185"/>
    </row>
    <row r="30" spans="1:257" s="188" customFormat="1" ht="66" customHeight="1" x14ac:dyDescent="0.2">
      <c r="A30" s="232" t="s">
        <v>498</v>
      </c>
      <c r="B30" s="15" t="s">
        <v>703</v>
      </c>
      <c r="C30" s="16" t="s">
        <v>403</v>
      </c>
      <c r="D30" s="16" t="s">
        <v>404</v>
      </c>
      <c r="E30" s="100">
        <v>12706.37</v>
      </c>
      <c r="F30" s="98">
        <v>142.61000000000001</v>
      </c>
      <c r="G30" s="16"/>
      <c r="H30" s="16">
        <f t="shared" si="11"/>
        <v>5</v>
      </c>
      <c r="I30" s="16">
        <f t="shared" si="12"/>
        <v>67.5</v>
      </c>
      <c r="J30" s="16">
        <f t="shared" si="13"/>
        <v>73.16</v>
      </c>
      <c r="K30" s="16">
        <f t="shared" si="14"/>
        <v>14612.33</v>
      </c>
      <c r="L30" s="16">
        <f t="shared" si="15"/>
        <v>164</v>
      </c>
      <c r="M30" s="16"/>
      <c r="N30" s="16">
        <f t="shared" si="16"/>
        <v>5</v>
      </c>
      <c r="O30" s="16">
        <f t="shared" si="17"/>
        <v>67.5</v>
      </c>
      <c r="P30" s="16">
        <f t="shared" si="18"/>
        <v>84.13</v>
      </c>
      <c r="Q30" s="191">
        <v>10</v>
      </c>
      <c r="R30" s="192">
        <v>135</v>
      </c>
      <c r="S30" s="133">
        <f t="shared" si="19"/>
        <v>157.29</v>
      </c>
      <c r="T30" s="185"/>
    </row>
    <row r="31" spans="1:257" s="188" customFormat="1" ht="55.5" customHeight="1" x14ac:dyDescent="0.2">
      <c r="A31" s="232" t="s">
        <v>499</v>
      </c>
      <c r="B31" s="15" t="s">
        <v>704</v>
      </c>
      <c r="C31" s="16" t="s">
        <v>42</v>
      </c>
      <c r="D31" s="16" t="s">
        <v>26</v>
      </c>
      <c r="E31" s="88">
        <v>11299.54</v>
      </c>
      <c r="F31" s="96">
        <v>100.15</v>
      </c>
      <c r="G31" s="16"/>
      <c r="H31" s="16">
        <f t="shared" si="11"/>
        <v>275</v>
      </c>
      <c r="I31" s="16">
        <f t="shared" si="12"/>
        <v>3650</v>
      </c>
      <c r="J31" s="16">
        <f t="shared" si="13"/>
        <v>3472.92</v>
      </c>
      <c r="K31" s="16">
        <f t="shared" si="14"/>
        <v>12994.47</v>
      </c>
      <c r="L31" s="16">
        <f t="shared" si="15"/>
        <v>115.17</v>
      </c>
      <c r="M31" s="16"/>
      <c r="N31" s="16">
        <f t="shared" si="16"/>
        <v>275</v>
      </c>
      <c r="O31" s="16">
        <f t="shared" si="17"/>
        <v>3650</v>
      </c>
      <c r="P31" s="16">
        <f t="shared" si="18"/>
        <v>3993.85</v>
      </c>
      <c r="Q31" s="191">
        <v>550</v>
      </c>
      <c r="R31" s="192">
        <v>7300</v>
      </c>
      <c r="S31" s="133">
        <f t="shared" si="19"/>
        <v>7466.77</v>
      </c>
      <c r="T31" s="185"/>
    </row>
    <row r="32" spans="1:257" s="188" customFormat="1" ht="58.5" customHeight="1" x14ac:dyDescent="0.2">
      <c r="A32" s="233" t="s">
        <v>119</v>
      </c>
      <c r="B32" s="15" t="s">
        <v>705</v>
      </c>
      <c r="C32" s="16" t="s">
        <v>42</v>
      </c>
      <c r="D32" s="16" t="s">
        <v>26</v>
      </c>
      <c r="E32" s="88">
        <v>11299.54</v>
      </c>
      <c r="F32" s="96">
        <v>100.15</v>
      </c>
      <c r="G32" s="16"/>
      <c r="H32" s="16">
        <f t="shared" si="11"/>
        <v>72.5</v>
      </c>
      <c r="I32" s="16">
        <f t="shared" si="12"/>
        <v>1300</v>
      </c>
      <c r="J32" s="16">
        <f t="shared" si="13"/>
        <v>949.42000000000007</v>
      </c>
      <c r="K32" s="16">
        <f t="shared" si="14"/>
        <v>12994.47</v>
      </c>
      <c r="L32" s="16">
        <f t="shared" si="15"/>
        <v>115.17</v>
      </c>
      <c r="M32" s="16"/>
      <c r="N32" s="16">
        <f t="shared" si="16"/>
        <v>72.5</v>
      </c>
      <c r="O32" s="16">
        <f t="shared" si="17"/>
        <v>1300</v>
      </c>
      <c r="P32" s="16">
        <f t="shared" si="18"/>
        <v>1091.82</v>
      </c>
      <c r="Q32" s="191">
        <v>145</v>
      </c>
      <c r="R32" s="192">
        <v>2600</v>
      </c>
      <c r="S32" s="133">
        <f t="shared" si="19"/>
        <v>2041.24</v>
      </c>
      <c r="T32" s="185"/>
    </row>
    <row r="33" spans="1:20" s="188" customFormat="1" ht="52.5" customHeight="1" x14ac:dyDescent="0.2">
      <c r="A33" s="406" t="s">
        <v>500</v>
      </c>
      <c r="B33" s="15" t="s">
        <v>706</v>
      </c>
      <c r="C33" s="16" t="s">
        <v>42</v>
      </c>
      <c r="D33" s="16" t="s">
        <v>26</v>
      </c>
      <c r="E33" s="88">
        <v>11299.54</v>
      </c>
      <c r="F33" s="96">
        <v>100.15</v>
      </c>
      <c r="G33" s="16"/>
      <c r="H33" s="16">
        <f t="shared" si="11"/>
        <v>1.46</v>
      </c>
      <c r="I33" s="16">
        <f t="shared" si="12"/>
        <v>10</v>
      </c>
      <c r="J33" s="16">
        <f t="shared" si="13"/>
        <v>17.5</v>
      </c>
      <c r="K33" s="16">
        <f t="shared" si="14"/>
        <v>12994.47</v>
      </c>
      <c r="L33" s="16">
        <f t="shared" si="15"/>
        <v>115.17</v>
      </c>
      <c r="M33" s="16"/>
      <c r="N33" s="16">
        <f t="shared" si="16"/>
        <v>1.4500000000000002</v>
      </c>
      <c r="O33" s="16">
        <f t="shared" si="17"/>
        <v>10</v>
      </c>
      <c r="P33" s="16">
        <f t="shared" si="18"/>
        <v>19.989999999999998</v>
      </c>
      <c r="Q33" s="191">
        <v>2.91</v>
      </c>
      <c r="R33" s="192">
        <v>20</v>
      </c>
      <c r="S33" s="133">
        <f t="shared" si="19"/>
        <v>37.489999999999995</v>
      </c>
      <c r="T33" s="185"/>
    </row>
    <row r="34" spans="1:20" s="188" customFormat="1" ht="52.5" customHeight="1" x14ac:dyDescent="0.2">
      <c r="A34" s="406"/>
      <c r="B34" s="15" t="s">
        <v>707</v>
      </c>
      <c r="C34" s="16" t="s">
        <v>42</v>
      </c>
      <c r="D34" s="16" t="s">
        <v>26</v>
      </c>
      <c r="E34" s="88">
        <v>11299.54</v>
      </c>
      <c r="F34" s="96">
        <v>100.15</v>
      </c>
      <c r="G34" s="16"/>
      <c r="H34" s="16">
        <f t="shared" si="11"/>
        <v>255</v>
      </c>
      <c r="I34" s="16">
        <f t="shared" si="12"/>
        <v>3750</v>
      </c>
      <c r="J34" s="16">
        <f t="shared" si="13"/>
        <v>3256.94</v>
      </c>
      <c r="K34" s="16">
        <f t="shared" si="14"/>
        <v>12994.47</v>
      </c>
      <c r="L34" s="16">
        <f t="shared" si="15"/>
        <v>115.17</v>
      </c>
      <c r="M34" s="16"/>
      <c r="N34" s="16">
        <f t="shared" si="16"/>
        <v>255</v>
      </c>
      <c r="O34" s="16">
        <f t="shared" si="17"/>
        <v>3750</v>
      </c>
      <c r="P34" s="16">
        <f t="shared" si="18"/>
        <v>3745.48</v>
      </c>
      <c r="Q34" s="191">
        <v>510</v>
      </c>
      <c r="R34" s="192">
        <v>7500</v>
      </c>
      <c r="S34" s="133">
        <f t="shared" si="19"/>
        <v>7002.42</v>
      </c>
      <c r="T34" s="185"/>
    </row>
    <row r="35" spans="1:20" s="188" customFormat="1" ht="57.75" customHeight="1" x14ac:dyDescent="0.2">
      <c r="A35" s="406" t="s">
        <v>422</v>
      </c>
      <c r="B35" s="15" t="s">
        <v>708</v>
      </c>
      <c r="C35" s="16" t="s">
        <v>42</v>
      </c>
      <c r="D35" s="16" t="s">
        <v>26</v>
      </c>
      <c r="E35" s="88">
        <v>11299.54</v>
      </c>
      <c r="F35" s="96">
        <v>100.15</v>
      </c>
      <c r="G35" s="16"/>
      <c r="H35" s="16">
        <f t="shared" si="11"/>
        <v>17.670000000000002</v>
      </c>
      <c r="I35" s="16">
        <f t="shared" si="12"/>
        <v>257</v>
      </c>
      <c r="J35" s="16">
        <f t="shared" si="13"/>
        <v>225.4</v>
      </c>
      <c r="K35" s="16">
        <f t="shared" si="14"/>
        <v>12994.47</v>
      </c>
      <c r="L35" s="16">
        <f t="shared" si="15"/>
        <v>115.17</v>
      </c>
      <c r="M35" s="16"/>
      <c r="N35" s="16">
        <f t="shared" si="16"/>
        <v>17.670000000000002</v>
      </c>
      <c r="O35" s="16">
        <f t="shared" si="17"/>
        <v>257</v>
      </c>
      <c r="P35" s="16">
        <f t="shared" si="18"/>
        <v>259.21000000000004</v>
      </c>
      <c r="Q35" s="191">
        <v>35.340000000000003</v>
      </c>
      <c r="R35" s="192">
        <v>514</v>
      </c>
      <c r="S35" s="133">
        <f t="shared" si="19"/>
        <v>484.61</v>
      </c>
      <c r="T35" s="185"/>
    </row>
    <row r="36" spans="1:20" s="188" customFormat="1" ht="51" customHeight="1" x14ac:dyDescent="0.2">
      <c r="A36" s="406"/>
      <c r="B36" s="15" t="s">
        <v>709</v>
      </c>
      <c r="C36" s="16" t="s">
        <v>42</v>
      </c>
      <c r="D36" s="16" t="s">
        <v>26</v>
      </c>
      <c r="E36" s="88">
        <v>11299.54</v>
      </c>
      <c r="F36" s="96">
        <v>100.15</v>
      </c>
      <c r="G36" s="16"/>
      <c r="H36" s="16">
        <f t="shared" si="11"/>
        <v>350</v>
      </c>
      <c r="I36" s="16">
        <f t="shared" si="12"/>
        <v>4350</v>
      </c>
      <c r="J36" s="16">
        <f t="shared" si="13"/>
        <v>4390.49</v>
      </c>
      <c r="K36" s="16">
        <f t="shared" si="14"/>
        <v>12994.47</v>
      </c>
      <c r="L36" s="16">
        <f t="shared" si="15"/>
        <v>115.17</v>
      </c>
      <c r="M36" s="16"/>
      <c r="N36" s="16">
        <f t="shared" si="16"/>
        <v>350</v>
      </c>
      <c r="O36" s="16">
        <f t="shared" si="17"/>
        <v>4350</v>
      </c>
      <c r="P36" s="16">
        <f t="shared" si="18"/>
        <v>5049.05</v>
      </c>
      <c r="Q36" s="191">
        <v>700</v>
      </c>
      <c r="R36" s="192">
        <v>8700</v>
      </c>
      <c r="S36" s="133">
        <f t="shared" si="19"/>
        <v>9439.5400000000009</v>
      </c>
      <c r="T36" s="185"/>
    </row>
    <row r="37" spans="1:20" s="188" customFormat="1" ht="56.25" customHeight="1" x14ac:dyDescent="0.2">
      <c r="A37" s="406" t="s">
        <v>128</v>
      </c>
      <c r="B37" s="15" t="s">
        <v>710</v>
      </c>
      <c r="C37" s="16" t="s">
        <v>42</v>
      </c>
      <c r="D37" s="16" t="s">
        <v>26</v>
      </c>
      <c r="E37" s="88">
        <v>11299.54</v>
      </c>
      <c r="F37" s="96">
        <v>100.15</v>
      </c>
      <c r="G37" s="16"/>
      <c r="H37" s="16">
        <f t="shared" si="11"/>
        <v>6.75</v>
      </c>
      <c r="I37" s="16">
        <f t="shared" si="12"/>
        <v>104.53</v>
      </c>
      <c r="J37" s="16">
        <f t="shared" si="13"/>
        <v>86.74</v>
      </c>
      <c r="K37" s="16">
        <f t="shared" si="14"/>
        <v>12994.47</v>
      </c>
      <c r="L37" s="16">
        <f t="shared" si="15"/>
        <v>115.17</v>
      </c>
      <c r="M37" s="16"/>
      <c r="N37" s="16">
        <f t="shared" si="16"/>
        <v>6.74</v>
      </c>
      <c r="O37" s="16">
        <f t="shared" si="17"/>
        <v>104.53</v>
      </c>
      <c r="P37" s="16">
        <f t="shared" si="18"/>
        <v>99.62</v>
      </c>
      <c r="Q37" s="191">
        <v>13.49</v>
      </c>
      <c r="R37" s="192">
        <v>209.06</v>
      </c>
      <c r="S37" s="133">
        <f t="shared" si="19"/>
        <v>186.36</v>
      </c>
      <c r="T37" s="185"/>
    </row>
    <row r="38" spans="1:20" s="188" customFormat="1" ht="60.2" customHeight="1" x14ac:dyDescent="0.2">
      <c r="A38" s="406"/>
      <c r="B38" s="15" t="s">
        <v>711</v>
      </c>
      <c r="C38" s="16" t="s">
        <v>42</v>
      </c>
      <c r="D38" s="16" t="s">
        <v>26</v>
      </c>
      <c r="E38" s="96">
        <v>11299.54</v>
      </c>
      <c r="F38" s="96">
        <v>100.15</v>
      </c>
      <c r="G38" s="16"/>
      <c r="H38" s="16">
        <f t="shared" si="11"/>
        <v>5.5</v>
      </c>
      <c r="I38" s="16">
        <f t="shared" si="12"/>
        <v>100</v>
      </c>
      <c r="J38" s="16">
        <f t="shared" si="13"/>
        <v>72.17</v>
      </c>
      <c r="K38" s="16">
        <f t="shared" si="14"/>
        <v>12994.47</v>
      </c>
      <c r="L38" s="16">
        <f t="shared" si="15"/>
        <v>115.17</v>
      </c>
      <c r="M38" s="16"/>
      <c r="N38" s="16">
        <f t="shared" si="16"/>
        <v>5.5</v>
      </c>
      <c r="O38" s="16">
        <f t="shared" si="17"/>
        <v>100</v>
      </c>
      <c r="P38" s="16">
        <f t="shared" si="18"/>
        <v>82.99</v>
      </c>
      <c r="Q38" s="191">
        <v>11</v>
      </c>
      <c r="R38" s="192">
        <v>200</v>
      </c>
      <c r="S38" s="133">
        <f t="shared" si="19"/>
        <v>155.16</v>
      </c>
      <c r="T38" s="185"/>
    </row>
    <row r="39" spans="1:20" s="188" customFormat="1" ht="45.75" customHeight="1" x14ac:dyDescent="0.2">
      <c r="A39" s="406" t="s">
        <v>501</v>
      </c>
      <c r="B39" s="15" t="s">
        <v>712</v>
      </c>
      <c r="C39" s="16" t="s">
        <v>403</v>
      </c>
      <c r="D39" s="16" t="s">
        <v>404</v>
      </c>
      <c r="E39" s="122">
        <v>12706.37</v>
      </c>
      <c r="F39" s="98">
        <v>142.61000000000001</v>
      </c>
      <c r="G39" s="16"/>
      <c r="H39" s="16">
        <f t="shared" si="11"/>
        <v>4.99</v>
      </c>
      <c r="I39" s="16">
        <f t="shared" si="12"/>
        <v>72.27</v>
      </c>
      <c r="J39" s="16">
        <f t="shared" si="13"/>
        <v>73.709999999999994</v>
      </c>
      <c r="K39" s="16">
        <f t="shared" si="14"/>
        <v>14612.33</v>
      </c>
      <c r="L39" s="16">
        <f t="shared" si="15"/>
        <v>164</v>
      </c>
      <c r="M39" s="16"/>
      <c r="N39" s="16">
        <f t="shared" si="16"/>
        <v>4.99</v>
      </c>
      <c r="O39" s="16">
        <f t="shared" si="17"/>
        <v>72.27</v>
      </c>
      <c r="P39" s="16">
        <f t="shared" si="18"/>
        <v>84.77</v>
      </c>
      <c r="Q39" s="191">
        <v>9.98</v>
      </c>
      <c r="R39" s="192">
        <v>144.54</v>
      </c>
      <c r="S39" s="133">
        <f t="shared" si="19"/>
        <v>158.47999999999999</v>
      </c>
      <c r="T39" s="185"/>
    </row>
    <row r="40" spans="1:20" s="188" customFormat="1" ht="51" customHeight="1" x14ac:dyDescent="0.2">
      <c r="A40" s="406"/>
      <c r="B40" s="15" t="s">
        <v>713</v>
      </c>
      <c r="C40" s="16" t="s">
        <v>403</v>
      </c>
      <c r="D40" s="16" t="s">
        <v>404</v>
      </c>
      <c r="E40" s="122">
        <v>12706.37</v>
      </c>
      <c r="F40" s="98">
        <v>142.61000000000001</v>
      </c>
      <c r="G40" s="16"/>
      <c r="H40" s="16">
        <f t="shared" si="11"/>
        <v>37.5</v>
      </c>
      <c r="I40" s="16">
        <f t="shared" si="12"/>
        <v>555</v>
      </c>
      <c r="J40" s="16">
        <f t="shared" si="13"/>
        <v>555.64</v>
      </c>
      <c r="K40" s="16">
        <f t="shared" si="14"/>
        <v>14612.33</v>
      </c>
      <c r="L40" s="16">
        <f t="shared" si="15"/>
        <v>164</v>
      </c>
      <c r="M40" s="16"/>
      <c r="N40" s="16">
        <f t="shared" si="16"/>
        <v>37.5</v>
      </c>
      <c r="O40" s="16">
        <f t="shared" si="17"/>
        <v>555</v>
      </c>
      <c r="P40" s="16">
        <f t="shared" si="18"/>
        <v>638.98</v>
      </c>
      <c r="Q40" s="191">
        <v>75</v>
      </c>
      <c r="R40" s="192">
        <v>1110</v>
      </c>
      <c r="S40" s="133">
        <f t="shared" si="19"/>
        <v>1194.6199999999999</v>
      </c>
      <c r="T40" s="185"/>
    </row>
    <row r="41" spans="1:20" s="188" customFormat="1" ht="74.25" customHeight="1" x14ac:dyDescent="0.2">
      <c r="A41" s="232" t="s">
        <v>502</v>
      </c>
      <c r="B41" s="231" t="s">
        <v>714</v>
      </c>
      <c r="C41" s="16" t="s">
        <v>403</v>
      </c>
      <c r="D41" s="16" t="s">
        <v>404</v>
      </c>
      <c r="E41" s="122">
        <v>12706.37</v>
      </c>
      <c r="F41" s="98">
        <v>142.61000000000001</v>
      </c>
      <c r="G41" s="16"/>
      <c r="H41" s="16">
        <f t="shared" si="11"/>
        <v>145.61000000000001</v>
      </c>
      <c r="I41" s="16">
        <f t="shared" si="12"/>
        <v>1486</v>
      </c>
      <c r="J41" s="16">
        <f t="shared" si="13"/>
        <v>2062.09</v>
      </c>
      <c r="K41" s="16">
        <f t="shared" si="14"/>
        <v>14612.33</v>
      </c>
      <c r="L41" s="16">
        <f t="shared" si="15"/>
        <v>164</v>
      </c>
      <c r="M41" s="16"/>
      <c r="N41" s="16">
        <f t="shared" si="16"/>
        <v>145.59999999999997</v>
      </c>
      <c r="O41" s="16">
        <f t="shared" si="17"/>
        <v>1486</v>
      </c>
      <c r="P41" s="16">
        <f t="shared" si="18"/>
        <v>2371.2599999999998</v>
      </c>
      <c r="Q41" s="191">
        <v>291.20999999999998</v>
      </c>
      <c r="R41" s="192">
        <v>2972</v>
      </c>
      <c r="S41" s="133">
        <f t="shared" si="19"/>
        <v>4433.3500000000004</v>
      </c>
      <c r="T41" s="185"/>
    </row>
    <row r="42" spans="1:20" s="188" customFormat="1" ht="58.5" customHeight="1" x14ac:dyDescent="0.2">
      <c r="A42" s="406" t="s">
        <v>137</v>
      </c>
      <c r="B42" s="15" t="s">
        <v>715</v>
      </c>
      <c r="C42" s="16" t="s">
        <v>69</v>
      </c>
      <c r="D42" s="16" t="s">
        <v>410</v>
      </c>
      <c r="E42" s="100">
        <v>17122.68</v>
      </c>
      <c r="F42" s="98">
        <v>98.05</v>
      </c>
      <c r="G42" s="16"/>
      <c r="H42" s="16">
        <f t="shared" si="11"/>
        <v>0.18</v>
      </c>
      <c r="I42" s="16">
        <f t="shared" si="12"/>
        <v>2</v>
      </c>
      <c r="J42" s="16">
        <f t="shared" si="13"/>
        <v>3.2800000000000002</v>
      </c>
      <c r="K42" s="16">
        <f t="shared" si="14"/>
        <v>19691.080000000002</v>
      </c>
      <c r="L42" s="16">
        <f t="shared" si="15"/>
        <v>112.76</v>
      </c>
      <c r="M42" s="16"/>
      <c r="N42" s="16">
        <f t="shared" si="16"/>
        <v>0.18</v>
      </c>
      <c r="O42" s="16">
        <f t="shared" si="17"/>
        <v>2</v>
      </c>
      <c r="P42" s="16">
        <f t="shared" si="18"/>
        <v>3.77</v>
      </c>
      <c r="Q42" s="191">
        <v>0.36</v>
      </c>
      <c r="R42" s="192">
        <v>4</v>
      </c>
      <c r="S42" s="133">
        <f t="shared" si="19"/>
        <v>7.0500000000000007</v>
      </c>
      <c r="T42" s="185"/>
    </row>
    <row r="43" spans="1:20" s="188" customFormat="1" ht="74.25" customHeight="1" x14ac:dyDescent="0.2">
      <c r="A43" s="406"/>
      <c r="B43" s="15" t="s">
        <v>716</v>
      </c>
      <c r="C43" s="16" t="s">
        <v>69</v>
      </c>
      <c r="D43" s="16" t="s">
        <v>410</v>
      </c>
      <c r="E43" s="100">
        <v>17122.68</v>
      </c>
      <c r="F43" s="98">
        <v>98.05</v>
      </c>
      <c r="G43" s="16"/>
      <c r="H43" s="16">
        <f t="shared" si="11"/>
        <v>113</v>
      </c>
      <c r="I43" s="16">
        <f t="shared" si="12"/>
        <v>825</v>
      </c>
      <c r="J43" s="16">
        <f t="shared" si="13"/>
        <v>2015.75</v>
      </c>
      <c r="K43" s="16">
        <f t="shared" si="14"/>
        <v>19691.080000000002</v>
      </c>
      <c r="L43" s="16">
        <f t="shared" si="15"/>
        <v>112.76</v>
      </c>
      <c r="M43" s="16"/>
      <c r="N43" s="16">
        <f t="shared" si="16"/>
        <v>113</v>
      </c>
      <c r="O43" s="16">
        <f t="shared" si="17"/>
        <v>825</v>
      </c>
      <c r="P43" s="16">
        <f t="shared" si="18"/>
        <v>2318.1200000000003</v>
      </c>
      <c r="Q43" s="191">
        <v>226</v>
      </c>
      <c r="R43" s="192">
        <v>1650</v>
      </c>
      <c r="S43" s="133">
        <f t="shared" si="19"/>
        <v>4333.8700000000008</v>
      </c>
      <c r="T43" s="185"/>
    </row>
    <row r="44" spans="1:20" s="188" customFormat="1" ht="69.75" customHeight="1" x14ac:dyDescent="0.2">
      <c r="A44" s="406" t="s">
        <v>139</v>
      </c>
      <c r="B44" s="15" t="s">
        <v>717</v>
      </c>
      <c r="C44" s="16" t="s">
        <v>42</v>
      </c>
      <c r="D44" s="16" t="s">
        <v>26</v>
      </c>
      <c r="E44" s="88">
        <v>11299.54</v>
      </c>
      <c r="F44" s="96">
        <v>100.15</v>
      </c>
      <c r="G44" s="16"/>
      <c r="H44" s="16">
        <f t="shared" si="11"/>
        <v>1.45</v>
      </c>
      <c r="I44" s="16">
        <f t="shared" si="12"/>
        <v>10.15</v>
      </c>
      <c r="J44" s="16">
        <f t="shared" si="13"/>
        <v>17.399999999999999</v>
      </c>
      <c r="K44" s="16">
        <f t="shared" si="14"/>
        <v>12994.47</v>
      </c>
      <c r="L44" s="16">
        <f t="shared" si="15"/>
        <v>115.17</v>
      </c>
      <c r="M44" s="16"/>
      <c r="N44" s="16">
        <f t="shared" si="16"/>
        <v>1.45</v>
      </c>
      <c r="O44" s="16">
        <f t="shared" si="17"/>
        <v>10.139999999999999</v>
      </c>
      <c r="P44" s="16">
        <f t="shared" si="18"/>
        <v>20.009999999999998</v>
      </c>
      <c r="Q44" s="191">
        <v>2.9</v>
      </c>
      <c r="R44" s="192">
        <v>20.29</v>
      </c>
      <c r="S44" s="133">
        <f t="shared" si="19"/>
        <v>37.409999999999997</v>
      </c>
      <c r="T44" s="185"/>
    </row>
    <row r="45" spans="1:20" s="188" customFormat="1" ht="63.75" customHeight="1" x14ac:dyDescent="0.2">
      <c r="A45" s="406"/>
      <c r="B45" s="15" t="s">
        <v>718</v>
      </c>
      <c r="C45" s="16" t="s">
        <v>42</v>
      </c>
      <c r="D45" s="16" t="s">
        <v>26</v>
      </c>
      <c r="E45" s="88">
        <v>11299.54</v>
      </c>
      <c r="F45" s="96">
        <v>100.15</v>
      </c>
      <c r="G45" s="16"/>
      <c r="H45" s="16">
        <f t="shared" si="11"/>
        <v>52</v>
      </c>
      <c r="I45" s="16">
        <f t="shared" si="12"/>
        <v>250</v>
      </c>
      <c r="J45" s="16">
        <f t="shared" si="13"/>
        <v>612.62</v>
      </c>
      <c r="K45" s="16">
        <f t="shared" si="14"/>
        <v>12994.47</v>
      </c>
      <c r="L45" s="16">
        <f t="shared" si="15"/>
        <v>115.17</v>
      </c>
      <c r="M45" s="16"/>
      <c r="N45" s="16">
        <f t="shared" si="16"/>
        <v>52</v>
      </c>
      <c r="O45" s="16">
        <f t="shared" si="17"/>
        <v>250</v>
      </c>
      <c r="P45" s="16">
        <f t="shared" si="18"/>
        <v>704.5</v>
      </c>
      <c r="Q45" s="191">
        <v>104</v>
      </c>
      <c r="R45" s="192">
        <v>500</v>
      </c>
      <c r="S45" s="133">
        <f t="shared" si="19"/>
        <v>1317.12</v>
      </c>
      <c r="T45" s="185"/>
    </row>
    <row r="46" spans="1:20" s="188" customFormat="1" ht="60.2" customHeight="1" x14ac:dyDescent="0.2">
      <c r="A46" s="232" t="s">
        <v>503</v>
      </c>
      <c r="B46" s="15" t="s">
        <v>719</v>
      </c>
      <c r="C46" s="16" t="s">
        <v>42</v>
      </c>
      <c r="D46" s="16" t="s">
        <v>26</v>
      </c>
      <c r="E46" s="88">
        <v>11299.54</v>
      </c>
      <c r="F46" s="96">
        <v>100.15</v>
      </c>
      <c r="G46" s="16"/>
      <c r="H46" s="16">
        <f t="shared" si="11"/>
        <v>36</v>
      </c>
      <c r="I46" s="16">
        <f t="shared" si="12"/>
        <v>650</v>
      </c>
      <c r="J46" s="16">
        <f t="shared" si="13"/>
        <v>471.88</v>
      </c>
      <c r="K46" s="16">
        <f t="shared" si="14"/>
        <v>12994.47</v>
      </c>
      <c r="L46" s="16">
        <f t="shared" si="15"/>
        <v>115.17</v>
      </c>
      <c r="M46" s="16"/>
      <c r="N46" s="16">
        <f t="shared" si="16"/>
        <v>36</v>
      </c>
      <c r="O46" s="16">
        <f t="shared" si="17"/>
        <v>650</v>
      </c>
      <c r="P46" s="16">
        <f t="shared" si="18"/>
        <v>542.66</v>
      </c>
      <c r="Q46" s="191">
        <v>72</v>
      </c>
      <c r="R46" s="192">
        <v>1300</v>
      </c>
      <c r="S46" s="133">
        <f t="shared" si="19"/>
        <v>1014.54</v>
      </c>
      <c r="T46" s="185"/>
    </row>
    <row r="47" spans="1:20" s="188" customFormat="1" ht="67.5" customHeight="1" x14ac:dyDescent="0.2">
      <c r="A47" s="406" t="s">
        <v>504</v>
      </c>
      <c r="B47" s="15" t="s">
        <v>720</v>
      </c>
      <c r="C47" s="16" t="s">
        <v>42</v>
      </c>
      <c r="D47" s="16" t="s">
        <v>26</v>
      </c>
      <c r="E47" s="88">
        <v>11299.54</v>
      </c>
      <c r="F47" s="96">
        <v>100.15</v>
      </c>
      <c r="G47" s="16"/>
      <c r="H47" s="16">
        <f t="shared" si="11"/>
        <v>1.44</v>
      </c>
      <c r="I47" s="16">
        <f t="shared" si="12"/>
        <v>45</v>
      </c>
      <c r="J47" s="16">
        <f t="shared" si="13"/>
        <v>20.78</v>
      </c>
      <c r="K47" s="16">
        <f t="shared" si="14"/>
        <v>12994.47</v>
      </c>
      <c r="L47" s="16">
        <f t="shared" si="15"/>
        <v>115.17</v>
      </c>
      <c r="M47" s="16"/>
      <c r="N47" s="16">
        <f t="shared" si="16"/>
        <v>1.4300000000000002</v>
      </c>
      <c r="O47" s="16">
        <f t="shared" si="17"/>
        <v>45</v>
      </c>
      <c r="P47" s="16">
        <f t="shared" si="18"/>
        <v>23.759999999999998</v>
      </c>
      <c r="Q47" s="191">
        <v>2.87</v>
      </c>
      <c r="R47" s="192">
        <v>90</v>
      </c>
      <c r="S47" s="133">
        <f t="shared" si="19"/>
        <v>44.54</v>
      </c>
      <c r="T47" s="185"/>
    </row>
    <row r="48" spans="1:20" s="188" customFormat="1" ht="64.5" customHeight="1" x14ac:dyDescent="0.2">
      <c r="A48" s="406"/>
      <c r="B48" s="112" t="s">
        <v>678</v>
      </c>
      <c r="C48" s="16" t="s">
        <v>42</v>
      </c>
      <c r="D48" s="16" t="s">
        <v>26</v>
      </c>
      <c r="E48" s="88">
        <v>11299.54</v>
      </c>
      <c r="F48" s="96">
        <v>100.15</v>
      </c>
      <c r="G48" s="16"/>
      <c r="H48" s="16">
        <f t="shared" si="11"/>
        <v>7.93</v>
      </c>
      <c r="I48" s="16">
        <f t="shared" si="12"/>
        <v>121.32</v>
      </c>
      <c r="J48" s="16">
        <f t="shared" si="13"/>
        <v>101.76</v>
      </c>
      <c r="K48" s="16">
        <f t="shared" si="14"/>
        <v>12994.47</v>
      </c>
      <c r="L48" s="16">
        <f t="shared" si="15"/>
        <v>115.17</v>
      </c>
      <c r="M48" s="16"/>
      <c r="N48" s="16">
        <f t="shared" si="16"/>
        <v>7.92</v>
      </c>
      <c r="O48" s="16">
        <f t="shared" si="17"/>
        <v>121.32</v>
      </c>
      <c r="P48" s="16">
        <f t="shared" si="18"/>
        <v>116.89</v>
      </c>
      <c r="Q48" s="191">
        <v>15.85</v>
      </c>
      <c r="R48" s="192">
        <v>242.64</v>
      </c>
      <c r="S48" s="133">
        <f t="shared" si="19"/>
        <v>218.65</v>
      </c>
      <c r="T48" s="185"/>
    </row>
    <row r="49" spans="1:20" s="188" customFormat="1" ht="54.6" customHeight="1" x14ac:dyDescent="0.2">
      <c r="A49" s="232" t="s">
        <v>426</v>
      </c>
      <c r="B49" s="112" t="s">
        <v>679</v>
      </c>
      <c r="C49" s="16" t="s">
        <v>42</v>
      </c>
      <c r="D49" s="16" t="s">
        <v>26</v>
      </c>
      <c r="E49" s="88">
        <v>11299.54</v>
      </c>
      <c r="F49" s="96">
        <v>100.15</v>
      </c>
      <c r="G49" s="16"/>
      <c r="H49" s="16">
        <f t="shared" si="11"/>
        <v>175</v>
      </c>
      <c r="I49" s="16">
        <f t="shared" si="12"/>
        <v>1700</v>
      </c>
      <c r="J49" s="16">
        <f t="shared" si="13"/>
        <v>2147.6800000000003</v>
      </c>
      <c r="K49" s="16">
        <f t="shared" si="14"/>
        <v>12994.47</v>
      </c>
      <c r="L49" s="16">
        <f t="shared" si="15"/>
        <v>115.17</v>
      </c>
      <c r="M49" s="16"/>
      <c r="N49" s="16">
        <f t="shared" si="16"/>
        <v>175</v>
      </c>
      <c r="O49" s="16">
        <f t="shared" si="17"/>
        <v>1700</v>
      </c>
      <c r="P49" s="16">
        <f t="shared" si="18"/>
        <v>2469.8200000000002</v>
      </c>
      <c r="Q49" s="191">
        <v>350</v>
      </c>
      <c r="R49" s="192">
        <v>3400</v>
      </c>
      <c r="S49" s="133">
        <f t="shared" si="19"/>
        <v>4617.5</v>
      </c>
      <c r="T49" s="185"/>
    </row>
    <row r="50" spans="1:20" s="188" customFormat="1" ht="59.45" customHeight="1" x14ac:dyDescent="0.2">
      <c r="A50" s="406" t="s">
        <v>505</v>
      </c>
      <c r="B50" s="112" t="s">
        <v>680</v>
      </c>
      <c r="C50" s="16" t="s">
        <v>506</v>
      </c>
      <c r="D50" s="16" t="s">
        <v>26</v>
      </c>
      <c r="E50" s="96">
        <v>6489.84</v>
      </c>
      <c r="F50" s="96">
        <v>100.15</v>
      </c>
      <c r="G50" s="16"/>
      <c r="H50" s="16">
        <f t="shared" si="11"/>
        <v>9.57</v>
      </c>
      <c r="I50" s="16">
        <f t="shared" si="12"/>
        <v>30.25</v>
      </c>
      <c r="J50" s="16">
        <f t="shared" si="13"/>
        <v>65.14</v>
      </c>
      <c r="K50" s="16">
        <f t="shared" si="14"/>
        <v>7463.32</v>
      </c>
      <c r="L50" s="16">
        <f t="shared" si="15"/>
        <v>115.17</v>
      </c>
      <c r="M50" s="16"/>
      <c r="N50" s="16">
        <f t="shared" si="16"/>
        <v>9.57</v>
      </c>
      <c r="O50" s="16">
        <f t="shared" si="17"/>
        <v>30.25</v>
      </c>
      <c r="P50" s="16">
        <f t="shared" si="18"/>
        <v>74.900000000000006</v>
      </c>
      <c r="Q50" s="191">
        <v>19.14</v>
      </c>
      <c r="R50" s="192">
        <v>60.5</v>
      </c>
      <c r="S50" s="133">
        <f t="shared" si="19"/>
        <v>140.04000000000002</v>
      </c>
      <c r="T50" s="185"/>
    </row>
    <row r="51" spans="1:20" s="188" customFormat="1" ht="57.75" customHeight="1" x14ac:dyDescent="0.2">
      <c r="A51" s="406"/>
      <c r="B51" s="112" t="s">
        <v>681</v>
      </c>
      <c r="C51" s="16" t="s">
        <v>506</v>
      </c>
      <c r="D51" s="16" t="s">
        <v>26</v>
      </c>
      <c r="E51" s="96">
        <v>6489.84</v>
      </c>
      <c r="F51" s="96">
        <v>100.15</v>
      </c>
      <c r="G51" s="16"/>
      <c r="H51" s="16">
        <f t="shared" si="11"/>
        <v>215</v>
      </c>
      <c r="I51" s="16">
        <f t="shared" si="12"/>
        <v>2750</v>
      </c>
      <c r="J51" s="16">
        <f t="shared" si="13"/>
        <v>1670.73</v>
      </c>
      <c r="K51" s="16">
        <f t="shared" si="14"/>
        <v>7463.32</v>
      </c>
      <c r="L51" s="16">
        <f t="shared" si="15"/>
        <v>115.17</v>
      </c>
      <c r="M51" s="16"/>
      <c r="N51" s="16">
        <f t="shared" si="16"/>
        <v>215</v>
      </c>
      <c r="O51" s="16">
        <f t="shared" si="17"/>
        <v>2750</v>
      </c>
      <c r="P51" s="16">
        <f t="shared" si="18"/>
        <v>1921.33</v>
      </c>
      <c r="Q51" s="191">
        <v>430</v>
      </c>
      <c r="R51" s="192">
        <v>5500</v>
      </c>
      <c r="S51" s="133">
        <f t="shared" si="19"/>
        <v>3592.06</v>
      </c>
      <c r="T51" s="185"/>
    </row>
    <row r="52" spans="1:20" s="188" customFormat="1" ht="81.75" customHeight="1" x14ac:dyDescent="0.2">
      <c r="A52" s="406"/>
      <c r="B52" s="112" t="s">
        <v>682</v>
      </c>
      <c r="C52" s="16" t="s">
        <v>506</v>
      </c>
      <c r="D52" s="16" t="s">
        <v>26</v>
      </c>
      <c r="E52" s="96">
        <v>6489.84</v>
      </c>
      <c r="F52" s="96">
        <v>100.15</v>
      </c>
      <c r="G52" s="16"/>
      <c r="H52" s="16">
        <f t="shared" si="11"/>
        <v>0</v>
      </c>
      <c r="I52" s="16">
        <f t="shared" si="12"/>
        <v>25</v>
      </c>
      <c r="J52" s="16">
        <f t="shared" si="13"/>
        <v>2.5</v>
      </c>
      <c r="K52" s="16">
        <f t="shared" si="14"/>
        <v>7463.32</v>
      </c>
      <c r="L52" s="16">
        <f t="shared" si="15"/>
        <v>115.17</v>
      </c>
      <c r="M52" s="16"/>
      <c r="N52" s="16">
        <f t="shared" si="16"/>
        <v>0</v>
      </c>
      <c r="O52" s="16">
        <f t="shared" si="17"/>
        <v>25</v>
      </c>
      <c r="P52" s="16">
        <f t="shared" si="18"/>
        <v>2.88</v>
      </c>
      <c r="Q52" s="191">
        <v>0</v>
      </c>
      <c r="R52" s="192">
        <v>50</v>
      </c>
      <c r="S52" s="133">
        <f t="shared" si="19"/>
        <v>5.38</v>
      </c>
      <c r="T52" s="185"/>
    </row>
    <row r="53" spans="1:20" s="188" customFormat="1" ht="64.5" customHeight="1" x14ac:dyDescent="0.2">
      <c r="A53" s="232" t="s">
        <v>507</v>
      </c>
      <c r="B53" s="112" t="s">
        <v>683</v>
      </c>
      <c r="C53" s="16" t="s">
        <v>42</v>
      </c>
      <c r="D53" s="16" t="s">
        <v>26</v>
      </c>
      <c r="E53" s="88">
        <v>11299.54</v>
      </c>
      <c r="F53" s="96">
        <v>100.15</v>
      </c>
      <c r="G53" s="16"/>
      <c r="H53" s="16">
        <f t="shared" si="11"/>
        <v>110.5</v>
      </c>
      <c r="I53" s="16">
        <f t="shared" si="12"/>
        <v>985</v>
      </c>
      <c r="J53" s="16">
        <f t="shared" si="13"/>
        <v>1347.25</v>
      </c>
      <c r="K53" s="16">
        <f t="shared" si="14"/>
        <v>12994.47</v>
      </c>
      <c r="L53" s="16">
        <f t="shared" si="15"/>
        <v>115.17</v>
      </c>
      <c r="M53" s="16"/>
      <c r="N53" s="16">
        <f t="shared" si="16"/>
        <v>110.5</v>
      </c>
      <c r="O53" s="16">
        <f t="shared" si="17"/>
        <v>985</v>
      </c>
      <c r="P53" s="16">
        <f t="shared" si="18"/>
        <v>1549.3300000000002</v>
      </c>
      <c r="Q53" s="191">
        <v>221</v>
      </c>
      <c r="R53" s="192">
        <v>1970</v>
      </c>
      <c r="S53" s="133">
        <f t="shared" si="19"/>
        <v>2896.58</v>
      </c>
      <c r="T53" s="185"/>
    </row>
    <row r="54" spans="1:20" s="188" customFormat="1" ht="63.75" customHeight="1" x14ac:dyDescent="0.2">
      <c r="A54" s="232" t="s">
        <v>431</v>
      </c>
      <c r="B54" s="112" t="s">
        <v>684</v>
      </c>
      <c r="C54" s="16" t="s">
        <v>42</v>
      </c>
      <c r="D54" s="16" t="s">
        <v>26</v>
      </c>
      <c r="E54" s="88">
        <v>11299.54</v>
      </c>
      <c r="F54" s="96">
        <v>100.15</v>
      </c>
      <c r="G54" s="16"/>
      <c r="H54" s="16">
        <f t="shared" si="11"/>
        <v>75</v>
      </c>
      <c r="I54" s="16">
        <f t="shared" si="12"/>
        <v>1150</v>
      </c>
      <c r="J54" s="16">
        <f t="shared" si="13"/>
        <v>962.64</v>
      </c>
      <c r="K54" s="16">
        <f t="shared" si="14"/>
        <v>12994.47</v>
      </c>
      <c r="L54" s="16">
        <f t="shared" si="15"/>
        <v>115.17</v>
      </c>
      <c r="M54" s="16"/>
      <c r="N54" s="16">
        <f t="shared" si="16"/>
        <v>75</v>
      </c>
      <c r="O54" s="16">
        <f t="shared" si="17"/>
        <v>1150</v>
      </c>
      <c r="P54" s="16">
        <f t="shared" si="18"/>
        <v>1107.04</v>
      </c>
      <c r="Q54" s="191">
        <v>150</v>
      </c>
      <c r="R54" s="192">
        <v>2300</v>
      </c>
      <c r="S54" s="133">
        <f t="shared" si="19"/>
        <v>2069.6799999999998</v>
      </c>
      <c r="T54" s="185"/>
    </row>
    <row r="55" spans="1:20" s="188" customFormat="1" ht="65.25" customHeight="1" x14ac:dyDescent="0.2">
      <c r="A55" s="232" t="s">
        <v>432</v>
      </c>
      <c r="B55" s="112" t="s">
        <v>685</v>
      </c>
      <c r="C55" s="16" t="s">
        <v>42</v>
      </c>
      <c r="D55" s="16" t="s">
        <v>26</v>
      </c>
      <c r="E55" s="88">
        <v>11299.54</v>
      </c>
      <c r="F55" s="96">
        <v>100.15</v>
      </c>
      <c r="G55" s="16"/>
      <c r="H55" s="16">
        <f t="shared" si="11"/>
        <v>4.17</v>
      </c>
      <c r="I55" s="16">
        <f t="shared" si="12"/>
        <v>76.78</v>
      </c>
      <c r="J55" s="16">
        <f t="shared" si="13"/>
        <v>54.809999999999995</v>
      </c>
      <c r="K55" s="16">
        <f t="shared" si="14"/>
        <v>12994.47</v>
      </c>
      <c r="L55" s="16">
        <f t="shared" si="15"/>
        <v>115.17</v>
      </c>
      <c r="M55" s="16"/>
      <c r="N55" s="16">
        <f t="shared" si="16"/>
        <v>4.16</v>
      </c>
      <c r="O55" s="16">
        <f t="shared" si="17"/>
        <v>76.77000000000001</v>
      </c>
      <c r="P55" s="16">
        <f t="shared" si="18"/>
        <v>62.900000000000006</v>
      </c>
      <c r="Q55" s="191">
        <v>8.33</v>
      </c>
      <c r="R55" s="192">
        <v>153.55000000000001</v>
      </c>
      <c r="S55" s="133">
        <f t="shared" si="19"/>
        <v>117.71000000000001</v>
      </c>
      <c r="T55" s="185"/>
    </row>
    <row r="56" spans="1:20" s="188" customFormat="1" ht="64.5" customHeight="1" x14ac:dyDescent="0.2">
      <c r="A56" s="232" t="s">
        <v>163</v>
      </c>
      <c r="B56" s="112" t="s">
        <v>686</v>
      </c>
      <c r="C56" s="16" t="s">
        <v>42</v>
      </c>
      <c r="D56" s="16" t="s">
        <v>26</v>
      </c>
      <c r="E56" s="88">
        <v>11299.54</v>
      </c>
      <c r="F56" s="96">
        <v>100.15</v>
      </c>
      <c r="G56" s="16"/>
      <c r="H56" s="16">
        <f t="shared" si="11"/>
        <v>0.89</v>
      </c>
      <c r="I56" s="16">
        <f t="shared" si="12"/>
        <v>42.53</v>
      </c>
      <c r="J56" s="16">
        <f t="shared" si="13"/>
        <v>14.32</v>
      </c>
      <c r="K56" s="16">
        <f t="shared" si="14"/>
        <v>12994.47</v>
      </c>
      <c r="L56" s="16">
        <f t="shared" si="15"/>
        <v>115.17</v>
      </c>
      <c r="M56" s="16"/>
      <c r="N56" s="16">
        <f t="shared" si="16"/>
        <v>0.89</v>
      </c>
      <c r="O56" s="16">
        <f t="shared" si="17"/>
        <v>42.519999999999996</v>
      </c>
      <c r="P56" s="16">
        <f t="shared" si="18"/>
        <v>16.47</v>
      </c>
      <c r="Q56" s="191">
        <v>1.78</v>
      </c>
      <c r="R56" s="192">
        <v>85.05</v>
      </c>
      <c r="S56" s="133">
        <f t="shared" si="19"/>
        <v>30.79</v>
      </c>
      <c r="T56" s="185"/>
    </row>
    <row r="57" spans="1:20" s="188" customFormat="1" ht="60" customHeight="1" x14ac:dyDescent="0.2">
      <c r="A57" s="406" t="s">
        <v>166</v>
      </c>
      <c r="B57" s="112" t="s">
        <v>687</v>
      </c>
      <c r="C57" s="16" t="s">
        <v>42</v>
      </c>
      <c r="D57" s="16" t="s">
        <v>26</v>
      </c>
      <c r="E57" s="88">
        <v>11299.54</v>
      </c>
      <c r="F57" s="96">
        <v>100.15</v>
      </c>
      <c r="G57" s="16"/>
      <c r="H57" s="16">
        <f t="shared" si="11"/>
        <v>13.41</v>
      </c>
      <c r="I57" s="16">
        <f t="shared" si="12"/>
        <v>229.66</v>
      </c>
      <c r="J57" s="16">
        <f t="shared" si="13"/>
        <v>174.53</v>
      </c>
      <c r="K57" s="16">
        <f t="shared" si="14"/>
        <v>12994.47</v>
      </c>
      <c r="L57" s="16">
        <f t="shared" si="15"/>
        <v>115.17</v>
      </c>
      <c r="M57" s="16"/>
      <c r="N57" s="16">
        <f t="shared" si="16"/>
        <v>13.409099999999999</v>
      </c>
      <c r="O57" s="16">
        <f t="shared" si="17"/>
        <v>229.65049999999999</v>
      </c>
      <c r="P57" s="16">
        <f t="shared" si="18"/>
        <v>200.69</v>
      </c>
      <c r="Q57" s="191">
        <v>26.819099999999999</v>
      </c>
      <c r="R57" s="192">
        <v>459.31049999999999</v>
      </c>
      <c r="S57" s="133">
        <f t="shared" si="19"/>
        <v>375.22</v>
      </c>
      <c r="T57" s="185"/>
    </row>
    <row r="58" spans="1:20" s="188" customFormat="1" ht="63.4" customHeight="1" x14ac:dyDescent="0.2">
      <c r="A58" s="406"/>
      <c r="B58" s="112" t="s">
        <v>688</v>
      </c>
      <c r="C58" s="16" t="s">
        <v>42</v>
      </c>
      <c r="D58" s="16" t="s">
        <v>26</v>
      </c>
      <c r="E58" s="88">
        <v>11299.54</v>
      </c>
      <c r="F58" s="96">
        <v>100.15</v>
      </c>
      <c r="G58" s="16"/>
      <c r="H58" s="16">
        <f t="shared" si="11"/>
        <v>11.65</v>
      </c>
      <c r="I58" s="16">
        <f t="shared" si="12"/>
        <v>288.33</v>
      </c>
      <c r="J58" s="16">
        <f t="shared" si="13"/>
        <v>160.51999999999998</v>
      </c>
      <c r="K58" s="16">
        <f t="shared" si="14"/>
        <v>12994.47</v>
      </c>
      <c r="L58" s="16">
        <f t="shared" si="15"/>
        <v>115.17</v>
      </c>
      <c r="M58" s="16"/>
      <c r="N58" s="16">
        <f t="shared" si="16"/>
        <v>11.6546</v>
      </c>
      <c r="O58" s="16">
        <f t="shared" si="17"/>
        <v>288.33510000000007</v>
      </c>
      <c r="P58" s="16">
        <f t="shared" si="18"/>
        <v>184.66</v>
      </c>
      <c r="Q58" s="191">
        <v>23.304600000000001</v>
      </c>
      <c r="R58" s="192">
        <v>576.66510000000005</v>
      </c>
      <c r="S58" s="133">
        <f t="shared" si="19"/>
        <v>345.17999999999995</v>
      </c>
      <c r="T58" s="185"/>
    </row>
    <row r="59" spans="1:20" s="188" customFormat="1" ht="66.75" customHeight="1" x14ac:dyDescent="0.2">
      <c r="A59" s="405" t="s">
        <v>168</v>
      </c>
      <c r="B59" s="112" t="s">
        <v>689</v>
      </c>
      <c r="C59" s="16" t="s">
        <v>42</v>
      </c>
      <c r="D59" s="16" t="s">
        <v>26</v>
      </c>
      <c r="E59" s="88">
        <v>11299.54</v>
      </c>
      <c r="F59" s="96">
        <v>100.15</v>
      </c>
      <c r="G59" s="16"/>
      <c r="H59" s="16">
        <f t="shared" si="11"/>
        <v>4.43</v>
      </c>
      <c r="I59" s="16">
        <f t="shared" si="12"/>
        <v>44.2</v>
      </c>
      <c r="J59" s="16">
        <f t="shared" si="13"/>
        <v>54.49</v>
      </c>
      <c r="K59" s="16">
        <f t="shared" si="14"/>
        <v>12994.47</v>
      </c>
      <c r="L59" s="16">
        <f t="shared" si="15"/>
        <v>115.17</v>
      </c>
      <c r="M59" s="16"/>
      <c r="N59" s="16">
        <f t="shared" si="16"/>
        <v>4.42</v>
      </c>
      <c r="O59" s="16">
        <f t="shared" si="17"/>
        <v>44.2</v>
      </c>
      <c r="P59" s="16">
        <f t="shared" si="18"/>
        <v>62.53</v>
      </c>
      <c r="Q59" s="191">
        <v>8.85</v>
      </c>
      <c r="R59" s="192">
        <v>88.4</v>
      </c>
      <c r="S59" s="133">
        <f t="shared" si="19"/>
        <v>117.02000000000001</v>
      </c>
      <c r="T59" s="185"/>
    </row>
    <row r="60" spans="1:20" s="188" customFormat="1" ht="78.599999999999994" customHeight="1" x14ac:dyDescent="0.2">
      <c r="A60" s="405"/>
      <c r="B60" s="112" t="s">
        <v>690</v>
      </c>
      <c r="C60" s="16" t="s">
        <v>42</v>
      </c>
      <c r="D60" s="16" t="s">
        <v>26</v>
      </c>
      <c r="E60" s="88">
        <v>11299.54</v>
      </c>
      <c r="F60" s="96">
        <v>100.15</v>
      </c>
      <c r="G60" s="16"/>
      <c r="H60" s="16">
        <f t="shared" si="11"/>
        <v>140</v>
      </c>
      <c r="I60" s="16">
        <f t="shared" si="12"/>
        <v>1415</v>
      </c>
      <c r="J60" s="16">
        <f t="shared" si="13"/>
        <v>1723.65</v>
      </c>
      <c r="K60" s="16">
        <f t="shared" si="14"/>
        <v>12994.47</v>
      </c>
      <c r="L60" s="16">
        <f t="shared" si="15"/>
        <v>115.17</v>
      </c>
      <c r="M60" s="16"/>
      <c r="N60" s="16">
        <f t="shared" si="16"/>
        <v>140</v>
      </c>
      <c r="O60" s="16">
        <f t="shared" si="17"/>
        <v>1415</v>
      </c>
      <c r="P60" s="16">
        <f t="shared" si="18"/>
        <v>1982.2</v>
      </c>
      <c r="Q60" s="191">
        <v>280</v>
      </c>
      <c r="R60" s="192">
        <v>2830</v>
      </c>
      <c r="S60" s="133">
        <f t="shared" si="19"/>
        <v>3705.8500000000004</v>
      </c>
      <c r="T60" s="185"/>
    </row>
    <row r="61" spans="1:20" s="188" customFormat="1" ht="47.25" customHeight="1" x14ac:dyDescent="0.2">
      <c r="A61" s="232" t="s">
        <v>172</v>
      </c>
      <c r="B61" s="112" t="s">
        <v>691</v>
      </c>
      <c r="C61" s="16" t="s">
        <v>35</v>
      </c>
      <c r="D61" s="16" t="s">
        <v>26</v>
      </c>
      <c r="E61" s="100">
        <v>12302.58</v>
      </c>
      <c r="F61" s="87">
        <v>18.940000000000001</v>
      </c>
      <c r="G61" s="16"/>
      <c r="H61" s="16">
        <f t="shared" si="11"/>
        <v>12.16</v>
      </c>
      <c r="I61" s="16">
        <f t="shared" si="12"/>
        <v>187.41</v>
      </c>
      <c r="J61" s="16">
        <f t="shared" si="13"/>
        <v>153.15</v>
      </c>
      <c r="K61" s="16">
        <f t="shared" si="14"/>
        <v>14147.97</v>
      </c>
      <c r="L61" s="16">
        <f t="shared" si="15"/>
        <v>21.78</v>
      </c>
      <c r="M61" s="16"/>
      <c r="N61" s="16">
        <f t="shared" si="16"/>
        <v>12.149999999999999</v>
      </c>
      <c r="O61" s="16">
        <f t="shared" si="17"/>
        <v>187.41</v>
      </c>
      <c r="P61" s="16">
        <f t="shared" si="18"/>
        <v>175.98000000000002</v>
      </c>
      <c r="Q61" s="191">
        <v>24.31</v>
      </c>
      <c r="R61" s="192">
        <v>374.82</v>
      </c>
      <c r="S61" s="133">
        <f t="shared" si="19"/>
        <v>329.13</v>
      </c>
      <c r="T61" s="185"/>
    </row>
    <row r="62" spans="1:20" s="188" customFormat="1" ht="48" customHeight="1" x14ac:dyDescent="0.2">
      <c r="A62" s="232" t="s">
        <v>174</v>
      </c>
      <c r="B62" s="112" t="s">
        <v>692</v>
      </c>
      <c r="C62" s="16" t="s">
        <v>279</v>
      </c>
      <c r="D62" s="16" t="s">
        <v>227</v>
      </c>
      <c r="E62" s="100">
        <v>25377.040000000001</v>
      </c>
      <c r="F62" s="98">
        <v>73.510000000000005</v>
      </c>
      <c r="G62" s="16"/>
      <c r="H62" s="16">
        <f t="shared" si="11"/>
        <v>55</v>
      </c>
      <c r="I62" s="16">
        <f t="shared" si="12"/>
        <v>750</v>
      </c>
      <c r="J62" s="16">
        <f t="shared" si="13"/>
        <v>1450.8700000000001</v>
      </c>
      <c r="K62" s="16">
        <f t="shared" si="14"/>
        <v>29183.599999999999</v>
      </c>
      <c r="L62" s="16">
        <f t="shared" si="15"/>
        <v>84.54</v>
      </c>
      <c r="M62" s="16"/>
      <c r="N62" s="16">
        <f t="shared" si="16"/>
        <v>55</v>
      </c>
      <c r="O62" s="16">
        <f t="shared" si="17"/>
        <v>750</v>
      </c>
      <c r="P62" s="16">
        <f t="shared" si="18"/>
        <v>1668.51</v>
      </c>
      <c r="Q62" s="191">
        <v>110</v>
      </c>
      <c r="R62" s="192">
        <v>1500</v>
      </c>
      <c r="S62" s="133">
        <f t="shared" si="19"/>
        <v>3119.38</v>
      </c>
      <c r="T62" s="185"/>
    </row>
    <row r="63" spans="1:20" s="188" customFormat="1" ht="46.5" customHeight="1" x14ac:dyDescent="0.2">
      <c r="A63" s="406" t="s">
        <v>434</v>
      </c>
      <c r="B63" s="193" t="s">
        <v>693</v>
      </c>
      <c r="C63" s="16" t="s">
        <v>372</v>
      </c>
      <c r="D63" s="194" t="s">
        <v>135</v>
      </c>
      <c r="E63" s="100">
        <v>18750.38</v>
      </c>
      <c r="F63" s="98">
        <v>297.2</v>
      </c>
      <c r="G63" s="16"/>
      <c r="H63" s="16">
        <f t="shared" si="11"/>
        <v>18.45</v>
      </c>
      <c r="I63" s="16">
        <f t="shared" si="12"/>
        <v>205</v>
      </c>
      <c r="J63" s="16">
        <f t="shared" si="13"/>
        <v>406.87</v>
      </c>
      <c r="K63" s="16">
        <f t="shared" si="14"/>
        <v>21562.94</v>
      </c>
      <c r="L63" s="16">
        <f t="shared" si="15"/>
        <v>341.78</v>
      </c>
      <c r="M63" s="16"/>
      <c r="N63" s="16">
        <f t="shared" si="16"/>
        <v>18.45</v>
      </c>
      <c r="O63" s="16">
        <f t="shared" si="17"/>
        <v>205</v>
      </c>
      <c r="P63" s="16">
        <f t="shared" si="18"/>
        <v>467.9</v>
      </c>
      <c r="Q63" s="191">
        <v>36.9</v>
      </c>
      <c r="R63" s="192">
        <v>410</v>
      </c>
      <c r="S63" s="133">
        <f t="shared" si="19"/>
        <v>874.77</v>
      </c>
      <c r="T63" s="185"/>
    </row>
    <row r="64" spans="1:20" s="188" customFormat="1" ht="46.5" customHeight="1" x14ac:dyDescent="0.2">
      <c r="A64" s="406"/>
      <c r="B64" s="193" t="s">
        <v>694</v>
      </c>
      <c r="C64" s="16" t="s">
        <v>372</v>
      </c>
      <c r="D64" s="194" t="s">
        <v>135</v>
      </c>
      <c r="E64" s="100">
        <v>18750.38</v>
      </c>
      <c r="F64" s="98">
        <v>297.2</v>
      </c>
      <c r="G64" s="16"/>
      <c r="H64" s="16">
        <f t="shared" si="11"/>
        <v>32.5</v>
      </c>
      <c r="I64" s="16">
        <f t="shared" si="12"/>
        <v>400</v>
      </c>
      <c r="J64" s="16">
        <f t="shared" si="13"/>
        <v>728.27</v>
      </c>
      <c r="K64" s="16">
        <f t="shared" si="14"/>
        <v>21562.94</v>
      </c>
      <c r="L64" s="16">
        <f t="shared" si="15"/>
        <v>341.78</v>
      </c>
      <c r="M64" s="16"/>
      <c r="N64" s="16">
        <f t="shared" si="16"/>
        <v>32.5</v>
      </c>
      <c r="O64" s="16">
        <f t="shared" si="17"/>
        <v>400</v>
      </c>
      <c r="P64" s="16">
        <f t="shared" si="18"/>
        <v>837.51</v>
      </c>
      <c r="Q64" s="191">
        <v>65</v>
      </c>
      <c r="R64" s="192">
        <v>800</v>
      </c>
      <c r="S64" s="133">
        <f t="shared" si="19"/>
        <v>1565.78</v>
      </c>
      <c r="T64" s="185"/>
    </row>
    <row r="65" spans="1:257" s="188" customFormat="1" ht="60.75" customHeight="1" thickBot="1" x14ac:dyDescent="0.25">
      <c r="A65" s="234" t="s">
        <v>179</v>
      </c>
      <c r="B65" s="220" t="s">
        <v>695</v>
      </c>
      <c r="C65" s="19" t="s">
        <v>42</v>
      </c>
      <c r="D65" s="154" t="s">
        <v>26</v>
      </c>
      <c r="E65" s="88">
        <v>11299.54</v>
      </c>
      <c r="F65" s="88">
        <v>100.15</v>
      </c>
      <c r="G65" s="19"/>
      <c r="H65" s="19">
        <f t="shared" si="11"/>
        <v>1.04</v>
      </c>
      <c r="I65" s="19">
        <f t="shared" si="12"/>
        <v>22.5</v>
      </c>
      <c r="J65" s="19">
        <f t="shared" si="13"/>
        <v>14</v>
      </c>
      <c r="K65" s="19">
        <f t="shared" si="14"/>
        <v>12994.47</v>
      </c>
      <c r="L65" s="19">
        <f t="shared" si="15"/>
        <v>115.17</v>
      </c>
      <c r="M65" s="89"/>
      <c r="N65" s="19">
        <f t="shared" si="16"/>
        <v>1.0299999999999998</v>
      </c>
      <c r="O65" s="19">
        <f t="shared" si="17"/>
        <v>22.5</v>
      </c>
      <c r="P65" s="19">
        <f t="shared" si="18"/>
        <v>15.97</v>
      </c>
      <c r="Q65" s="221">
        <v>2.0699999999999998</v>
      </c>
      <c r="R65" s="222">
        <v>45</v>
      </c>
      <c r="S65" s="132">
        <f t="shared" si="19"/>
        <v>29.97</v>
      </c>
      <c r="T65" s="185"/>
    </row>
    <row r="66" spans="1:257" s="188" customFormat="1" ht="31.5" customHeight="1" thickBot="1" x14ac:dyDescent="0.25">
      <c r="A66" s="11" t="s">
        <v>299</v>
      </c>
      <c r="B66" s="229" t="s">
        <v>300</v>
      </c>
      <c r="C66" s="13"/>
      <c r="D66" s="13"/>
      <c r="E66" s="13"/>
      <c r="F66" s="13"/>
      <c r="G66" s="13"/>
      <c r="H66" s="13">
        <f>SUM(H67:H69)</f>
        <v>43.5</v>
      </c>
      <c r="I66" s="13">
        <f>SUM(I67:I69)</f>
        <v>521.74</v>
      </c>
      <c r="J66" s="13">
        <f>SUM(J67:J69)</f>
        <v>548.89</v>
      </c>
      <c r="K66" s="13"/>
      <c r="L66" s="13"/>
      <c r="M66" s="13"/>
      <c r="N66" s="13">
        <f t="shared" ref="N66:S66" si="20">SUM(N67:N69)</f>
        <v>43.494999999999997</v>
      </c>
      <c r="O66" s="13">
        <f t="shared" si="20"/>
        <v>521.73900000000003</v>
      </c>
      <c r="P66" s="13">
        <f t="shared" si="20"/>
        <v>631.15</v>
      </c>
      <c r="Q66" s="13">
        <f t="shared" si="20"/>
        <v>86.995000000000005</v>
      </c>
      <c r="R66" s="13">
        <f t="shared" si="20"/>
        <v>1043.479</v>
      </c>
      <c r="S66" s="20">
        <f t="shared" si="20"/>
        <v>1180.04</v>
      </c>
      <c r="T66" s="185"/>
      <c r="U66" s="195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5"/>
      <c r="AK66" s="195"/>
      <c r="AL66" s="195"/>
      <c r="AM66" s="195"/>
      <c r="AN66" s="195"/>
      <c r="AO66" s="195"/>
      <c r="AP66" s="195"/>
      <c r="AQ66" s="195"/>
      <c r="AR66" s="195"/>
      <c r="AS66" s="195"/>
      <c r="AT66" s="195"/>
      <c r="AU66" s="195"/>
      <c r="AV66" s="195"/>
      <c r="AW66" s="195"/>
      <c r="AX66" s="195"/>
      <c r="AY66" s="195"/>
      <c r="AZ66" s="195"/>
      <c r="BA66" s="195"/>
      <c r="BB66" s="195"/>
      <c r="BC66" s="195"/>
      <c r="BD66" s="195"/>
      <c r="BE66" s="195"/>
      <c r="BF66" s="195"/>
      <c r="BG66" s="195"/>
      <c r="BH66" s="195"/>
      <c r="BI66" s="195"/>
      <c r="BJ66" s="195"/>
      <c r="BK66" s="195"/>
      <c r="BL66" s="195"/>
      <c r="BM66" s="195"/>
      <c r="BN66" s="195"/>
      <c r="BO66" s="195"/>
      <c r="BP66" s="195"/>
      <c r="BQ66" s="195"/>
      <c r="BR66" s="195"/>
      <c r="BS66" s="195"/>
      <c r="BT66" s="195"/>
      <c r="BU66" s="195"/>
      <c r="BV66" s="195"/>
      <c r="BW66" s="195"/>
      <c r="BX66" s="195"/>
      <c r="BY66" s="195"/>
      <c r="BZ66" s="195"/>
      <c r="CA66" s="195"/>
      <c r="CB66" s="195"/>
      <c r="CC66" s="195"/>
      <c r="CD66" s="195"/>
      <c r="CE66" s="195"/>
      <c r="CF66" s="195"/>
      <c r="CG66" s="195"/>
      <c r="CH66" s="195"/>
      <c r="CI66" s="195"/>
      <c r="CJ66" s="195"/>
      <c r="CK66" s="195"/>
      <c r="CL66" s="195"/>
      <c r="CM66" s="195"/>
      <c r="CN66" s="195"/>
      <c r="CO66" s="195"/>
      <c r="CP66" s="195"/>
      <c r="CQ66" s="195"/>
      <c r="CR66" s="195"/>
      <c r="CS66" s="195"/>
      <c r="CT66" s="195"/>
      <c r="CU66" s="195"/>
      <c r="CV66" s="195"/>
      <c r="CW66" s="195"/>
      <c r="CX66" s="195"/>
      <c r="CY66" s="195"/>
      <c r="CZ66" s="195"/>
      <c r="DA66" s="195"/>
      <c r="DB66" s="195"/>
      <c r="DC66" s="195"/>
      <c r="DD66" s="195"/>
      <c r="DE66" s="195"/>
      <c r="DF66" s="195"/>
      <c r="DG66" s="195"/>
      <c r="DH66" s="195"/>
      <c r="DI66" s="195"/>
      <c r="DJ66" s="195"/>
      <c r="DK66" s="195"/>
      <c r="DL66" s="195"/>
      <c r="DM66" s="195"/>
      <c r="DN66" s="195"/>
      <c r="DO66" s="195"/>
      <c r="DP66" s="195"/>
      <c r="DQ66" s="195"/>
      <c r="DR66" s="195"/>
      <c r="DS66" s="195"/>
      <c r="DT66" s="195"/>
      <c r="DU66" s="195"/>
      <c r="DV66" s="195"/>
      <c r="DW66" s="195"/>
      <c r="DX66" s="195"/>
      <c r="DY66" s="195"/>
      <c r="DZ66" s="195"/>
      <c r="EA66" s="195"/>
      <c r="EB66" s="195"/>
      <c r="EC66" s="195"/>
      <c r="ED66" s="195"/>
      <c r="EE66" s="195"/>
      <c r="EF66" s="195"/>
      <c r="EG66" s="195"/>
      <c r="EH66" s="195"/>
      <c r="EI66" s="195"/>
      <c r="EJ66" s="195"/>
      <c r="EK66" s="195"/>
      <c r="EL66" s="195"/>
      <c r="EM66" s="195"/>
      <c r="EN66" s="195"/>
      <c r="EO66" s="195"/>
      <c r="EP66" s="195"/>
      <c r="EQ66" s="195"/>
      <c r="ER66" s="195"/>
      <c r="ES66" s="195"/>
      <c r="ET66" s="195"/>
      <c r="EU66" s="195"/>
      <c r="EV66" s="195"/>
      <c r="EW66" s="195"/>
      <c r="EX66" s="195"/>
      <c r="EY66" s="195"/>
      <c r="EZ66" s="195"/>
      <c r="FA66" s="195"/>
      <c r="FB66" s="195"/>
      <c r="FC66" s="195"/>
      <c r="FD66" s="195"/>
      <c r="FE66" s="195"/>
      <c r="FF66" s="195"/>
      <c r="FG66" s="195"/>
      <c r="FH66" s="195"/>
      <c r="FI66" s="195"/>
      <c r="FJ66" s="195"/>
      <c r="FK66" s="195"/>
      <c r="FL66" s="195"/>
      <c r="FM66" s="195"/>
      <c r="FN66" s="195"/>
      <c r="FO66" s="195"/>
      <c r="FP66" s="195"/>
      <c r="FQ66" s="195"/>
      <c r="FR66" s="195"/>
      <c r="FS66" s="195"/>
      <c r="FT66" s="195"/>
      <c r="FU66" s="195"/>
      <c r="FV66" s="195"/>
      <c r="FW66" s="195"/>
      <c r="FX66" s="195"/>
      <c r="FY66" s="195"/>
      <c r="FZ66" s="195"/>
      <c r="GA66" s="195"/>
      <c r="GB66" s="195"/>
      <c r="GC66" s="195"/>
      <c r="GD66" s="195"/>
      <c r="GE66" s="195"/>
      <c r="GF66" s="195"/>
      <c r="GG66" s="195"/>
      <c r="GH66" s="195"/>
      <c r="GI66" s="195"/>
      <c r="GJ66" s="195"/>
      <c r="GK66" s="195"/>
      <c r="GL66" s="195"/>
      <c r="GM66" s="195"/>
      <c r="GN66" s="195"/>
      <c r="GO66" s="195"/>
      <c r="GP66" s="195"/>
      <c r="GQ66" s="195"/>
      <c r="GR66" s="195"/>
      <c r="GS66" s="195"/>
      <c r="GT66" s="195"/>
      <c r="GU66" s="195"/>
      <c r="GV66" s="195"/>
      <c r="GW66" s="195"/>
      <c r="GX66" s="195"/>
      <c r="GY66" s="195"/>
      <c r="GZ66" s="195"/>
      <c r="HA66" s="195"/>
      <c r="HB66" s="195"/>
      <c r="HC66" s="195"/>
      <c r="HD66" s="195"/>
      <c r="HE66" s="195"/>
      <c r="HF66" s="195"/>
      <c r="HG66" s="195"/>
      <c r="HH66" s="195"/>
      <c r="HI66" s="195"/>
      <c r="HJ66" s="195"/>
      <c r="HK66" s="195"/>
      <c r="HL66" s="195"/>
      <c r="HM66" s="195"/>
      <c r="HN66" s="195"/>
      <c r="HO66" s="195"/>
      <c r="HP66" s="195"/>
      <c r="HQ66" s="195"/>
      <c r="HR66" s="195"/>
      <c r="HS66" s="195"/>
      <c r="HT66" s="195"/>
      <c r="HU66" s="195"/>
      <c r="HV66" s="195"/>
      <c r="HW66" s="195"/>
      <c r="HX66" s="195"/>
      <c r="HY66" s="195"/>
      <c r="HZ66" s="195"/>
      <c r="IA66" s="195"/>
      <c r="IB66" s="195"/>
      <c r="IC66" s="195"/>
      <c r="ID66" s="195"/>
      <c r="IE66" s="195"/>
      <c r="IF66" s="195"/>
      <c r="IG66" s="195"/>
      <c r="IH66" s="195"/>
      <c r="II66" s="195"/>
      <c r="IJ66" s="195"/>
      <c r="IK66" s="195"/>
      <c r="IL66" s="195"/>
      <c r="IM66" s="195"/>
      <c r="IN66" s="195"/>
      <c r="IO66" s="195"/>
      <c r="IP66" s="195"/>
      <c r="IQ66" s="195"/>
      <c r="IR66" s="195"/>
      <c r="IS66" s="195"/>
      <c r="IT66" s="195"/>
      <c r="IU66" s="195"/>
      <c r="IV66" s="195"/>
      <c r="IW66" s="195"/>
    </row>
    <row r="67" spans="1:257" s="188" customFormat="1" ht="61.5" customHeight="1" x14ac:dyDescent="0.2">
      <c r="A67" s="85" t="s">
        <v>301</v>
      </c>
      <c r="B67" s="223" t="s">
        <v>302</v>
      </c>
      <c r="C67" s="18" t="s">
        <v>30</v>
      </c>
      <c r="D67" s="18" t="s">
        <v>26</v>
      </c>
      <c r="E67" s="94">
        <v>11299.54</v>
      </c>
      <c r="F67" s="87">
        <v>100.15</v>
      </c>
      <c r="G67" s="18"/>
      <c r="H67" s="18">
        <f t="shared" ref="H67:I69" si="21">ROUND(Q67/12*6,2)</f>
        <v>1</v>
      </c>
      <c r="I67" s="18">
        <f t="shared" si="21"/>
        <v>9.23</v>
      </c>
      <c r="J67" s="18">
        <f>ROUND(H67*E67/1000,2)+ROUND(I67*F67/1000,2)</f>
        <v>12.22</v>
      </c>
      <c r="K67" s="18">
        <f t="shared" ref="K67:L69" si="22">ROUND(E67*$K$89,2)</f>
        <v>12994.47</v>
      </c>
      <c r="L67" s="18">
        <f t="shared" si="22"/>
        <v>115.17</v>
      </c>
      <c r="M67" s="18"/>
      <c r="N67" s="18">
        <f t="shared" ref="N67:O69" si="23">Q67-H67</f>
        <v>1</v>
      </c>
      <c r="O67" s="18">
        <f t="shared" si="23"/>
        <v>9.23</v>
      </c>
      <c r="P67" s="18">
        <f>ROUND(N67*K67/1000,2)+ROUND(O67*L67/1000,2)</f>
        <v>14.05</v>
      </c>
      <c r="Q67" s="18">
        <v>2</v>
      </c>
      <c r="R67" s="18">
        <v>18.46</v>
      </c>
      <c r="S67" s="131">
        <f>J67+P67</f>
        <v>26.270000000000003</v>
      </c>
      <c r="T67" s="185"/>
    </row>
    <row r="68" spans="1:257" s="195" customFormat="1" ht="57.75" customHeight="1" x14ac:dyDescent="0.2">
      <c r="A68" s="14" t="s">
        <v>303</v>
      </c>
      <c r="B68" s="111" t="s">
        <v>508</v>
      </c>
      <c r="C68" s="16" t="s">
        <v>30</v>
      </c>
      <c r="D68" s="16" t="s">
        <v>26</v>
      </c>
      <c r="E68" s="96">
        <v>11299.54</v>
      </c>
      <c r="F68" s="96">
        <v>100.15</v>
      </c>
      <c r="G68" s="16"/>
      <c r="H68" s="16">
        <f t="shared" si="21"/>
        <v>40</v>
      </c>
      <c r="I68" s="16">
        <f t="shared" si="21"/>
        <v>475</v>
      </c>
      <c r="J68" s="16">
        <f>ROUND(H68*E68/1000,2)+ROUND(I68*F68/1000,2)</f>
        <v>499.55</v>
      </c>
      <c r="K68" s="16">
        <f t="shared" si="22"/>
        <v>12994.47</v>
      </c>
      <c r="L68" s="16">
        <f t="shared" si="22"/>
        <v>115.17</v>
      </c>
      <c r="M68" s="16"/>
      <c r="N68" s="16">
        <f t="shared" si="23"/>
        <v>40</v>
      </c>
      <c r="O68" s="16">
        <f t="shared" si="23"/>
        <v>475</v>
      </c>
      <c r="P68" s="16">
        <f>ROUND(N68*K68/1000,2)+ROUND(O68*L68/1000,2)</f>
        <v>574.49</v>
      </c>
      <c r="Q68" s="16">
        <v>80</v>
      </c>
      <c r="R68" s="16">
        <v>950</v>
      </c>
      <c r="S68" s="133">
        <f>J68+P68</f>
        <v>1074.04</v>
      </c>
      <c r="T68" s="185"/>
      <c r="U68" s="188"/>
      <c r="V68" s="188"/>
      <c r="W68" s="188"/>
      <c r="X68" s="188"/>
      <c r="Y68" s="188"/>
      <c r="Z68" s="188"/>
      <c r="AA68" s="188"/>
      <c r="AB68" s="188"/>
      <c r="AC68" s="188"/>
      <c r="AD68" s="188"/>
      <c r="AE68" s="188"/>
      <c r="AF68" s="188"/>
      <c r="AG68" s="188"/>
      <c r="AH68" s="188"/>
      <c r="AI68" s="188"/>
      <c r="AJ68" s="188"/>
      <c r="AK68" s="188"/>
      <c r="AL68" s="188"/>
      <c r="AM68" s="188"/>
      <c r="AN68" s="188"/>
      <c r="AO68" s="188"/>
      <c r="AP68" s="188"/>
      <c r="AQ68" s="188"/>
      <c r="AR68" s="188"/>
      <c r="AS68" s="188"/>
      <c r="AT68" s="188"/>
      <c r="AU68" s="188"/>
      <c r="AV68" s="188"/>
      <c r="AW68" s="188"/>
      <c r="AX68" s="188"/>
      <c r="AY68" s="188"/>
      <c r="AZ68" s="188"/>
      <c r="BA68" s="188"/>
      <c r="BB68" s="188"/>
      <c r="BC68" s="188"/>
      <c r="BD68" s="188"/>
      <c r="BE68" s="188"/>
      <c r="BF68" s="188"/>
      <c r="BG68" s="188"/>
      <c r="BH68" s="188"/>
      <c r="BI68" s="188"/>
      <c r="BJ68" s="188"/>
      <c r="BK68" s="188"/>
      <c r="BL68" s="188"/>
      <c r="BM68" s="188"/>
      <c r="BN68" s="188"/>
      <c r="BO68" s="188"/>
      <c r="BP68" s="188"/>
      <c r="BQ68" s="188"/>
      <c r="BR68" s="188"/>
      <c r="BS68" s="188"/>
      <c r="BT68" s="188"/>
      <c r="BU68" s="188"/>
      <c r="BV68" s="188"/>
      <c r="BW68" s="188"/>
      <c r="BX68" s="188"/>
      <c r="BY68" s="188"/>
      <c r="BZ68" s="188"/>
      <c r="CA68" s="188"/>
      <c r="CB68" s="188"/>
      <c r="CC68" s="188"/>
      <c r="CD68" s="188"/>
      <c r="CE68" s="188"/>
      <c r="CF68" s="188"/>
      <c r="CG68" s="188"/>
      <c r="CH68" s="188"/>
      <c r="CI68" s="188"/>
      <c r="CJ68" s="188"/>
      <c r="CK68" s="188"/>
      <c r="CL68" s="188"/>
      <c r="CM68" s="188"/>
      <c r="CN68" s="188"/>
      <c r="CO68" s="188"/>
      <c r="CP68" s="188"/>
      <c r="CQ68" s="188"/>
      <c r="CR68" s="188"/>
      <c r="CS68" s="188"/>
      <c r="CT68" s="188"/>
      <c r="CU68" s="188"/>
      <c r="CV68" s="188"/>
      <c r="CW68" s="188"/>
      <c r="CX68" s="188"/>
      <c r="CY68" s="188"/>
      <c r="CZ68" s="188"/>
      <c r="DA68" s="188"/>
      <c r="DB68" s="188"/>
      <c r="DC68" s="188"/>
      <c r="DD68" s="188"/>
      <c r="DE68" s="188"/>
      <c r="DF68" s="188"/>
      <c r="DG68" s="188"/>
      <c r="DH68" s="188"/>
      <c r="DI68" s="188"/>
      <c r="DJ68" s="188"/>
      <c r="DK68" s="188"/>
      <c r="DL68" s="188"/>
      <c r="DM68" s="188"/>
      <c r="DN68" s="188"/>
      <c r="DO68" s="188"/>
      <c r="DP68" s="188"/>
      <c r="DQ68" s="188"/>
      <c r="DR68" s="188"/>
      <c r="DS68" s="188"/>
      <c r="DT68" s="188"/>
      <c r="DU68" s="188"/>
      <c r="DV68" s="188"/>
      <c r="DW68" s="188"/>
      <c r="DX68" s="188"/>
      <c r="DY68" s="188"/>
      <c r="DZ68" s="188"/>
      <c r="EA68" s="188"/>
      <c r="EB68" s="188"/>
      <c r="EC68" s="188"/>
      <c r="ED68" s="188"/>
      <c r="EE68" s="188"/>
      <c r="EF68" s="188"/>
      <c r="EG68" s="188"/>
      <c r="EH68" s="188"/>
      <c r="EI68" s="188"/>
      <c r="EJ68" s="188"/>
      <c r="EK68" s="188"/>
      <c r="EL68" s="188"/>
      <c r="EM68" s="188"/>
      <c r="EN68" s="188"/>
      <c r="EO68" s="188"/>
      <c r="EP68" s="188"/>
      <c r="EQ68" s="188"/>
      <c r="ER68" s="188"/>
      <c r="ES68" s="188"/>
      <c r="ET68" s="188"/>
      <c r="EU68" s="188"/>
      <c r="EV68" s="188"/>
      <c r="EW68" s="188"/>
      <c r="EX68" s="188"/>
      <c r="EY68" s="188"/>
      <c r="EZ68" s="188"/>
      <c r="FA68" s="188"/>
      <c r="FB68" s="188"/>
      <c r="FC68" s="188"/>
      <c r="FD68" s="188"/>
      <c r="FE68" s="188"/>
      <c r="FF68" s="188"/>
      <c r="FG68" s="188"/>
      <c r="FH68" s="188"/>
      <c r="FI68" s="188"/>
      <c r="FJ68" s="188"/>
      <c r="FK68" s="188"/>
      <c r="FL68" s="188"/>
      <c r="FM68" s="188"/>
      <c r="FN68" s="188"/>
      <c r="FO68" s="188"/>
      <c r="FP68" s="188"/>
      <c r="FQ68" s="188"/>
      <c r="FR68" s="188"/>
      <c r="FS68" s="188"/>
      <c r="FT68" s="188"/>
      <c r="FU68" s="188"/>
      <c r="FV68" s="188"/>
      <c r="FW68" s="188"/>
      <c r="FX68" s="188"/>
      <c r="FY68" s="188"/>
      <c r="FZ68" s="188"/>
      <c r="GA68" s="188"/>
      <c r="GB68" s="188"/>
      <c r="GC68" s="188"/>
      <c r="GD68" s="188"/>
      <c r="GE68" s="188"/>
      <c r="GF68" s="188"/>
      <c r="GG68" s="188"/>
      <c r="GH68" s="188"/>
      <c r="GI68" s="188"/>
      <c r="GJ68" s="188"/>
      <c r="GK68" s="188"/>
      <c r="GL68" s="188"/>
      <c r="GM68" s="188"/>
      <c r="GN68" s="188"/>
      <c r="GO68" s="188"/>
      <c r="GP68" s="188"/>
      <c r="GQ68" s="188"/>
      <c r="GR68" s="188"/>
      <c r="GS68" s="188"/>
      <c r="GT68" s="188"/>
      <c r="GU68" s="188"/>
      <c r="GV68" s="188"/>
      <c r="GW68" s="188"/>
      <c r="GX68" s="188"/>
      <c r="GY68" s="188"/>
      <c r="GZ68" s="188"/>
      <c r="HA68" s="188"/>
      <c r="HB68" s="188"/>
      <c r="HC68" s="188"/>
      <c r="HD68" s="188"/>
      <c r="HE68" s="188"/>
      <c r="HF68" s="188"/>
      <c r="HG68" s="188"/>
      <c r="HH68" s="188"/>
      <c r="HI68" s="188"/>
      <c r="HJ68" s="188"/>
      <c r="HK68" s="188"/>
      <c r="HL68" s="188"/>
      <c r="HM68" s="188"/>
      <c r="HN68" s="188"/>
      <c r="HO68" s="188"/>
      <c r="HP68" s="188"/>
      <c r="HQ68" s="188"/>
      <c r="HR68" s="188"/>
      <c r="HS68" s="188"/>
      <c r="HT68" s="188"/>
      <c r="HU68" s="188"/>
      <c r="HV68" s="188"/>
      <c r="HW68" s="188"/>
      <c r="HX68" s="188"/>
      <c r="HY68" s="188"/>
      <c r="HZ68" s="188"/>
      <c r="IA68" s="188"/>
      <c r="IB68" s="188"/>
      <c r="IC68" s="188"/>
      <c r="ID68" s="188"/>
      <c r="IE68" s="188"/>
      <c r="IF68" s="188"/>
      <c r="IG68" s="188"/>
      <c r="IH68" s="188"/>
      <c r="II68" s="188"/>
      <c r="IJ68" s="188"/>
      <c r="IK68" s="188"/>
      <c r="IL68" s="188"/>
      <c r="IM68" s="188"/>
      <c r="IN68" s="188"/>
      <c r="IO68" s="188"/>
      <c r="IP68" s="188"/>
      <c r="IQ68" s="188"/>
      <c r="IR68" s="188"/>
      <c r="IS68" s="188"/>
      <c r="IT68" s="188"/>
      <c r="IU68" s="188"/>
      <c r="IV68" s="188"/>
      <c r="IW68" s="188"/>
    </row>
    <row r="69" spans="1:257" s="188" customFormat="1" ht="39" customHeight="1" thickBot="1" x14ac:dyDescent="0.25">
      <c r="A69" s="178" t="s">
        <v>306</v>
      </c>
      <c r="B69" s="154" t="s">
        <v>327</v>
      </c>
      <c r="C69" s="19" t="s">
        <v>403</v>
      </c>
      <c r="D69" s="19" t="s">
        <v>404</v>
      </c>
      <c r="E69" s="120">
        <v>12706.37</v>
      </c>
      <c r="F69" s="213">
        <v>142.61000000000001</v>
      </c>
      <c r="G69" s="19"/>
      <c r="H69" s="19">
        <f t="shared" si="21"/>
        <v>2.5</v>
      </c>
      <c r="I69" s="19">
        <f t="shared" si="21"/>
        <v>37.51</v>
      </c>
      <c r="J69" s="19">
        <f>ROUND(H69*E69/1000,2)+ROUND(I69*F69/1000,2)</f>
        <v>37.119999999999997</v>
      </c>
      <c r="K69" s="19">
        <f t="shared" si="22"/>
        <v>14612.33</v>
      </c>
      <c r="L69" s="19">
        <f t="shared" si="22"/>
        <v>164</v>
      </c>
      <c r="M69" s="89"/>
      <c r="N69" s="19">
        <f t="shared" si="23"/>
        <v>2.4950000000000001</v>
      </c>
      <c r="O69" s="19">
        <f t="shared" si="23"/>
        <v>37.509000000000007</v>
      </c>
      <c r="P69" s="19">
        <f>ROUND(N69*K69/1000,2)+ROUND(O69*L69/1000,2)</f>
        <v>42.61</v>
      </c>
      <c r="Q69" s="19">
        <v>4.9950000000000001</v>
      </c>
      <c r="R69" s="19">
        <v>75.019000000000005</v>
      </c>
      <c r="S69" s="132">
        <f>J69+P69</f>
        <v>79.72999999999999</v>
      </c>
      <c r="T69" s="185"/>
    </row>
    <row r="70" spans="1:257" s="188" customFormat="1" ht="30.75" customHeight="1" thickBot="1" x14ac:dyDescent="0.25">
      <c r="A70" s="11" t="s">
        <v>332</v>
      </c>
      <c r="B70" s="12" t="s">
        <v>333</v>
      </c>
      <c r="C70" s="13"/>
      <c r="D70" s="13"/>
      <c r="E70" s="13"/>
      <c r="F70" s="13"/>
      <c r="G70" s="13"/>
      <c r="H70" s="13">
        <f>H71</f>
        <v>0.23</v>
      </c>
      <c r="I70" s="13">
        <f>I71</f>
        <v>3.27</v>
      </c>
      <c r="J70" s="13">
        <f>J71</f>
        <v>3.3899999999999997</v>
      </c>
      <c r="K70" s="13"/>
      <c r="L70" s="13"/>
      <c r="M70" s="13"/>
      <c r="N70" s="13">
        <f t="shared" ref="N70:S70" si="24">N71</f>
        <v>0.6</v>
      </c>
      <c r="O70" s="13">
        <f t="shared" si="24"/>
        <v>7.15</v>
      </c>
      <c r="P70" s="13">
        <f t="shared" si="24"/>
        <v>9.94</v>
      </c>
      <c r="Q70" s="13">
        <f t="shared" si="24"/>
        <v>0.45</v>
      </c>
      <c r="R70" s="13">
        <f t="shared" si="24"/>
        <v>6.54</v>
      </c>
      <c r="S70" s="20">
        <f t="shared" si="24"/>
        <v>13.329999999999998</v>
      </c>
      <c r="T70" s="185"/>
      <c r="U70" s="196"/>
      <c r="V70" s="196"/>
      <c r="W70" s="196"/>
      <c r="X70" s="196"/>
      <c r="Y70" s="196"/>
      <c r="Z70" s="196"/>
      <c r="AA70" s="196"/>
      <c r="AB70" s="196"/>
      <c r="AC70" s="196"/>
      <c r="AD70" s="196"/>
      <c r="AE70" s="196"/>
      <c r="AF70" s="196"/>
      <c r="AG70" s="196"/>
      <c r="AH70" s="196"/>
      <c r="AI70" s="196"/>
      <c r="AJ70" s="196"/>
      <c r="AK70" s="196"/>
      <c r="AL70" s="196"/>
      <c r="AM70" s="196"/>
      <c r="AN70" s="196"/>
      <c r="AO70" s="196"/>
      <c r="AP70" s="196"/>
      <c r="AQ70" s="196"/>
      <c r="AR70" s="196"/>
      <c r="AS70" s="196"/>
      <c r="AT70" s="196"/>
      <c r="AU70" s="196"/>
      <c r="AV70" s="196"/>
      <c r="AW70" s="196"/>
      <c r="AX70" s="196"/>
      <c r="AY70" s="196"/>
      <c r="AZ70" s="196"/>
      <c r="BA70" s="196"/>
      <c r="BB70" s="196"/>
      <c r="BC70" s="196"/>
      <c r="BD70" s="196"/>
      <c r="BE70" s="196"/>
      <c r="BF70" s="196"/>
      <c r="BG70" s="196"/>
      <c r="BH70" s="196"/>
      <c r="BI70" s="196"/>
      <c r="BJ70" s="196"/>
      <c r="BK70" s="196"/>
      <c r="BL70" s="196"/>
      <c r="BM70" s="196"/>
      <c r="BN70" s="196"/>
      <c r="BO70" s="196"/>
      <c r="BP70" s="196"/>
      <c r="BQ70" s="196"/>
      <c r="BR70" s="196"/>
      <c r="BS70" s="196"/>
      <c r="BT70" s="196"/>
      <c r="BU70" s="196"/>
      <c r="BV70" s="196"/>
      <c r="BW70" s="196"/>
      <c r="BX70" s="196"/>
      <c r="BY70" s="196"/>
      <c r="BZ70" s="196"/>
      <c r="CA70" s="196"/>
      <c r="CB70" s="196"/>
      <c r="CC70" s="196"/>
      <c r="CD70" s="196"/>
      <c r="CE70" s="196"/>
      <c r="CF70" s="196"/>
      <c r="CG70" s="196"/>
      <c r="CH70" s="196"/>
      <c r="CI70" s="196"/>
      <c r="CJ70" s="196"/>
      <c r="CK70" s="196"/>
      <c r="CL70" s="196"/>
      <c r="CM70" s="196"/>
      <c r="CN70" s="196"/>
      <c r="CO70" s="196"/>
      <c r="CP70" s="196"/>
      <c r="CQ70" s="196"/>
      <c r="CR70" s="196"/>
      <c r="CS70" s="196"/>
      <c r="CT70" s="196"/>
      <c r="CU70" s="196"/>
      <c r="CV70" s="196"/>
      <c r="CW70" s="196"/>
      <c r="CX70" s="196"/>
      <c r="CY70" s="196"/>
      <c r="CZ70" s="196"/>
      <c r="DA70" s="196"/>
      <c r="DB70" s="196"/>
      <c r="DC70" s="196"/>
      <c r="DD70" s="196"/>
      <c r="DE70" s="196"/>
      <c r="DF70" s="196"/>
      <c r="DG70" s="196"/>
      <c r="DH70" s="196"/>
      <c r="DI70" s="196"/>
      <c r="DJ70" s="196"/>
      <c r="DK70" s="196"/>
      <c r="DL70" s="196"/>
      <c r="DM70" s="196"/>
      <c r="DN70" s="196"/>
      <c r="DO70" s="196"/>
      <c r="DP70" s="196"/>
      <c r="DQ70" s="196"/>
      <c r="DR70" s="196"/>
      <c r="DS70" s="196"/>
      <c r="DT70" s="196"/>
      <c r="DU70" s="196"/>
      <c r="DV70" s="196"/>
      <c r="DW70" s="196"/>
      <c r="DX70" s="196"/>
      <c r="DY70" s="196"/>
      <c r="DZ70" s="196"/>
      <c r="EA70" s="196"/>
      <c r="EB70" s="196"/>
      <c r="EC70" s="196"/>
      <c r="ED70" s="196"/>
      <c r="EE70" s="196"/>
      <c r="EF70" s="196"/>
      <c r="EG70" s="196"/>
      <c r="EH70" s="196"/>
      <c r="EI70" s="196"/>
      <c r="EJ70" s="196"/>
      <c r="EK70" s="196"/>
      <c r="EL70" s="196"/>
      <c r="EM70" s="196"/>
      <c r="EN70" s="196"/>
      <c r="EO70" s="196"/>
      <c r="EP70" s="196"/>
      <c r="EQ70" s="196"/>
      <c r="ER70" s="196"/>
      <c r="ES70" s="196"/>
      <c r="ET70" s="196"/>
      <c r="EU70" s="196"/>
      <c r="EV70" s="196"/>
      <c r="EW70" s="196"/>
      <c r="EX70" s="196"/>
      <c r="EY70" s="196"/>
      <c r="EZ70" s="196"/>
      <c r="FA70" s="196"/>
      <c r="FB70" s="196"/>
      <c r="FC70" s="196"/>
      <c r="FD70" s="196"/>
      <c r="FE70" s="196"/>
      <c r="FF70" s="196"/>
      <c r="FG70" s="196"/>
      <c r="FH70" s="196"/>
      <c r="FI70" s="196"/>
      <c r="FJ70" s="196"/>
      <c r="FK70" s="196"/>
      <c r="FL70" s="196"/>
      <c r="FM70" s="196"/>
      <c r="FN70" s="196"/>
      <c r="FO70" s="196"/>
      <c r="FP70" s="196"/>
      <c r="FQ70" s="196"/>
      <c r="FR70" s="196"/>
      <c r="FS70" s="196"/>
      <c r="FT70" s="196"/>
      <c r="FU70" s="196"/>
      <c r="FV70" s="196"/>
      <c r="FW70" s="196"/>
      <c r="FX70" s="196"/>
      <c r="FY70" s="196"/>
      <c r="FZ70" s="196"/>
      <c r="GA70" s="196"/>
      <c r="GB70" s="196"/>
      <c r="GC70" s="196"/>
      <c r="GD70" s="196"/>
      <c r="GE70" s="196"/>
      <c r="GF70" s="196"/>
      <c r="GG70" s="196"/>
      <c r="GH70" s="196"/>
      <c r="GI70" s="196"/>
      <c r="GJ70" s="196"/>
      <c r="GK70" s="196"/>
      <c r="GL70" s="196"/>
      <c r="GM70" s="196"/>
      <c r="GN70" s="196"/>
      <c r="GO70" s="196"/>
      <c r="GP70" s="196"/>
      <c r="GQ70" s="196"/>
      <c r="GR70" s="196"/>
      <c r="GS70" s="196"/>
      <c r="GT70" s="196"/>
      <c r="GU70" s="196"/>
      <c r="GV70" s="196"/>
      <c r="GW70" s="196"/>
      <c r="GX70" s="196"/>
      <c r="GY70" s="196"/>
      <c r="GZ70" s="196"/>
      <c r="HA70" s="196"/>
      <c r="HB70" s="196"/>
      <c r="HC70" s="196"/>
      <c r="HD70" s="196"/>
      <c r="HE70" s="196"/>
      <c r="HF70" s="196"/>
      <c r="HG70" s="196"/>
      <c r="HH70" s="196"/>
      <c r="HI70" s="196"/>
      <c r="HJ70" s="196"/>
      <c r="HK70" s="196"/>
      <c r="HL70" s="196"/>
      <c r="HM70" s="196"/>
      <c r="HN70" s="196"/>
      <c r="HO70" s="196"/>
      <c r="HP70" s="196"/>
      <c r="HQ70" s="196"/>
      <c r="HR70" s="196"/>
      <c r="HS70" s="196"/>
      <c r="HT70" s="196"/>
      <c r="HU70" s="196"/>
      <c r="HV70" s="196"/>
      <c r="HW70" s="196"/>
      <c r="HX70" s="196"/>
      <c r="HY70" s="196"/>
      <c r="HZ70" s="196"/>
      <c r="IA70" s="196"/>
      <c r="IB70" s="196"/>
      <c r="IC70" s="196"/>
      <c r="ID70" s="196"/>
      <c r="IE70" s="196"/>
      <c r="IF70" s="196"/>
      <c r="IG70" s="196"/>
      <c r="IH70" s="196"/>
      <c r="II70" s="196"/>
      <c r="IJ70" s="196"/>
      <c r="IK70" s="196"/>
      <c r="IL70" s="196"/>
      <c r="IM70" s="196"/>
      <c r="IN70" s="196"/>
      <c r="IO70" s="196"/>
      <c r="IP70" s="196"/>
      <c r="IQ70" s="196"/>
      <c r="IR70" s="196"/>
      <c r="IS70" s="196"/>
      <c r="IT70" s="196"/>
      <c r="IU70" s="196"/>
      <c r="IV70" s="196"/>
      <c r="IW70" s="196"/>
    </row>
    <row r="71" spans="1:257" s="188" customFormat="1" ht="51" customHeight="1" thickBot="1" x14ac:dyDescent="0.25">
      <c r="A71" s="141" t="s">
        <v>334</v>
      </c>
      <c r="B71" s="60" t="s">
        <v>337</v>
      </c>
      <c r="C71" s="59" t="s">
        <v>403</v>
      </c>
      <c r="D71" s="59" t="s">
        <v>404</v>
      </c>
      <c r="E71" s="225">
        <v>12706.37</v>
      </c>
      <c r="F71" s="228">
        <v>142.61000000000001</v>
      </c>
      <c r="G71" s="59"/>
      <c r="H71" s="59">
        <f>ROUND(Q71/12*6,2)</f>
        <v>0.23</v>
      </c>
      <c r="I71" s="59">
        <f>ROUND(R71/12*6,2)</f>
        <v>3.27</v>
      </c>
      <c r="J71" s="59">
        <f>ROUND(H71*E71/1000,2)+ROUND(I71*F71/1000,2)</f>
        <v>3.3899999999999997</v>
      </c>
      <c r="K71" s="59">
        <f>ROUND(E71*$K$89,2)</f>
        <v>14612.33</v>
      </c>
      <c r="L71" s="59">
        <f>ROUND(F71*$K$89,2)</f>
        <v>164</v>
      </c>
      <c r="M71" s="59"/>
      <c r="N71" s="59">
        <v>0.6</v>
      </c>
      <c r="O71" s="59">
        <v>7.15</v>
      </c>
      <c r="P71" s="59">
        <f>ROUND(N71*K71/1000,2)+ROUND(O71*L71/1000,2)</f>
        <v>9.94</v>
      </c>
      <c r="Q71" s="68">
        <v>0.45</v>
      </c>
      <c r="R71" s="68">
        <v>6.54</v>
      </c>
      <c r="S71" s="142">
        <f>J71+P71</f>
        <v>13.329999999999998</v>
      </c>
      <c r="T71" s="185"/>
    </row>
    <row r="72" spans="1:257" s="196" customFormat="1" ht="39" customHeight="1" thickBot="1" x14ac:dyDescent="0.25">
      <c r="A72" s="11" t="s">
        <v>373</v>
      </c>
      <c r="B72" s="12" t="s">
        <v>667</v>
      </c>
      <c r="C72" s="13"/>
      <c r="D72" s="13"/>
      <c r="E72" s="13"/>
      <c r="F72" s="13"/>
      <c r="G72" s="13"/>
      <c r="H72" s="13">
        <f>H73</f>
        <v>4.5</v>
      </c>
      <c r="I72" s="13">
        <f>I73</f>
        <v>67.5</v>
      </c>
      <c r="J72" s="13">
        <f>J73</f>
        <v>66.81</v>
      </c>
      <c r="K72" s="13"/>
      <c r="L72" s="13"/>
      <c r="M72" s="13"/>
      <c r="N72" s="13">
        <f t="shared" ref="N72:S72" si="25">N73</f>
        <v>4.5</v>
      </c>
      <c r="O72" s="13">
        <f t="shared" si="25"/>
        <v>67.5</v>
      </c>
      <c r="P72" s="13">
        <f t="shared" si="25"/>
        <v>76.830000000000013</v>
      </c>
      <c r="Q72" s="13">
        <f t="shared" si="25"/>
        <v>9</v>
      </c>
      <c r="R72" s="13">
        <f t="shared" si="25"/>
        <v>135</v>
      </c>
      <c r="S72" s="20">
        <f t="shared" si="25"/>
        <v>143.64000000000001</v>
      </c>
      <c r="T72" s="198"/>
    </row>
    <row r="73" spans="1:257" s="188" customFormat="1" ht="51" customHeight="1" thickBot="1" x14ac:dyDescent="0.25">
      <c r="A73" s="143" t="s">
        <v>374</v>
      </c>
      <c r="B73" s="60" t="s">
        <v>375</v>
      </c>
      <c r="C73" s="59" t="s">
        <v>403</v>
      </c>
      <c r="D73" s="59" t="s">
        <v>404</v>
      </c>
      <c r="E73" s="225">
        <v>12706.37</v>
      </c>
      <c r="F73" s="228">
        <v>142.61000000000001</v>
      </c>
      <c r="G73" s="59"/>
      <c r="H73" s="59">
        <f>ROUND(Q73/12*6,2)</f>
        <v>4.5</v>
      </c>
      <c r="I73" s="59">
        <f>ROUND(R73/12*6,2)</f>
        <v>67.5</v>
      </c>
      <c r="J73" s="59">
        <f>ROUND(H73*E73/1000,2)+ROUND(I73*F73/1000,2)</f>
        <v>66.81</v>
      </c>
      <c r="K73" s="59">
        <f>ROUND(E73*$K$89,2)</f>
        <v>14612.33</v>
      </c>
      <c r="L73" s="59">
        <f>ROUND(F73*$K$89,2)</f>
        <v>164</v>
      </c>
      <c r="M73" s="59"/>
      <c r="N73" s="59">
        <f>Q73-H73</f>
        <v>4.5</v>
      </c>
      <c r="O73" s="59">
        <f>R73-I73</f>
        <v>67.5</v>
      </c>
      <c r="P73" s="59">
        <f>ROUND(N73*K73/1000,2)+ROUND(O73*L73/1000,2)</f>
        <v>76.830000000000013</v>
      </c>
      <c r="Q73" s="59">
        <v>9</v>
      </c>
      <c r="R73" s="59">
        <v>135</v>
      </c>
      <c r="S73" s="142">
        <f>J73+P73</f>
        <v>143.64000000000001</v>
      </c>
      <c r="T73" s="185"/>
    </row>
    <row r="74" spans="1:257" s="196" customFormat="1" ht="44.25" customHeight="1" thickBot="1" x14ac:dyDescent="0.25">
      <c r="A74" s="227" t="s">
        <v>509</v>
      </c>
      <c r="B74" s="12" t="s">
        <v>510</v>
      </c>
      <c r="C74" s="13"/>
      <c r="D74" s="13"/>
      <c r="E74" s="13"/>
      <c r="F74" s="13"/>
      <c r="G74" s="13"/>
      <c r="H74" s="13">
        <f>SUM(H75:H76)</f>
        <v>48.79</v>
      </c>
      <c r="I74" s="13">
        <f>SUM(I75:I76)</f>
        <v>703.4</v>
      </c>
      <c r="J74" s="13">
        <f>SUM(J75:J76)</f>
        <v>660</v>
      </c>
      <c r="K74" s="13"/>
      <c r="L74" s="13"/>
      <c r="M74" s="13"/>
      <c r="N74" s="13">
        <f t="shared" ref="N74:S74" si="26">SUM(N75:N76)</f>
        <v>48.78</v>
      </c>
      <c r="O74" s="13">
        <f t="shared" si="26"/>
        <v>703.39</v>
      </c>
      <c r="P74" s="13">
        <f t="shared" si="26"/>
        <v>758.86</v>
      </c>
      <c r="Q74" s="13">
        <f t="shared" si="26"/>
        <v>97.57</v>
      </c>
      <c r="R74" s="13">
        <f t="shared" si="26"/>
        <v>1406.79</v>
      </c>
      <c r="S74" s="20">
        <f t="shared" si="26"/>
        <v>1418.86</v>
      </c>
      <c r="T74" s="185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88"/>
      <c r="BF74" s="188"/>
      <c r="BG74" s="188"/>
      <c r="BH74" s="188"/>
      <c r="BI74" s="188"/>
      <c r="BJ74" s="188"/>
      <c r="BK74" s="188"/>
      <c r="BL74" s="188"/>
      <c r="BM74" s="188"/>
      <c r="BN74" s="188"/>
      <c r="BO74" s="188"/>
      <c r="BP74" s="188"/>
      <c r="BQ74" s="188"/>
      <c r="BR74" s="188"/>
      <c r="BS74" s="188"/>
      <c r="BT74" s="188"/>
      <c r="BU74" s="188"/>
      <c r="BV74" s="188"/>
      <c r="BW74" s="188"/>
      <c r="BX74" s="188"/>
      <c r="BY74" s="188"/>
      <c r="BZ74" s="188"/>
      <c r="CA74" s="188"/>
      <c r="CB74" s="188"/>
      <c r="CC74" s="188"/>
      <c r="CD74" s="188"/>
      <c r="CE74" s="188"/>
      <c r="CF74" s="188"/>
      <c r="CG74" s="188"/>
      <c r="CH74" s="188"/>
      <c r="CI74" s="188"/>
      <c r="CJ74" s="188"/>
      <c r="CK74" s="188"/>
      <c r="CL74" s="188"/>
      <c r="CM74" s="188"/>
      <c r="CN74" s="188"/>
      <c r="CO74" s="188"/>
      <c r="CP74" s="188"/>
      <c r="CQ74" s="188"/>
      <c r="CR74" s="188"/>
      <c r="CS74" s="188"/>
      <c r="CT74" s="188"/>
      <c r="CU74" s="188"/>
      <c r="CV74" s="188"/>
      <c r="CW74" s="188"/>
      <c r="CX74" s="188"/>
      <c r="CY74" s="188"/>
      <c r="CZ74" s="188"/>
      <c r="DA74" s="188"/>
      <c r="DB74" s="188"/>
      <c r="DC74" s="188"/>
      <c r="DD74" s="188"/>
      <c r="DE74" s="188"/>
      <c r="DF74" s="188"/>
      <c r="DG74" s="188"/>
      <c r="DH74" s="188"/>
      <c r="DI74" s="188"/>
      <c r="DJ74" s="188"/>
      <c r="DK74" s="188"/>
      <c r="DL74" s="188"/>
      <c r="DM74" s="188"/>
      <c r="DN74" s="188"/>
      <c r="DO74" s="188"/>
      <c r="DP74" s="188"/>
      <c r="DQ74" s="188"/>
      <c r="DR74" s="188"/>
      <c r="DS74" s="188"/>
      <c r="DT74" s="188"/>
      <c r="DU74" s="188"/>
      <c r="DV74" s="188"/>
      <c r="DW74" s="188"/>
      <c r="DX74" s="188"/>
      <c r="DY74" s="188"/>
      <c r="DZ74" s="188"/>
      <c r="EA74" s="188"/>
      <c r="EB74" s="188"/>
      <c r="EC74" s="188"/>
      <c r="ED74" s="188"/>
      <c r="EE74" s="188"/>
      <c r="EF74" s="188"/>
      <c r="EG74" s="188"/>
      <c r="EH74" s="188"/>
      <c r="EI74" s="188"/>
      <c r="EJ74" s="188"/>
      <c r="EK74" s="188"/>
      <c r="EL74" s="188"/>
      <c r="EM74" s="188"/>
      <c r="EN74" s="188"/>
      <c r="EO74" s="188"/>
      <c r="EP74" s="188"/>
      <c r="EQ74" s="188"/>
      <c r="ER74" s="188"/>
      <c r="ES74" s="188"/>
      <c r="ET74" s="188"/>
      <c r="EU74" s="188"/>
      <c r="EV74" s="188"/>
      <c r="EW74" s="188"/>
      <c r="EX74" s="188"/>
      <c r="EY74" s="188"/>
      <c r="EZ74" s="188"/>
      <c r="FA74" s="188"/>
      <c r="FB74" s="188"/>
      <c r="FC74" s="188"/>
      <c r="FD74" s="188"/>
      <c r="FE74" s="188"/>
      <c r="FF74" s="188"/>
      <c r="FG74" s="188"/>
      <c r="FH74" s="188"/>
      <c r="FI74" s="188"/>
      <c r="FJ74" s="188"/>
      <c r="FK74" s="188"/>
      <c r="FL74" s="188"/>
      <c r="FM74" s="188"/>
      <c r="FN74" s="188"/>
      <c r="FO74" s="188"/>
      <c r="FP74" s="188"/>
      <c r="FQ74" s="188"/>
      <c r="FR74" s="188"/>
      <c r="FS74" s="188"/>
      <c r="FT74" s="188"/>
      <c r="FU74" s="188"/>
      <c r="FV74" s="188"/>
      <c r="FW74" s="188"/>
      <c r="FX74" s="188"/>
      <c r="FY74" s="188"/>
      <c r="FZ74" s="188"/>
      <c r="GA74" s="188"/>
      <c r="GB74" s="188"/>
      <c r="GC74" s="188"/>
      <c r="GD74" s="188"/>
      <c r="GE74" s="188"/>
      <c r="GF74" s="188"/>
      <c r="GG74" s="188"/>
      <c r="GH74" s="188"/>
      <c r="GI74" s="188"/>
      <c r="GJ74" s="188"/>
      <c r="GK74" s="188"/>
      <c r="GL74" s="188"/>
      <c r="GM74" s="188"/>
      <c r="GN74" s="188"/>
      <c r="GO74" s="188"/>
      <c r="GP74" s="188"/>
      <c r="GQ74" s="188"/>
      <c r="GR74" s="188"/>
      <c r="GS74" s="188"/>
      <c r="GT74" s="188"/>
      <c r="GU74" s="188"/>
      <c r="GV74" s="188"/>
      <c r="GW74" s="188"/>
      <c r="GX74" s="188"/>
      <c r="GY74" s="188"/>
      <c r="GZ74" s="188"/>
      <c r="HA74" s="188"/>
      <c r="HB74" s="188"/>
      <c r="HC74" s="188"/>
      <c r="HD74" s="188"/>
      <c r="HE74" s="188"/>
      <c r="HF74" s="188"/>
      <c r="HG74" s="188"/>
      <c r="HH74" s="188"/>
      <c r="HI74" s="188"/>
      <c r="HJ74" s="188"/>
      <c r="HK74" s="188"/>
      <c r="HL74" s="188"/>
      <c r="HM74" s="188"/>
      <c r="HN74" s="188"/>
      <c r="HO74" s="188"/>
      <c r="HP74" s="188"/>
      <c r="HQ74" s="188"/>
      <c r="HR74" s="188"/>
      <c r="HS74" s="188"/>
      <c r="HT74" s="188"/>
      <c r="HU74" s="188"/>
      <c r="HV74" s="188"/>
      <c r="HW74" s="188"/>
      <c r="HX74" s="188"/>
      <c r="HY74" s="188"/>
      <c r="HZ74" s="188"/>
      <c r="IA74" s="188"/>
      <c r="IB74" s="188"/>
      <c r="IC74" s="188"/>
      <c r="ID74" s="188"/>
      <c r="IE74" s="188"/>
      <c r="IF74" s="188"/>
      <c r="IG74" s="188"/>
      <c r="IH74" s="188"/>
      <c r="II74" s="188"/>
      <c r="IJ74" s="188"/>
      <c r="IK74" s="188"/>
      <c r="IL74" s="188"/>
      <c r="IM74" s="188"/>
      <c r="IN74" s="188"/>
      <c r="IO74" s="188"/>
      <c r="IP74" s="188"/>
      <c r="IQ74" s="188"/>
      <c r="IR74" s="188"/>
      <c r="IS74" s="188"/>
      <c r="IT74" s="188"/>
      <c r="IU74" s="188"/>
      <c r="IV74" s="188"/>
      <c r="IW74" s="188"/>
    </row>
    <row r="75" spans="1:257" s="188" customFormat="1" ht="45.75" customHeight="1" x14ac:dyDescent="0.2">
      <c r="A75" s="144" t="s">
        <v>377</v>
      </c>
      <c r="B75" s="86" t="s">
        <v>380</v>
      </c>
      <c r="C75" s="18" t="s">
        <v>403</v>
      </c>
      <c r="D75" s="18" t="s">
        <v>404</v>
      </c>
      <c r="E75" s="122">
        <v>12706.37</v>
      </c>
      <c r="F75" s="226">
        <v>142.61000000000001</v>
      </c>
      <c r="G75" s="18"/>
      <c r="H75" s="18">
        <f>ROUND(Q75/12*6,2)</f>
        <v>18.79</v>
      </c>
      <c r="I75" s="18">
        <f>ROUND(R75/12*6,2)</f>
        <v>278.39999999999998</v>
      </c>
      <c r="J75" s="18">
        <f>ROUND(H75*E75/1000,2)+ROUND(I75*F75/1000,2)</f>
        <v>278.45</v>
      </c>
      <c r="K75" s="18">
        <f>ROUND(E75*$K$89,2)</f>
        <v>14612.33</v>
      </c>
      <c r="L75" s="18">
        <f>ROUND(F75*$K$89,2)</f>
        <v>164</v>
      </c>
      <c r="M75" s="18"/>
      <c r="N75" s="18">
        <f>Q75-H75</f>
        <v>18.78</v>
      </c>
      <c r="O75" s="18">
        <f>R75-I75</f>
        <v>278.39</v>
      </c>
      <c r="P75" s="18">
        <f>ROUND(N75*K75/1000,2)+ROUND(O75*L75/1000,2)</f>
        <v>320.08000000000004</v>
      </c>
      <c r="Q75" s="18">
        <v>37.57</v>
      </c>
      <c r="R75" s="18">
        <v>556.79</v>
      </c>
      <c r="S75" s="131">
        <f>J75+P75</f>
        <v>598.53</v>
      </c>
      <c r="T75" s="185"/>
    </row>
    <row r="76" spans="1:257" s="188" customFormat="1" ht="47.25" customHeight="1" x14ac:dyDescent="0.2">
      <c r="A76" s="145" t="s">
        <v>379</v>
      </c>
      <c r="B76" s="15" t="s">
        <v>382</v>
      </c>
      <c r="C76" s="16" t="s">
        <v>30</v>
      </c>
      <c r="D76" s="16" t="s">
        <v>26</v>
      </c>
      <c r="E76" s="88">
        <v>11299.54</v>
      </c>
      <c r="F76" s="96">
        <v>100.15</v>
      </c>
      <c r="G76" s="19"/>
      <c r="H76" s="19">
        <f>ROUND(Q76/12*6,2)</f>
        <v>30</v>
      </c>
      <c r="I76" s="19">
        <f>ROUND(R76/12*6,2)</f>
        <v>425</v>
      </c>
      <c r="J76" s="19">
        <f>ROUND(H76*E76/1000,2)+ROUND(I76*F76/1000,2)</f>
        <v>381.55</v>
      </c>
      <c r="K76" s="16">
        <f>ROUND(E76*$K$89,2)</f>
        <v>12994.47</v>
      </c>
      <c r="L76" s="16">
        <f>ROUND(F76*$K$89,2)</f>
        <v>115.17</v>
      </c>
      <c r="M76" s="19"/>
      <c r="N76" s="19">
        <f>Q76-H76</f>
        <v>30</v>
      </c>
      <c r="O76" s="19">
        <f>R76-I76</f>
        <v>425</v>
      </c>
      <c r="P76" s="19">
        <f>ROUND(N76*K76/1000,2)+ROUND(O76*L76/1000,2)</f>
        <v>438.78</v>
      </c>
      <c r="Q76" s="16">
        <v>60</v>
      </c>
      <c r="R76" s="16">
        <v>850</v>
      </c>
      <c r="S76" s="132">
        <f>J76+P76</f>
        <v>820.32999999999993</v>
      </c>
      <c r="T76" s="185"/>
    </row>
    <row r="77" spans="1:257" s="188" customFormat="1" ht="38.25" customHeight="1" x14ac:dyDescent="0.2">
      <c r="A77" s="146" t="s">
        <v>383</v>
      </c>
      <c r="B77" s="69" t="s">
        <v>384</v>
      </c>
      <c r="C77" s="30"/>
      <c r="D77" s="30"/>
      <c r="E77" s="30"/>
      <c r="F77" s="30"/>
      <c r="G77" s="30"/>
      <c r="H77" s="30">
        <f>ROUND(Q77/12*6,2)</f>
        <v>0</v>
      </c>
      <c r="I77" s="30">
        <f>I78</f>
        <v>7.78</v>
      </c>
      <c r="J77" s="30">
        <f>J78</f>
        <v>0.78</v>
      </c>
      <c r="K77" s="30"/>
      <c r="L77" s="30"/>
      <c r="M77" s="30"/>
      <c r="N77" s="30">
        <f>Q77-H77</f>
        <v>0</v>
      </c>
      <c r="O77" s="30">
        <f>O78</f>
        <v>7.7700000000000005</v>
      </c>
      <c r="P77" s="30">
        <f>P78</f>
        <v>0.89</v>
      </c>
      <c r="Q77" s="30">
        <f>Q78</f>
        <v>0</v>
      </c>
      <c r="R77" s="30">
        <f>R78</f>
        <v>15.55</v>
      </c>
      <c r="S77" s="135">
        <f>J77+P77</f>
        <v>1.67</v>
      </c>
      <c r="T77" s="185"/>
    </row>
    <row r="78" spans="1:257" s="188" customFormat="1" ht="38.25" customHeight="1" thickBot="1" x14ac:dyDescent="0.25">
      <c r="A78" s="235" t="s">
        <v>385</v>
      </c>
      <c r="B78" s="236" t="s">
        <v>386</v>
      </c>
      <c r="C78" s="237" t="s">
        <v>30</v>
      </c>
      <c r="D78" s="237" t="s">
        <v>26</v>
      </c>
      <c r="E78" s="238">
        <v>11299.54</v>
      </c>
      <c r="F78" s="238">
        <v>100.15</v>
      </c>
      <c r="G78" s="239"/>
      <c r="H78" s="239">
        <f>ROUND(Q78/12*6,2)</f>
        <v>0</v>
      </c>
      <c r="I78" s="239">
        <f>ROUND(R78/12*6,2)</f>
        <v>7.78</v>
      </c>
      <c r="J78" s="239">
        <f>ROUND(H78*E78/1000,2)+ROUND(I78*F78/1000,2)</f>
        <v>0.78</v>
      </c>
      <c r="K78" s="237">
        <f>ROUND(E78*$K$89,2)</f>
        <v>12994.47</v>
      </c>
      <c r="L78" s="237">
        <f>ROUND(F78*$K$89,2)</f>
        <v>115.17</v>
      </c>
      <c r="M78" s="239"/>
      <c r="N78" s="239">
        <f>Q78-H78</f>
        <v>0</v>
      </c>
      <c r="O78" s="239">
        <f>R78-I78</f>
        <v>7.7700000000000005</v>
      </c>
      <c r="P78" s="239">
        <f>ROUND(N78*K78/1000,2)+ROUND(O78*L78/1000,2)</f>
        <v>0.89</v>
      </c>
      <c r="Q78" s="239">
        <v>0</v>
      </c>
      <c r="R78" s="239">
        <v>15.55</v>
      </c>
      <c r="S78" s="240">
        <f>J78+P78</f>
        <v>1.67</v>
      </c>
      <c r="T78" s="185"/>
    </row>
    <row r="79" spans="1:257" s="188" customFormat="1" ht="15.75" customHeight="1" x14ac:dyDescent="0.2">
      <c r="A79" s="155"/>
      <c r="B79" s="156" t="s">
        <v>675</v>
      </c>
      <c r="C79" s="157"/>
      <c r="D79" s="157"/>
      <c r="E79" s="157"/>
      <c r="F79" s="157"/>
      <c r="G79" s="157"/>
      <c r="H79" s="157">
        <f>H80+H81</f>
        <v>2993.8900000000003</v>
      </c>
      <c r="I79" s="157">
        <f>I80+I81</f>
        <v>36932.020000000004</v>
      </c>
      <c r="J79" s="157">
        <f>J80+J81</f>
        <v>39217.100000000006</v>
      </c>
      <c r="K79" s="157"/>
      <c r="L79" s="157"/>
      <c r="M79" s="157"/>
      <c r="N79" s="157">
        <f t="shared" ref="N79:S79" si="27">N80+N81</f>
        <v>2994.1087000000002</v>
      </c>
      <c r="O79" s="157">
        <f t="shared" si="27"/>
        <v>36935.814599999998</v>
      </c>
      <c r="P79" s="157">
        <f t="shared" si="27"/>
        <v>45103.43</v>
      </c>
      <c r="Q79" s="157">
        <f t="shared" si="27"/>
        <v>5987.6186999999991</v>
      </c>
      <c r="R79" s="157">
        <f t="shared" si="27"/>
        <v>73863.954600000012</v>
      </c>
      <c r="S79" s="158">
        <f t="shared" si="27"/>
        <v>84320.53</v>
      </c>
      <c r="T79" s="185"/>
    </row>
    <row r="80" spans="1:257" s="188" customFormat="1" ht="17.25" customHeight="1" x14ac:dyDescent="0.2">
      <c r="A80" s="147"/>
      <c r="B80" s="47" t="s">
        <v>100</v>
      </c>
      <c r="C80" s="70"/>
      <c r="D80" s="70"/>
      <c r="E80" s="70"/>
      <c r="F80" s="70"/>
      <c r="G80" s="70"/>
      <c r="H80" s="70">
        <f>H12+H21+H66+H70+H72+H74+H77</f>
        <v>1107.1599999999999</v>
      </c>
      <c r="I80" s="70">
        <f>I12+I21+I66+I70+I72+I74+I77</f>
        <v>14462.52</v>
      </c>
      <c r="J80" s="70">
        <f>J12+J21+J66+J70+J72+J74+J77</f>
        <v>14876.809999999998</v>
      </c>
      <c r="K80" s="70"/>
      <c r="L80" s="70"/>
      <c r="M80" s="70"/>
      <c r="N80" s="70">
        <f t="shared" ref="N80:S80" si="28">N12+N21+N66+N70+N72+N74+N77</f>
        <v>1107.4140999999997</v>
      </c>
      <c r="O80" s="70">
        <f t="shared" si="28"/>
        <v>14466.3295</v>
      </c>
      <c r="P80" s="70">
        <f t="shared" si="28"/>
        <v>17112.629999999997</v>
      </c>
      <c r="Q80" s="70">
        <f t="shared" si="28"/>
        <v>2214.1940999999997</v>
      </c>
      <c r="R80" s="70">
        <f t="shared" si="28"/>
        <v>28924.969500000003</v>
      </c>
      <c r="S80" s="148">
        <f t="shared" si="28"/>
        <v>31989.44000000001</v>
      </c>
      <c r="T80" s="185"/>
    </row>
    <row r="81" spans="1:257" s="188" customFormat="1" ht="16.5" customHeight="1" thickBot="1" x14ac:dyDescent="0.25">
      <c r="A81" s="149"/>
      <c r="B81" s="150" t="s">
        <v>387</v>
      </c>
      <c r="C81" s="151"/>
      <c r="D81" s="151"/>
      <c r="E81" s="151"/>
      <c r="F81" s="151"/>
      <c r="G81" s="151"/>
      <c r="H81" s="151">
        <f>H22</f>
        <v>1886.7300000000005</v>
      </c>
      <c r="I81" s="151">
        <f>I22</f>
        <v>22469.5</v>
      </c>
      <c r="J81" s="151">
        <f>J22</f>
        <v>24340.290000000005</v>
      </c>
      <c r="K81" s="151"/>
      <c r="L81" s="151"/>
      <c r="M81" s="151"/>
      <c r="N81" s="151">
        <f t="shared" ref="N81:S81" si="29">N22</f>
        <v>1886.6946000000005</v>
      </c>
      <c r="O81" s="151">
        <f t="shared" si="29"/>
        <v>22469.485100000002</v>
      </c>
      <c r="P81" s="151">
        <f t="shared" si="29"/>
        <v>27990.800000000003</v>
      </c>
      <c r="Q81" s="151">
        <f t="shared" si="29"/>
        <v>3773.4245999999998</v>
      </c>
      <c r="R81" s="151">
        <f t="shared" si="29"/>
        <v>44938.985100000005</v>
      </c>
      <c r="S81" s="152">
        <f t="shared" si="29"/>
        <v>52331.09</v>
      </c>
      <c r="T81" s="185"/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  <c r="AF81" s="184"/>
      <c r="AG81" s="184"/>
      <c r="AH81" s="184"/>
      <c r="AI81" s="184"/>
      <c r="AJ81" s="184"/>
      <c r="AK81" s="184"/>
      <c r="AL81" s="184"/>
      <c r="AM81" s="184"/>
      <c r="AN81" s="184"/>
      <c r="AO81" s="184"/>
      <c r="AP81" s="184"/>
      <c r="AQ81" s="184"/>
      <c r="AR81" s="184"/>
      <c r="AS81" s="184"/>
      <c r="AT81" s="184"/>
      <c r="AU81" s="184"/>
      <c r="AV81" s="184"/>
      <c r="AW81" s="184"/>
      <c r="AX81" s="184"/>
      <c r="AY81" s="184"/>
      <c r="AZ81" s="184"/>
      <c r="BA81" s="184"/>
      <c r="BB81" s="184"/>
      <c r="BC81" s="184"/>
      <c r="BD81" s="184"/>
      <c r="BE81" s="184"/>
      <c r="BF81" s="184"/>
      <c r="BG81" s="184"/>
      <c r="BH81" s="184"/>
      <c r="BI81" s="184"/>
      <c r="BJ81" s="184"/>
      <c r="BK81" s="184"/>
      <c r="BL81" s="184"/>
      <c r="BM81" s="184"/>
      <c r="BN81" s="184"/>
      <c r="BO81" s="184"/>
      <c r="BP81" s="184"/>
      <c r="BQ81" s="184"/>
      <c r="BR81" s="184"/>
      <c r="BS81" s="184"/>
      <c r="BT81" s="184"/>
      <c r="BU81" s="184"/>
      <c r="BV81" s="184"/>
      <c r="BW81" s="184"/>
      <c r="BX81" s="184"/>
      <c r="BY81" s="184"/>
      <c r="BZ81" s="184"/>
      <c r="CA81" s="184"/>
      <c r="CB81" s="184"/>
      <c r="CC81" s="184"/>
      <c r="CD81" s="184"/>
      <c r="CE81" s="184"/>
      <c r="CF81" s="184"/>
      <c r="CG81" s="184"/>
      <c r="CH81" s="184"/>
      <c r="CI81" s="184"/>
      <c r="CJ81" s="184"/>
      <c r="CK81" s="184"/>
      <c r="CL81" s="184"/>
      <c r="CM81" s="184"/>
      <c r="CN81" s="184"/>
      <c r="CO81" s="184"/>
      <c r="CP81" s="184"/>
      <c r="CQ81" s="184"/>
      <c r="CR81" s="184"/>
      <c r="CS81" s="184"/>
      <c r="CT81" s="184"/>
      <c r="CU81" s="184"/>
      <c r="CV81" s="184"/>
      <c r="CW81" s="184"/>
      <c r="CX81" s="184"/>
      <c r="CY81" s="184"/>
      <c r="CZ81" s="184"/>
      <c r="DA81" s="184"/>
      <c r="DB81" s="184"/>
      <c r="DC81" s="184"/>
      <c r="DD81" s="184"/>
      <c r="DE81" s="184"/>
      <c r="DF81" s="184"/>
      <c r="DG81" s="184"/>
      <c r="DH81" s="184"/>
      <c r="DI81" s="184"/>
      <c r="DJ81" s="184"/>
      <c r="DK81" s="184"/>
      <c r="DL81" s="184"/>
      <c r="DM81" s="184"/>
      <c r="DN81" s="184"/>
      <c r="DO81" s="184"/>
      <c r="DP81" s="184"/>
      <c r="DQ81" s="184"/>
      <c r="DR81" s="184"/>
      <c r="DS81" s="184"/>
      <c r="DT81" s="184"/>
      <c r="DU81" s="184"/>
      <c r="DV81" s="184"/>
      <c r="DW81" s="184"/>
      <c r="DX81" s="184"/>
      <c r="DY81" s="184"/>
      <c r="DZ81" s="184"/>
      <c r="EA81" s="184"/>
      <c r="EB81" s="184"/>
      <c r="EC81" s="184"/>
      <c r="ED81" s="184"/>
      <c r="EE81" s="184"/>
      <c r="EF81" s="184"/>
      <c r="EG81" s="184"/>
      <c r="EH81" s="184"/>
      <c r="EI81" s="184"/>
      <c r="EJ81" s="184"/>
      <c r="EK81" s="184"/>
      <c r="EL81" s="184"/>
      <c r="EM81" s="184"/>
      <c r="EN81" s="184"/>
      <c r="EO81" s="184"/>
      <c r="EP81" s="184"/>
      <c r="EQ81" s="184"/>
      <c r="ER81" s="184"/>
      <c r="ES81" s="184"/>
      <c r="ET81" s="184"/>
      <c r="EU81" s="184"/>
      <c r="EV81" s="184"/>
      <c r="EW81" s="184"/>
      <c r="EX81" s="184"/>
      <c r="EY81" s="184"/>
      <c r="EZ81" s="184"/>
      <c r="FA81" s="184"/>
      <c r="FB81" s="184"/>
      <c r="FC81" s="184"/>
      <c r="FD81" s="184"/>
      <c r="FE81" s="184"/>
      <c r="FF81" s="184"/>
      <c r="FG81" s="184"/>
      <c r="FH81" s="184"/>
      <c r="FI81" s="184"/>
      <c r="FJ81" s="184"/>
      <c r="FK81" s="184"/>
      <c r="FL81" s="184"/>
      <c r="FM81" s="184"/>
      <c r="FN81" s="184"/>
      <c r="FO81" s="184"/>
      <c r="FP81" s="184"/>
      <c r="FQ81" s="184"/>
      <c r="FR81" s="184"/>
      <c r="FS81" s="184"/>
      <c r="FT81" s="184"/>
      <c r="FU81" s="184"/>
      <c r="FV81" s="184"/>
      <c r="FW81" s="184"/>
      <c r="FX81" s="184"/>
      <c r="FY81" s="184"/>
      <c r="FZ81" s="184"/>
      <c r="GA81" s="184"/>
      <c r="GB81" s="184"/>
      <c r="GC81" s="184"/>
      <c r="GD81" s="184"/>
      <c r="GE81" s="184"/>
      <c r="GF81" s="184"/>
      <c r="GG81" s="184"/>
      <c r="GH81" s="184"/>
      <c r="GI81" s="184"/>
      <c r="GJ81" s="184"/>
      <c r="GK81" s="184"/>
      <c r="GL81" s="184"/>
      <c r="GM81" s="184"/>
      <c r="GN81" s="184"/>
      <c r="GO81" s="184"/>
      <c r="GP81" s="184"/>
      <c r="GQ81" s="184"/>
      <c r="GR81" s="184"/>
      <c r="GS81" s="184"/>
      <c r="GT81" s="184"/>
      <c r="GU81" s="184"/>
      <c r="GV81" s="184"/>
      <c r="GW81" s="184"/>
      <c r="GX81" s="184"/>
      <c r="GY81" s="184"/>
      <c r="GZ81" s="184"/>
      <c r="HA81" s="184"/>
      <c r="HB81" s="184"/>
      <c r="HC81" s="184"/>
      <c r="HD81" s="184"/>
      <c r="HE81" s="184"/>
      <c r="HF81" s="184"/>
      <c r="HG81" s="184"/>
      <c r="HH81" s="184"/>
      <c r="HI81" s="184"/>
      <c r="HJ81" s="184"/>
      <c r="HK81" s="184"/>
      <c r="HL81" s="184"/>
      <c r="HM81" s="184"/>
      <c r="HN81" s="184"/>
      <c r="HO81" s="184"/>
      <c r="HP81" s="184"/>
      <c r="HQ81" s="184"/>
      <c r="HR81" s="184"/>
      <c r="HS81" s="184"/>
      <c r="HT81" s="184"/>
      <c r="HU81" s="184"/>
      <c r="HV81" s="184"/>
      <c r="HW81" s="184"/>
      <c r="HX81" s="184"/>
      <c r="HY81" s="184"/>
      <c r="HZ81" s="184"/>
      <c r="IA81" s="184"/>
      <c r="IB81" s="184"/>
      <c r="IC81" s="184"/>
      <c r="ID81" s="184"/>
      <c r="IE81" s="184"/>
      <c r="IF81" s="184"/>
      <c r="IG81" s="184"/>
      <c r="IH81" s="184"/>
      <c r="II81" s="184"/>
      <c r="IJ81" s="184"/>
      <c r="IK81" s="184"/>
      <c r="IL81" s="184"/>
      <c r="IM81" s="184"/>
      <c r="IN81" s="184"/>
      <c r="IO81" s="184"/>
      <c r="IP81" s="184"/>
      <c r="IQ81" s="184"/>
      <c r="IR81" s="184"/>
      <c r="IS81" s="184"/>
      <c r="IT81" s="184"/>
      <c r="IU81" s="184"/>
      <c r="IV81" s="184"/>
      <c r="IW81" s="184"/>
    </row>
    <row r="82" spans="1:257" s="188" customFormat="1" ht="20.25" customHeight="1" x14ac:dyDescent="0.2">
      <c r="A82" s="184"/>
      <c r="B82" s="81"/>
      <c r="C82" s="80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199"/>
      <c r="O82" s="81"/>
      <c r="P82" s="81"/>
      <c r="Q82" s="81"/>
      <c r="R82" s="81"/>
      <c r="S82" s="184"/>
      <c r="T82" s="185"/>
      <c r="U82" s="184"/>
      <c r="V82" s="184"/>
      <c r="W82" s="184"/>
      <c r="X82" s="184"/>
      <c r="Y82" s="184"/>
      <c r="Z82" s="184"/>
      <c r="AA82" s="184"/>
      <c r="AB82" s="184"/>
      <c r="AC82" s="184"/>
      <c r="AD82" s="184"/>
      <c r="AE82" s="184"/>
      <c r="AF82" s="184"/>
      <c r="AG82" s="184"/>
      <c r="AH82" s="184"/>
      <c r="AI82" s="184"/>
      <c r="AJ82" s="184"/>
      <c r="AK82" s="184"/>
      <c r="AL82" s="184"/>
      <c r="AM82" s="184"/>
      <c r="AN82" s="184"/>
      <c r="AO82" s="184"/>
      <c r="AP82" s="184"/>
      <c r="AQ82" s="184"/>
      <c r="AR82" s="184"/>
      <c r="AS82" s="184"/>
      <c r="AT82" s="184"/>
      <c r="AU82" s="184"/>
      <c r="AV82" s="184"/>
      <c r="AW82" s="184"/>
      <c r="AX82" s="184"/>
      <c r="AY82" s="184"/>
      <c r="AZ82" s="184"/>
      <c r="BA82" s="184"/>
      <c r="BB82" s="184"/>
      <c r="BC82" s="184"/>
      <c r="BD82" s="184"/>
      <c r="BE82" s="184"/>
      <c r="BF82" s="184"/>
      <c r="BG82" s="184"/>
      <c r="BH82" s="184"/>
      <c r="BI82" s="184"/>
      <c r="BJ82" s="184"/>
      <c r="BK82" s="184"/>
      <c r="BL82" s="184"/>
      <c r="BM82" s="184"/>
      <c r="BN82" s="184"/>
      <c r="BO82" s="184"/>
      <c r="BP82" s="184"/>
      <c r="BQ82" s="184"/>
      <c r="BR82" s="184"/>
      <c r="BS82" s="184"/>
      <c r="BT82" s="184"/>
      <c r="BU82" s="184"/>
      <c r="BV82" s="184"/>
      <c r="BW82" s="184"/>
      <c r="BX82" s="184"/>
      <c r="BY82" s="184"/>
      <c r="BZ82" s="184"/>
      <c r="CA82" s="184"/>
      <c r="CB82" s="184"/>
      <c r="CC82" s="184"/>
      <c r="CD82" s="184"/>
      <c r="CE82" s="184"/>
      <c r="CF82" s="184"/>
      <c r="CG82" s="184"/>
      <c r="CH82" s="184"/>
      <c r="CI82" s="184"/>
      <c r="CJ82" s="184"/>
      <c r="CK82" s="184"/>
      <c r="CL82" s="184"/>
      <c r="CM82" s="184"/>
      <c r="CN82" s="184"/>
      <c r="CO82" s="184"/>
      <c r="CP82" s="184"/>
      <c r="CQ82" s="184"/>
      <c r="CR82" s="184"/>
      <c r="CS82" s="184"/>
      <c r="CT82" s="184"/>
      <c r="CU82" s="184"/>
      <c r="CV82" s="184"/>
      <c r="CW82" s="184"/>
      <c r="CX82" s="184"/>
      <c r="CY82" s="184"/>
      <c r="CZ82" s="184"/>
      <c r="DA82" s="184"/>
      <c r="DB82" s="184"/>
      <c r="DC82" s="184"/>
      <c r="DD82" s="184"/>
      <c r="DE82" s="184"/>
      <c r="DF82" s="184"/>
      <c r="DG82" s="184"/>
      <c r="DH82" s="184"/>
      <c r="DI82" s="184"/>
      <c r="DJ82" s="184"/>
      <c r="DK82" s="184"/>
      <c r="DL82" s="184"/>
      <c r="DM82" s="184"/>
      <c r="DN82" s="184"/>
      <c r="DO82" s="184"/>
      <c r="DP82" s="184"/>
      <c r="DQ82" s="184"/>
      <c r="DR82" s="184"/>
      <c r="DS82" s="184"/>
      <c r="DT82" s="184"/>
      <c r="DU82" s="184"/>
      <c r="DV82" s="184"/>
      <c r="DW82" s="184"/>
      <c r="DX82" s="184"/>
      <c r="DY82" s="184"/>
      <c r="DZ82" s="184"/>
      <c r="EA82" s="184"/>
      <c r="EB82" s="184"/>
      <c r="EC82" s="184"/>
      <c r="ED82" s="184"/>
      <c r="EE82" s="184"/>
      <c r="EF82" s="184"/>
      <c r="EG82" s="184"/>
      <c r="EH82" s="184"/>
      <c r="EI82" s="184"/>
      <c r="EJ82" s="184"/>
      <c r="EK82" s="184"/>
      <c r="EL82" s="184"/>
      <c r="EM82" s="184"/>
      <c r="EN82" s="184"/>
      <c r="EO82" s="184"/>
      <c r="EP82" s="184"/>
      <c r="EQ82" s="184"/>
      <c r="ER82" s="184"/>
      <c r="ES82" s="184"/>
      <c r="ET82" s="184"/>
      <c r="EU82" s="184"/>
      <c r="EV82" s="184"/>
      <c r="EW82" s="184"/>
      <c r="EX82" s="184"/>
      <c r="EY82" s="184"/>
      <c r="EZ82" s="184"/>
      <c r="FA82" s="184"/>
      <c r="FB82" s="184"/>
      <c r="FC82" s="184"/>
      <c r="FD82" s="184"/>
      <c r="FE82" s="184"/>
      <c r="FF82" s="184"/>
      <c r="FG82" s="184"/>
      <c r="FH82" s="184"/>
      <c r="FI82" s="184"/>
      <c r="FJ82" s="184"/>
      <c r="FK82" s="184"/>
      <c r="FL82" s="184"/>
      <c r="FM82" s="184"/>
      <c r="FN82" s="184"/>
      <c r="FO82" s="184"/>
      <c r="FP82" s="184"/>
      <c r="FQ82" s="184"/>
      <c r="FR82" s="184"/>
      <c r="FS82" s="184"/>
      <c r="FT82" s="184"/>
      <c r="FU82" s="184"/>
      <c r="FV82" s="184"/>
      <c r="FW82" s="184"/>
      <c r="FX82" s="184"/>
      <c r="FY82" s="184"/>
      <c r="FZ82" s="184"/>
      <c r="GA82" s="184"/>
      <c r="GB82" s="184"/>
      <c r="GC82" s="184"/>
      <c r="GD82" s="184"/>
      <c r="GE82" s="184"/>
      <c r="GF82" s="184"/>
      <c r="GG82" s="184"/>
      <c r="GH82" s="184"/>
      <c r="GI82" s="184"/>
      <c r="GJ82" s="184"/>
      <c r="GK82" s="184"/>
      <c r="GL82" s="184"/>
      <c r="GM82" s="184"/>
      <c r="GN82" s="184"/>
      <c r="GO82" s="184"/>
      <c r="GP82" s="184"/>
      <c r="GQ82" s="184"/>
      <c r="GR82" s="184"/>
      <c r="GS82" s="184"/>
      <c r="GT82" s="184"/>
      <c r="GU82" s="184"/>
      <c r="GV82" s="184"/>
      <c r="GW82" s="184"/>
      <c r="GX82" s="184"/>
      <c r="GY82" s="184"/>
      <c r="GZ82" s="184"/>
      <c r="HA82" s="184"/>
      <c r="HB82" s="184"/>
      <c r="HC82" s="184"/>
      <c r="HD82" s="184"/>
      <c r="HE82" s="184"/>
      <c r="HF82" s="184"/>
      <c r="HG82" s="184"/>
      <c r="HH82" s="184"/>
      <c r="HI82" s="184"/>
      <c r="HJ82" s="184"/>
      <c r="HK82" s="184"/>
      <c r="HL82" s="184"/>
      <c r="HM82" s="184"/>
      <c r="HN82" s="184"/>
      <c r="HO82" s="184"/>
      <c r="HP82" s="184"/>
      <c r="HQ82" s="184"/>
      <c r="HR82" s="184"/>
      <c r="HS82" s="184"/>
      <c r="HT82" s="184"/>
      <c r="HU82" s="184"/>
      <c r="HV82" s="184"/>
      <c r="HW82" s="184"/>
      <c r="HX82" s="184"/>
      <c r="HY82" s="184"/>
      <c r="HZ82" s="184"/>
      <c r="IA82" s="184"/>
      <c r="IB82" s="184"/>
      <c r="IC82" s="184"/>
      <c r="ID82" s="184"/>
      <c r="IE82" s="184"/>
      <c r="IF82" s="184"/>
      <c r="IG82" s="184"/>
      <c r="IH82" s="184"/>
      <c r="II82" s="184"/>
      <c r="IJ82" s="184"/>
      <c r="IK82" s="184"/>
      <c r="IL82" s="184"/>
      <c r="IM82" s="184"/>
      <c r="IN82" s="184"/>
      <c r="IO82" s="184"/>
      <c r="IP82" s="184"/>
      <c r="IQ82" s="184"/>
      <c r="IR82" s="184"/>
      <c r="IS82" s="184"/>
      <c r="IT82" s="184"/>
      <c r="IU82" s="184"/>
      <c r="IV82" s="184"/>
      <c r="IW82" s="184"/>
    </row>
    <row r="83" spans="1:257" x14ac:dyDescent="0.2">
      <c r="A83" s="81"/>
      <c r="B83" s="81" t="s">
        <v>511</v>
      </c>
      <c r="D83" s="81"/>
      <c r="E83" s="81"/>
      <c r="F83" s="81"/>
      <c r="G83" s="81"/>
      <c r="H83" s="81"/>
      <c r="I83" s="81"/>
      <c r="J83" s="81"/>
      <c r="K83" s="81">
        <v>1.0369999999999999</v>
      </c>
      <c r="L83" s="81">
        <v>1.1499999999999999</v>
      </c>
      <c r="M83" s="200">
        <v>1.1499999999999999</v>
      </c>
      <c r="N83" s="81"/>
      <c r="O83" s="81"/>
      <c r="P83" s="81"/>
      <c r="Q83" s="81"/>
      <c r="R83" s="81"/>
      <c r="S83" s="81"/>
      <c r="T83" s="20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  <c r="AT83" s="81"/>
      <c r="AU83" s="81"/>
      <c r="AV83" s="81"/>
      <c r="AW83" s="81"/>
      <c r="AX83" s="81"/>
      <c r="AY83" s="81"/>
      <c r="AZ83" s="81"/>
      <c r="BA83" s="81"/>
      <c r="BB83" s="81"/>
      <c r="BC83" s="81"/>
      <c r="BD83" s="81"/>
      <c r="BE83" s="81"/>
      <c r="BF83" s="81"/>
      <c r="BG83" s="81"/>
      <c r="BH83" s="81"/>
      <c r="BI83" s="81"/>
      <c r="BJ83" s="81"/>
      <c r="BK83" s="81"/>
      <c r="BL83" s="81"/>
      <c r="BM83" s="81"/>
      <c r="BN83" s="81"/>
      <c r="BO83" s="81"/>
      <c r="BP83" s="81"/>
      <c r="BQ83" s="81"/>
      <c r="BR83" s="81"/>
      <c r="BS83" s="81"/>
      <c r="BT83" s="81"/>
      <c r="BU83" s="81"/>
      <c r="BV83" s="81"/>
      <c r="BW83" s="81"/>
      <c r="BX83" s="81"/>
      <c r="BY83" s="81"/>
      <c r="BZ83" s="81"/>
      <c r="CA83" s="81"/>
      <c r="CB83" s="81"/>
      <c r="CC83" s="81"/>
      <c r="CD83" s="81"/>
      <c r="CE83" s="81"/>
      <c r="CF83" s="81"/>
      <c r="CG83" s="81"/>
      <c r="CH83" s="81"/>
      <c r="CI83" s="81"/>
      <c r="CJ83" s="81"/>
      <c r="CK83" s="81"/>
      <c r="CL83" s="81"/>
      <c r="CM83" s="81"/>
      <c r="CN83" s="81"/>
      <c r="CO83" s="81"/>
      <c r="CP83" s="81"/>
      <c r="CQ83" s="81"/>
      <c r="CR83" s="81"/>
      <c r="CS83" s="81"/>
      <c r="CT83" s="81"/>
      <c r="CU83" s="81"/>
      <c r="CV83" s="81"/>
      <c r="CW83" s="81"/>
      <c r="CX83" s="81"/>
      <c r="CY83" s="81"/>
      <c r="CZ83" s="81"/>
      <c r="DA83" s="81"/>
      <c r="DB83" s="81"/>
      <c r="DC83" s="81"/>
      <c r="DD83" s="81"/>
      <c r="DE83" s="81"/>
      <c r="DF83" s="81"/>
      <c r="DG83" s="81"/>
      <c r="DH83" s="81"/>
      <c r="DI83" s="81"/>
      <c r="DJ83" s="81"/>
      <c r="DK83" s="81"/>
      <c r="DL83" s="81"/>
      <c r="DM83" s="81"/>
      <c r="DN83" s="81"/>
      <c r="DO83" s="81"/>
      <c r="DP83" s="81"/>
      <c r="DQ83" s="81"/>
      <c r="DR83" s="81"/>
      <c r="DS83" s="81"/>
      <c r="DT83" s="81"/>
      <c r="DU83" s="81"/>
      <c r="DV83" s="81"/>
      <c r="DW83" s="81"/>
      <c r="DX83" s="81"/>
      <c r="DY83" s="81"/>
      <c r="DZ83" s="81"/>
      <c r="EA83" s="81"/>
      <c r="EB83" s="81"/>
      <c r="EC83" s="81"/>
      <c r="ED83" s="81"/>
      <c r="EE83" s="81"/>
      <c r="EF83" s="81"/>
      <c r="EG83" s="81"/>
      <c r="EH83" s="81"/>
      <c r="EI83" s="81"/>
      <c r="EJ83" s="81"/>
      <c r="EK83" s="81"/>
      <c r="EL83" s="81"/>
      <c r="EM83" s="81"/>
      <c r="EN83" s="81"/>
      <c r="EO83" s="81"/>
      <c r="EP83" s="81"/>
      <c r="EQ83" s="81"/>
      <c r="ER83" s="81"/>
      <c r="ES83" s="81"/>
      <c r="ET83" s="81"/>
      <c r="EU83" s="81"/>
      <c r="EV83" s="81"/>
      <c r="EW83" s="81"/>
      <c r="EX83" s="81"/>
      <c r="EY83" s="81"/>
      <c r="EZ83" s="81"/>
      <c r="FA83" s="81"/>
      <c r="FB83" s="81"/>
      <c r="FC83" s="81"/>
      <c r="FD83" s="81"/>
      <c r="FE83" s="81"/>
      <c r="FF83" s="81"/>
      <c r="FG83" s="81"/>
      <c r="FH83" s="81"/>
      <c r="FI83" s="81"/>
      <c r="FJ83" s="81"/>
      <c r="FK83" s="81"/>
      <c r="FL83" s="81"/>
      <c r="FM83" s="81"/>
      <c r="FN83" s="81"/>
      <c r="FO83" s="81"/>
      <c r="FP83" s="81"/>
      <c r="FQ83" s="81"/>
      <c r="FR83" s="81"/>
      <c r="FS83" s="81"/>
      <c r="FT83" s="81"/>
      <c r="FU83" s="81"/>
      <c r="FV83" s="81"/>
      <c r="FW83" s="81"/>
      <c r="FX83" s="81"/>
      <c r="FY83" s="81"/>
      <c r="FZ83" s="81"/>
      <c r="GA83" s="81"/>
      <c r="GB83" s="81"/>
      <c r="GC83" s="81"/>
      <c r="GD83" s="81"/>
      <c r="GE83" s="81"/>
      <c r="GF83" s="81"/>
      <c r="GG83" s="81"/>
      <c r="GH83" s="81"/>
      <c r="GI83" s="81"/>
      <c r="GJ83" s="81"/>
      <c r="GK83" s="81"/>
      <c r="GL83" s="81"/>
      <c r="GM83" s="81"/>
      <c r="GN83" s="81"/>
      <c r="GO83" s="81"/>
      <c r="GP83" s="81"/>
      <c r="GQ83" s="81"/>
      <c r="GR83" s="81"/>
      <c r="GS83" s="81"/>
      <c r="GT83" s="81"/>
      <c r="GU83" s="81"/>
      <c r="GV83" s="81"/>
      <c r="GW83" s="81"/>
      <c r="GX83" s="81"/>
      <c r="GY83" s="81"/>
      <c r="GZ83" s="81"/>
      <c r="HA83" s="81"/>
      <c r="HB83" s="81"/>
      <c r="HC83" s="81"/>
      <c r="HD83" s="81"/>
      <c r="HE83" s="81"/>
      <c r="HF83" s="81"/>
      <c r="HG83" s="81"/>
      <c r="HH83" s="81"/>
      <c r="HI83" s="81"/>
      <c r="HJ83" s="81"/>
      <c r="HK83" s="81"/>
      <c r="HL83" s="81"/>
      <c r="HM83" s="81"/>
      <c r="HN83" s="81"/>
      <c r="HO83" s="81"/>
      <c r="HP83" s="81"/>
      <c r="HQ83" s="81"/>
      <c r="HR83" s="81"/>
      <c r="HS83" s="81"/>
      <c r="HT83" s="81"/>
      <c r="HU83" s="81"/>
      <c r="HV83" s="81"/>
      <c r="HW83" s="81"/>
      <c r="HX83" s="81"/>
      <c r="HY83" s="81"/>
      <c r="HZ83" s="81"/>
      <c r="IA83" s="81"/>
      <c r="IB83" s="81"/>
      <c r="IC83" s="81"/>
      <c r="ID83" s="81"/>
      <c r="IE83" s="81"/>
      <c r="IF83" s="81"/>
      <c r="IG83" s="81"/>
      <c r="IH83" s="81"/>
      <c r="II83" s="81"/>
      <c r="IJ83" s="81"/>
      <c r="IK83" s="81"/>
      <c r="IL83" s="81"/>
      <c r="IM83" s="81"/>
      <c r="IN83" s="81"/>
      <c r="IO83" s="81"/>
      <c r="IP83" s="81"/>
      <c r="IQ83" s="81"/>
      <c r="IR83" s="81"/>
      <c r="IS83" s="81"/>
      <c r="IT83" s="81"/>
      <c r="IU83" s="81"/>
      <c r="IV83" s="81"/>
      <c r="IW83" s="81"/>
    </row>
    <row r="84" spans="1:257" x14ac:dyDescent="0.2">
      <c r="A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20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  <c r="AT84" s="81"/>
      <c r="AU84" s="81"/>
      <c r="AV84" s="81"/>
      <c r="AW84" s="81"/>
      <c r="AX84" s="81"/>
      <c r="AY84" s="81"/>
      <c r="AZ84" s="81"/>
      <c r="BA84" s="81"/>
      <c r="BB84" s="81"/>
      <c r="BC84" s="81"/>
      <c r="BD84" s="81"/>
      <c r="BE84" s="81"/>
      <c r="BF84" s="81"/>
      <c r="BG84" s="81"/>
      <c r="BH84" s="81"/>
      <c r="BI84" s="81"/>
      <c r="BJ84" s="81"/>
      <c r="BK84" s="81"/>
      <c r="BL84" s="81"/>
      <c r="BM84" s="81"/>
      <c r="BN84" s="81"/>
      <c r="BO84" s="81"/>
      <c r="BP84" s="81"/>
      <c r="BQ84" s="81"/>
      <c r="BR84" s="81"/>
      <c r="BS84" s="81"/>
      <c r="BT84" s="81"/>
      <c r="BU84" s="81"/>
      <c r="BV84" s="81"/>
      <c r="BW84" s="81"/>
      <c r="BX84" s="81"/>
      <c r="BY84" s="81"/>
      <c r="BZ84" s="81"/>
      <c r="CA84" s="81"/>
      <c r="CB84" s="81"/>
      <c r="CC84" s="81"/>
      <c r="CD84" s="81"/>
      <c r="CE84" s="81"/>
      <c r="CF84" s="81"/>
      <c r="CG84" s="81"/>
      <c r="CH84" s="81"/>
      <c r="CI84" s="81"/>
      <c r="CJ84" s="81"/>
      <c r="CK84" s="81"/>
      <c r="CL84" s="81"/>
      <c r="CM84" s="81"/>
      <c r="CN84" s="81"/>
      <c r="CO84" s="81"/>
      <c r="CP84" s="81"/>
      <c r="CQ84" s="81"/>
      <c r="CR84" s="81"/>
      <c r="CS84" s="81"/>
      <c r="CT84" s="81"/>
      <c r="CU84" s="81"/>
      <c r="CV84" s="81"/>
      <c r="CW84" s="81"/>
      <c r="CX84" s="81"/>
      <c r="CY84" s="81"/>
      <c r="CZ84" s="81"/>
      <c r="DA84" s="81"/>
      <c r="DB84" s="81"/>
      <c r="DC84" s="81"/>
      <c r="DD84" s="81"/>
      <c r="DE84" s="81"/>
      <c r="DF84" s="81"/>
      <c r="DG84" s="81"/>
      <c r="DH84" s="81"/>
      <c r="DI84" s="81"/>
      <c r="DJ84" s="81"/>
      <c r="DK84" s="81"/>
      <c r="DL84" s="81"/>
      <c r="DM84" s="81"/>
      <c r="DN84" s="81"/>
      <c r="DO84" s="81"/>
      <c r="DP84" s="81"/>
      <c r="DQ84" s="81"/>
      <c r="DR84" s="81"/>
      <c r="DS84" s="81"/>
      <c r="DT84" s="81"/>
      <c r="DU84" s="81"/>
      <c r="DV84" s="81"/>
      <c r="DW84" s="81"/>
      <c r="DX84" s="81"/>
      <c r="DY84" s="81"/>
      <c r="DZ84" s="81"/>
      <c r="EA84" s="81"/>
      <c r="EB84" s="81"/>
      <c r="EC84" s="81"/>
      <c r="ED84" s="81"/>
      <c r="EE84" s="81"/>
      <c r="EF84" s="81"/>
      <c r="EG84" s="81"/>
      <c r="EH84" s="81"/>
      <c r="EI84" s="81"/>
      <c r="EJ84" s="81"/>
      <c r="EK84" s="81"/>
      <c r="EL84" s="81"/>
      <c r="EM84" s="81"/>
      <c r="EN84" s="81"/>
      <c r="EO84" s="81"/>
      <c r="EP84" s="81"/>
      <c r="EQ84" s="81"/>
      <c r="ER84" s="81"/>
      <c r="ES84" s="81"/>
      <c r="ET84" s="81"/>
      <c r="EU84" s="81"/>
      <c r="EV84" s="81"/>
      <c r="EW84" s="81"/>
      <c r="EX84" s="81"/>
      <c r="EY84" s="81"/>
      <c r="EZ84" s="81"/>
      <c r="FA84" s="81"/>
      <c r="FB84" s="81"/>
      <c r="FC84" s="81"/>
      <c r="FD84" s="81"/>
      <c r="FE84" s="81"/>
      <c r="FF84" s="81"/>
      <c r="FG84" s="81"/>
      <c r="FH84" s="81"/>
      <c r="FI84" s="81"/>
      <c r="FJ84" s="81"/>
      <c r="FK84" s="81"/>
      <c r="FL84" s="81"/>
      <c r="FM84" s="81"/>
      <c r="FN84" s="81"/>
      <c r="FO84" s="81"/>
      <c r="FP84" s="81"/>
      <c r="FQ84" s="81"/>
      <c r="FR84" s="81"/>
      <c r="FS84" s="81"/>
      <c r="FT84" s="81"/>
      <c r="FU84" s="81"/>
      <c r="FV84" s="81"/>
      <c r="FW84" s="81"/>
      <c r="FX84" s="81"/>
      <c r="FY84" s="81"/>
      <c r="FZ84" s="81"/>
      <c r="GA84" s="81"/>
      <c r="GB84" s="81"/>
      <c r="GC84" s="81"/>
      <c r="GD84" s="81"/>
      <c r="GE84" s="81"/>
      <c r="GF84" s="81"/>
      <c r="GG84" s="81"/>
      <c r="GH84" s="81"/>
      <c r="GI84" s="81"/>
      <c r="GJ84" s="81"/>
      <c r="GK84" s="81"/>
      <c r="GL84" s="81"/>
      <c r="GM84" s="81"/>
      <c r="GN84" s="81"/>
      <c r="GO84" s="81"/>
      <c r="GP84" s="81"/>
      <c r="GQ84" s="81"/>
      <c r="GR84" s="81"/>
      <c r="GS84" s="81"/>
      <c r="GT84" s="81"/>
      <c r="GU84" s="81"/>
      <c r="GV84" s="81"/>
      <c r="GW84" s="81"/>
      <c r="GX84" s="81"/>
      <c r="GY84" s="81"/>
      <c r="GZ84" s="81"/>
      <c r="HA84" s="81"/>
      <c r="HB84" s="81"/>
      <c r="HC84" s="81"/>
      <c r="HD84" s="81"/>
      <c r="HE84" s="81"/>
      <c r="HF84" s="81"/>
      <c r="HG84" s="81"/>
      <c r="HH84" s="81"/>
      <c r="HI84" s="81"/>
      <c r="HJ84" s="81"/>
      <c r="HK84" s="81"/>
      <c r="HL84" s="81"/>
      <c r="HM84" s="81"/>
      <c r="HN84" s="81"/>
      <c r="HO84" s="81"/>
      <c r="HP84" s="81"/>
      <c r="HQ84" s="81"/>
      <c r="HR84" s="81"/>
      <c r="HS84" s="81"/>
      <c r="HT84" s="81"/>
      <c r="HU84" s="81"/>
      <c r="HV84" s="81"/>
      <c r="HW84" s="81"/>
      <c r="HX84" s="81"/>
      <c r="HY84" s="81"/>
      <c r="HZ84" s="81"/>
      <c r="IA84" s="81"/>
      <c r="IB84" s="81"/>
      <c r="IC84" s="81"/>
      <c r="ID84" s="81"/>
      <c r="IE84" s="81"/>
      <c r="IF84" s="81"/>
      <c r="IG84" s="81"/>
      <c r="IH84" s="81"/>
      <c r="II84" s="81"/>
      <c r="IJ84" s="81"/>
      <c r="IK84" s="81"/>
      <c r="IL84" s="81"/>
      <c r="IM84" s="81"/>
      <c r="IN84" s="81"/>
      <c r="IO84" s="81"/>
      <c r="IP84" s="81"/>
      <c r="IQ84" s="81"/>
      <c r="IR84" s="81"/>
      <c r="IS84" s="81"/>
      <c r="IT84" s="81"/>
      <c r="IU84" s="81"/>
      <c r="IV84" s="81"/>
      <c r="IW84" s="81"/>
    </row>
    <row r="85" spans="1:257" x14ac:dyDescent="0.2">
      <c r="A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20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  <c r="AT85" s="81"/>
      <c r="AU85" s="81"/>
      <c r="AV85" s="81"/>
      <c r="AW85" s="81"/>
      <c r="AX85" s="81"/>
      <c r="AY85" s="81"/>
      <c r="AZ85" s="81"/>
      <c r="BA85" s="81"/>
      <c r="BB85" s="81"/>
      <c r="BC85" s="81"/>
      <c r="BD85" s="81"/>
      <c r="BE85" s="81"/>
      <c r="BF85" s="81"/>
      <c r="BG85" s="81"/>
      <c r="BH85" s="81"/>
      <c r="BI85" s="81"/>
      <c r="BJ85" s="81"/>
      <c r="BK85" s="81"/>
      <c r="BL85" s="81"/>
      <c r="BM85" s="81"/>
      <c r="BN85" s="81"/>
      <c r="BO85" s="81"/>
      <c r="BP85" s="81"/>
      <c r="BQ85" s="81"/>
      <c r="BR85" s="81"/>
      <c r="BS85" s="81"/>
      <c r="BT85" s="81"/>
      <c r="BU85" s="81"/>
      <c r="BV85" s="81"/>
      <c r="BW85" s="81"/>
      <c r="BX85" s="81"/>
      <c r="BY85" s="81"/>
      <c r="BZ85" s="81"/>
      <c r="CA85" s="81"/>
      <c r="CB85" s="81"/>
      <c r="CC85" s="81"/>
      <c r="CD85" s="81"/>
      <c r="CE85" s="81"/>
      <c r="CF85" s="81"/>
      <c r="CG85" s="81"/>
      <c r="CH85" s="81"/>
      <c r="CI85" s="81"/>
      <c r="CJ85" s="81"/>
      <c r="CK85" s="81"/>
      <c r="CL85" s="81"/>
      <c r="CM85" s="81"/>
      <c r="CN85" s="81"/>
      <c r="CO85" s="81"/>
      <c r="CP85" s="81"/>
      <c r="CQ85" s="81"/>
      <c r="CR85" s="81"/>
      <c r="CS85" s="81"/>
      <c r="CT85" s="81"/>
      <c r="CU85" s="81"/>
      <c r="CV85" s="81"/>
      <c r="CW85" s="81"/>
      <c r="CX85" s="81"/>
      <c r="CY85" s="81"/>
      <c r="CZ85" s="81"/>
      <c r="DA85" s="81"/>
      <c r="DB85" s="81"/>
      <c r="DC85" s="81"/>
      <c r="DD85" s="81"/>
      <c r="DE85" s="81"/>
      <c r="DF85" s="81"/>
      <c r="DG85" s="81"/>
      <c r="DH85" s="81"/>
      <c r="DI85" s="81"/>
      <c r="DJ85" s="81"/>
      <c r="DK85" s="81"/>
      <c r="DL85" s="81"/>
      <c r="DM85" s="81"/>
      <c r="DN85" s="81"/>
      <c r="DO85" s="81"/>
      <c r="DP85" s="81"/>
      <c r="DQ85" s="81"/>
      <c r="DR85" s="81"/>
      <c r="DS85" s="81"/>
      <c r="DT85" s="81"/>
      <c r="DU85" s="81"/>
      <c r="DV85" s="81"/>
      <c r="DW85" s="81"/>
      <c r="DX85" s="81"/>
      <c r="DY85" s="81"/>
      <c r="DZ85" s="81"/>
      <c r="EA85" s="81"/>
      <c r="EB85" s="81"/>
      <c r="EC85" s="81"/>
      <c r="ED85" s="81"/>
      <c r="EE85" s="81"/>
      <c r="EF85" s="81"/>
      <c r="EG85" s="81"/>
      <c r="EH85" s="81"/>
      <c r="EI85" s="81"/>
      <c r="EJ85" s="81"/>
      <c r="EK85" s="81"/>
      <c r="EL85" s="81"/>
      <c r="EM85" s="81"/>
      <c r="EN85" s="81"/>
      <c r="EO85" s="81"/>
      <c r="EP85" s="81"/>
      <c r="EQ85" s="81"/>
      <c r="ER85" s="81"/>
      <c r="ES85" s="81"/>
      <c r="ET85" s="81"/>
      <c r="EU85" s="81"/>
      <c r="EV85" s="81"/>
      <c r="EW85" s="81"/>
      <c r="EX85" s="81"/>
      <c r="EY85" s="81"/>
      <c r="EZ85" s="81"/>
      <c r="FA85" s="81"/>
      <c r="FB85" s="81"/>
      <c r="FC85" s="81"/>
      <c r="FD85" s="81"/>
      <c r="FE85" s="81"/>
      <c r="FF85" s="81"/>
      <c r="FG85" s="81"/>
      <c r="FH85" s="81"/>
      <c r="FI85" s="81"/>
      <c r="FJ85" s="81"/>
      <c r="FK85" s="81"/>
      <c r="FL85" s="81"/>
      <c r="FM85" s="81"/>
      <c r="FN85" s="81"/>
      <c r="FO85" s="81"/>
      <c r="FP85" s="81"/>
      <c r="FQ85" s="81"/>
      <c r="FR85" s="81"/>
      <c r="FS85" s="81"/>
      <c r="FT85" s="81"/>
      <c r="FU85" s="81"/>
      <c r="FV85" s="81"/>
      <c r="FW85" s="81"/>
      <c r="FX85" s="81"/>
      <c r="FY85" s="81"/>
      <c r="FZ85" s="81"/>
      <c r="GA85" s="81"/>
      <c r="GB85" s="81"/>
      <c r="GC85" s="81"/>
      <c r="GD85" s="81"/>
      <c r="GE85" s="81"/>
      <c r="GF85" s="81"/>
      <c r="GG85" s="81"/>
      <c r="GH85" s="81"/>
      <c r="GI85" s="81"/>
      <c r="GJ85" s="81"/>
      <c r="GK85" s="81"/>
      <c r="GL85" s="81"/>
      <c r="GM85" s="81"/>
      <c r="GN85" s="81"/>
      <c r="GO85" s="81"/>
      <c r="GP85" s="81"/>
      <c r="GQ85" s="81"/>
      <c r="GR85" s="81"/>
      <c r="GS85" s="81"/>
      <c r="GT85" s="81"/>
      <c r="GU85" s="81"/>
      <c r="GV85" s="81"/>
      <c r="GW85" s="81"/>
      <c r="GX85" s="81"/>
      <c r="GY85" s="81"/>
      <c r="GZ85" s="81"/>
      <c r="HA85" s="81"/>
      <c r="HB85" s="81"/>
      <c r="HC85" s="81"/>
      <c r="HD85" s="81"/>
      <c r="HE85" s="81"/>
      <c r="HF85" s="81"/>
      <c r="HG85" s="81"/>
      <c r="HH85" s="81"/>
      <c r="HI85" s="81"/>
      <c r="HJ85" s="81"/>
      <c r="HK85" s="81"/>
      <c r="HL85" s="81"/>
      <c r="HM85" s="81"/>
      <c r="HN85" s="81"/>
      <c r="HO85" s="81"/>
      <c r="HP85" s="81"/>
      <c r="HQ85" s="81"/>
      <c r="HR85" s="81"/>
      <c r="HS85" s="81"/>
      <c r="HT85" s="81"/>
      <c r="HU85" s="81"/>
      <c r="HV85" s="81"/>
      <c r="HW85" s="81"/>
      <c r="HX85" s="81"/>
      <c r="HY85" s="81"/>
      <c r="HZ85" s="81"/>
      <c r="IA85" s="81"/>
      <c r="IB85" s="81"/>
      <c r="IC85" s="81"/>
      <c r="ID85" s="81"/>
      <c r="IE85" s="81"/>
      <c r="IF85" s="81"/>
      <c r="IG85" s="81"/>
      <c r="IH85" s="81"/>
      <c r="II85" s="81"/>
      <c r="IJ85" s="81"/>
      <c r="IK85" s="81"/>
      <c r="IL85" s="81"/>
      <c r="IM85" s="81"/>
      <c r="IN85" s="81"/>
      <c r="IO85" s="81"/>
      <c r="IP85" s="81"/>
      <c r="IQ85" s="81"/>
      <c r="IR85" s="81"/>
      <c r="IS85" s="81"/>
      <c r="IT85" s="81"/>
      <c r="IU85" s="81"/>
      <c r="IV85" s="81"/>
      <c r="IW85" s="81"/>
    </row>
    <row r="86" spans="1:257" x14ac:dyDescent="0.2">
      <c r="A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20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  <c r="AT86" s="81"/>
      <c r="AU86" s="81"/>
      <c r="AV86" s="81"/>
      <c r="AW86" s="81"/>
      <c r="AX86" s="81"/>
      <c r="AY86" s="81"/>
      <c r="AZ86" s="81"/>
      <c r="BA86" s="81"/>
      <c r="BB86" s="81"/>
      <c r="BC86" s="81"/>
      <c r="BD86" s="81"/>
      <c r="BE86" s="81"/>
      <c r="BF86" s="81"/>
      <c r="BG86" s="81"/>
      <c r="BH86" s="81"/>
      <c r="BI86" s="81"/>
      <c r="BJ86" s="81"/>
      <c r="BK86" s="81"/>
      <c r="BL86" s="81"/>
      <c r="BM86" s="81"/>
      <c r="BN86" s="81"/>
      <c r="BO86" s="81"/>
      <c r="BP86" s="81"/>
      <c r="BQ86" s="81"/>
      <c r="BR86" s="81"/>
      <c r="BS86" s="81"/>
      <c r="BT86" s="81"/>
      <c r="BU86" s="81"/>
      <c r="BV86" s="81"/>
      <c r="BW86" s="81"/>
      <c r="BX86" s="81"/>
      <c r="BY86" s="81"/>
      <c r="BZ86" s="81"/>
      <c r="CA86" s="81"/>
      <c r="CB86" s="81"/>
      <c r="CC86" s="81"/>
      <c r="CD86" s="81"/>
      <c r="CE86" s="81"/>
      <c r="CF86" s="81"/>
      <c r="CG86" s="81"/>
      <c r="CH86" s="81"/>
      <c r="CI86" s="81"/>
      <c r="CJ86" s="81"/>
      <c r="CK86" s="81"/>
      <c r="CL86" s="81"/>
      <c r="CM86" s="81"/>
      <c r="CN86" s="81"/>
      <c r="CO86" s="81"/>
      <c r="CP86" s="81"/>
      <c r="CQ86" s="81"/>
      <c r="CR86" s="81"/>
      <c r="CS86" s="81"/>
      <c r="CT86" s="81"/>
      <c r="CU86" s="81"/>
      <c r="CV86" s="81"/>
      <c r="CW86" s="81"/>
      <c r="CX86" s="81"/>
      <c r="CY86" s="81"/>
      <c r="CZ86" s="81"/>
      <c r="DA86" s="81"/>
      <c r="DB86" s="81"/>
      <c r="DC86" s="81"/>
      <c r="DD86" s="81"/>
      <c r="DE86" s="81"/>
      <c r="DF86" s="81"/>
      <c r="DG86" s="81"/>
      <c r="DH86" s="81"/>
      <c r="DI86" s="81"/>
      <c r="DJ86" s="81"/>
      <c r="DK86" s="81"/>
      <c r="DL86" s="81"/>
      <c r="DM86" s="81"/>
      <c r="DN86" s="81"/>
      <c r="DO86" s="81"/>
      <c r="DP86" s="81"/>
      <c r="DQ86" s="81"/>
      <c r="DR86" s="81"/>
      <c r="DS86" s="81"/>
      <c r="DT86" s="81"/>
      <c r="DU86" s="81"/>
      <c r="DV86" s="81"/>
      <c r="DW86" s="81"/>
      <c r="DX86" s="81"/>
      <c r="DY86" s="81"/>
      <c r="DZ86" s="81"/>
      <c r="EA86" s="81"/>
      <c r="EB86" s="81"/>
      <c r="EC86" s="81"/>
      <c r="ED86" s="81"/>
      <c r="EE86" s="81"/>
      <c r="EF86" s="81"/>
      <c r="EG86" s="81"/>
      <c r="EH86" s="81"/>
      <c r="EI86" s="81"/>
      <c r="EJ86" s="81"/>
      <c r="EK86" s="81"/>
      <c r="EL86" s="81"/>
      <c r="EM86" s="81"/>
      <c r="EN86" s="81"/>
      <c r="EO86" s="81"/>
      <c r="EP86" s="81"/>
      <c r="EQ86" s="81"/>
      <c r="ER86" s="81"/>
      <c r="ES86" s="81"/>
      <c r="ET86" s="81"/>
      <c r="EU86" s="81"/>
      <c r="EV86" s="81"/>
      <c r="EW86" s="81"/>
      <c r="EX86" s="81"/>
      <c r="EY86" s="81"/>
      <c r="EZ86" s="81"/>
      <c r="FA86" s="81"/>
      <c r="FB86" s="81"/>
      <c r="FC86" s="81"/>
      <c r="FD86" s="81"/>
      <c r="FE86" s="81"/>
      <c r="FF86" s="81"/>
      <c r="FG86" s="81"/>
      <c r="FH86" s="81"/>
      <c r="FI86" s="81"/>
      <c r="FJ86" s="81"/>
      <c r="FK86" s="81"/>
      <c r="FL86" s="81"/>
      <c r="FM86" s="81"/>
      <c r="FN86" s="81"/>
      <c r="FO86" s="81"/>
      <c r="FP86" s="81"/>
      <c r="FQ86" s="81"/>
      <c r="FR86" s="81"/>
      <c r="FS86" s="81"/>
      <c r="FT86" s="81"/>
      <c r="FU86" s="81"/>
      <c r="FV86" s="81"/>
      <c r="FW86" s="81"/>
      <c r="FX86" s="81"/>
      <c r="FY86" s="81"/>
      <c r="FZ86" s="81"/>
      <c r="GA86" s="81"/>
      <c r="GB86" s="81"/>
      <c r="GC86" s="81"/>
      <c r="GD86" s="81"/>
      <c r="GE86" s="81"/>
      <c r="GF86" s="81"/>
      <c r="GG86" s="81"/>
      <c r="GH86" s="81"/>
      <c r="GI86" s="81"/>
      <c r="GJ86" s="81"/>
      <c r="GK86" s="81"/>
      <c r="GL86" s="81"/>
      <c r="GM86" s="81"/>
      <c r="GN86" s="81"/>
      <c r="GO86" s="81"/>
      <c r="GP86" s="81"/>
      <c r="GQ86" s="81"/>
      <c r="GR86" s="81"/>
      <c r="GS86" s="81"/>
      <c r="GT86" s="81"/>
      <c r="GU86" s="81"/>
      <c r="GV86" s="81"/>
      <c r="GW86" s="81"/>
      <c r="GX86" s="81"/>
      <c r="GY86" s="81"/>
      <c r="GZ86" s="81"/>
      <c r="HA86" s="81"/>
      <c r="HB86" s="81"/>
      <c r="HC86" s="81"/>
      <c r="HD86" s="81"/>
      <c r="HE86" s="81"/>
      <c r="HF86" s="81"/>
      <c r="HG86" s="81"/>
      <c r="HH86" s="81"/>
      <c r="HI86" s="81"/>
      <c r="HJ86" s="81"/>
      <c r="HK86" s="81"/>
      <c r="HL86" s="81"/>
      <c r="HM86" s="81"/>
      <c r="HN86" s="81"/>
      <c r="HO86" s="81"/>
      <c r="HP86" s="81"/>
      <c r="HQ86" s="81"/>
      <c r="HR86" s="81"/>
      <c r="HS86" s="81"/>
      <c r="HT86" s="81"/>
      <c r="HU86" s="81"/>
      <c r="HV86" s="81"/>
      <c r="HW86" s="81"/>
      <c r="HX86" s="81"/>
      <c r="HY86" s="81"/>
      <c r="HZ86" s="81"/>
      <c r="IA86" s="81"/>
      <c r="IB86" s="81"/>
      <c r="IC86" s="81"/>
      <c r="ID86" s="81"/>
      <c r="IE86" s="81"/>
      <c r="IF86" s="81"/>
      <c r="IG86" s="81"/>
      <c r="IH86" s="81"/>
      <c r="II86" s="81"/>
      <c r="IJ86" s="81"/>
      <c r="IK86" s="81"/>
      <c r="IL86" s="81"/>
      <c r="IM86" s="81"/>
      <c r="IN86" s="81"/>
      <c r="IO86" s="81"/>
      <c r="IP86" s="81"/>
      <c r="IQ86" s="81"/>
      <c r="IR86" s="81"/>
      <c r="IS86" s="81"/>
      <c r="IT86" s="81"/>
      <c r="IU86" s="81"/>
      <c r="IV86" s="81"/>
      <c r="IW86" s="81"/>
    </row>
    <row r="87" spans="1:257" x14ac:dyDescent="0.2">
      <c r="A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20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  <c r="AS87" s="81"/>
      <c r="AT87" s="81"/>
      <c r="AU87" s="81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81"/>
      <c r="BG87" s="81"/>
      <c r="BH87" s="81"/>
      <c r="BI87" s="81"/>
      <c r="BJ87" s="81"/>
      <c r="BK87" s="81"/>
      <c r="BL87" s="81"/>
      <c r="BM87" s="81"/>
      <c r="BN87" s="81"/>
      <c r="BO87" s="81"/>
      <c r="BP87" s="81"/>
      <c r="BQ87" s="81"/>
      <c r="BR87" s="81"/>
      <c r="BS87" s="81"/>
      <c r="BT87" s="81"/>
      <c r="BU87" s="81"/>
      <c r="BV87" s="81"/>
      <c r="BW87" s="81"/>
      <c r="BX87" s="81"/>
      <c r="BY87" s="81"/>
      <c r="BZ87" s="81"/>
      <c r="CA87" s="81"/>
      <c r="CB87" s="81"/>
      <c r="CC87" s="81"/>
      <c r="CD87" s="81"/>
      <c r="CE87" s="81"/>
      <c r="CF87" s="81"/>
      <c r="CG87" s="81"/>
      <c r="CH87" s="81"/>
      <c r="CI87" s="81"/>
      <c r="CJ87" s="81"/>
      <c r="CK87" s="81"/>
      <c r="CL87" s="81"/>
      <c r="CM87" s="81"/>
      <c r="CN87" s="81"/>
      <c r="CO87" s="81"/>
      <c r="CP87" s="81"/>
      <c r="CQ87" s="81"/>
      <c r="CR87" s="81"/>
      <c r="CS87" s="81"/>
      <c r="CT87" s="81"/>
      <c r="CU87" s="81"/>
      <c r="CV87" s="81"/>
      <c r="CW87" s="81"/>
      <c r="CX87" s="81"/>
      <c r="CY87" s="81"/>
      <c r="CZ87" s="81"/>
      <c r="DA87" s="81"/>
      <c r="DB87" s="81"/>
      <c r="DC87" s="81"/>
      <c r="DD87" s="81"/>
      <c r="DE87" s="81"/>
      <c r="DF87" s="81"/>
      <c r="DG87" s="81"/>
      <c r="DH87" s="81"/>
      <c r="DI87" s="81"/>
      <c r="DJ87" s="81"/>
      <c r="DK87" s="81"/>
      <c r="DL87" s="81"/>
      <c r="DM87" s="81"/>
      <c r="DN87" s="81"/>
      <c r="DO87" s="81"/>
      <c r="DP87" s="81"/>
      <c r="DQ87" s="81"/>
      <c r="DR87" s="81"/>
      <c r="DS87" s="81"/>
      <c r="DT87" s="81"/>
      <c r="DU87" s="81"/>
      <c r="DV87" s="81"/>
      <c r="DW87" s="81"/>
      <c r="DX87" s="81"/>
      <c r="DY87" s="81"/>
      <c r="DZ87" s="81"/>
      <c r="EA87" s="81"/>
      <c r="EB87" s="81"/>
      <c r="EC87" s="81"/>
      <c r="ED87" s="81"/>
      <c r="EE87" s="81"/>
      <c r="EF87" s="81"/>
      <c r="EG87" s="81"/>
      <c r="EH87" s="81"/>
      <c r="EI87" s="81"/>
      <c r="EJ87" s="81"/>
      <c r="EK87" s="81"/>
      <c r="EL87" s="81"/>
      <c r="EM87" s="81"/>
      <c r="EN87" s="81"/>
      <c r="EO87" s="81"/>
      <c r="EP87" s="81"/>
      <c r="EQ87" s="81"/>
      <c r="ER87" s="81"/>
      <c r="ES87" s="81"/>
      <c r="ET87" s="81"/>
      <c r="EU87" s="81"/>
      <c r="EV87" s="81"/>
      <c r="EW87" s="81"/>
      <c r="EX87" s="81"/>
      <c r="EY87" s="81"/>
      <c r="EZ87" s="81"/>
      <c r="FA87" s="81"/>
      <c r="FB87" s="81"/>
      <c r="FC87" s="81"/>
      <c r="FD87" s="81"/>
      <c r="FE87" s="81"/>
      <c r="FF87" s="81"/>
      <c r="FG87" s="81"/>
      <c r="FH87" s="81"/>
      <c r="FI87" s="81"/>
      <c r="FJ87" s="81"/>
      <c r="FK87" s="81"/>
      <c r="FL87" s="81"/>
      <c r="FM87" s="81"/>
      <c r="FN87" s="81"/>
      <c r="FO87" s="81"/>
      <c r="FP87" s="81"/>
      <c r="FQ87" s="81"/>
      <c r="FR87" s="81"/>
      <c r="FS87" s="81"/>
      <c r="FT87" s="81"/>
      <c r="FU87" s="81"/>
      <c r="FV87" s="81"/>
      <c r="FW87" s="81"/>
      <c r="FX87" s="81"/>
      <c r="FY87" s="81"/>
      <c r="FZ87" s="81"/>
      <c r="GA87" s="81"/>
      <c r="GB87" s="81"/>
      <c r="GC87" s="81"/>
      <c r="GD87" s="81"/>
      <c r="GE87" s="81"/>
      <c r="GF87" s="81"/>
      <c r="GG87" s="81"/>
      <c r="GH87" s="81"/>
      <c r="GI87" s="81"/>
      <c r="GJ87" s="81"/>
      <c r="GK87" s="81"/>
      <c r="GL87" s="81"/>
      <c r="GM87" s="81"/>
      <c r="GN87" s="81"/>
      <c r="GO87" s="81"/>
      <c r="GP87" s="81"/>
      <c r="GQ87" s="81"/>
      <c r="GR87" s="81"/>
      <c r="GS87" s="81"/>
      <c r="GT87" s="81"/>
      <c r="GU87" s="81"/>
      <c r="GV87" s="81"/>
      <c r="GW87" s="81"/>
      <c r="GX87" s="81"/>
      <c r="GY87" s="81"/>
      <c r="GZ87" s="81"/>
      <c r="HA87" s="81"/>
      <c r="HB87" s="81"/>
      <c r="HC87" s="81"/>
      <c r="HD87" s="81"/>
      <c r="HE87" s="81"/>
      <c r="HF87" s="81"/>
      <c r="HG87" s="81"/>
      <c r="HH87" s="81"/>
      <c r="HI87" s="81"/>
      <c r="HJ87" s="81"/>
      <c r="HK87" s="81"/>
      <c r="HL87" s="81"/>
      <c r="HM87" s="81"/>
      <c r="HN87" s="81"/>
      <c r="HO87" s="81"/>
      <c r="HP87" s="81"/>
      <c r="HQ87" s="81"/>
      <c r="HR87" s="81"/>
      <c r="HS87" s="81"/>
      <c r="HT87" s="81"/>
      <c r="HU87" s="81"/>
      <c r="HV87" s="81"/>
      <c r="HW87" s="81"/>
      <c r="HX87" s="81"/>
      <c r="HY87" s="81"/>
      <c r="HZ87" s="81"/>
      <c r="IA87" s="81"/>
      <c r="IB87" s="81"/>
      <c r="IC87" s="81"/>
      <c r="ID87" s="81"/>
      <c r="IE87" s="81"/>
      <c r="IF87" s="81"/>
      <c r="IG87" s="81"/>
      <c r="IH87" s="81"/>
      <c r="II87" s="81"/>
      <c r="IJ87" s="81"/>
      <c r="IK87" s="81"/>
      <c r="IL87" s="81"/>
      <c r="IM87" s="81"/>
      <c r="IN87" s="81"/>
      <c r="IO87" s="81"/>
      <c r="IP87" s="81"/>
      <c r="IQ87" s="81"/>
      <c r="IR87" s="81"/>
      <c r="IS87" s="81"/>
      <c r="IT87" s="81"/>
      <c r="IU87" s="81"/>
      <c r="IV87" s="81"/>
      <c r="IW87" s="81"/>
    </row>
    <row r="88" spans="1:257" ht="13.5" thickBot="1" x14ac:dyDescent="0.25">
      <c r="A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20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81"/>
      <c r="AP88" s="81"/>
      <c r="AQ88" s="81"/>
      <c r="AR88" s="81"/>
      <c r="AS88" s="81"/>
      <c r="AT88" s="81"/>
      <c r="AU88" s="81"/>
      <c r="AV88" s="81"/>
      <c r="AW88" s="81"/>
      <c r="AX88" s="81"/>
      <c r="AY88" s="81"/>
      <c r="AZ88" s="81"/>
      <c r="BA88" s="81"/>
      <c r="BB88" s="81"/>
      <c r="BC88" s="81"/>
      <c r="BD88" s="81"/>
      <c r="BE88" s="81"/>
      <c r="BF88" s="81"/>
      <c r="BG88" s="81"/>
      <c r="BH88" s="81"/>
      <c r="BI88" s="81"/>
      <c r="BJ88" s="81"/>
      <c r="BK88" s="81"/>
      <c r="BL88" s="81"/>
      <c r="BM88" s="81"/>
      <c r="BN88" s="81"/>
      <c r="BO88" s="81"/>
      <c r="BP88" s="81"/>
      <c r="BQ88" s="81"/>
      <c r="BR88" s="81"/>
      <c r="BS88" s="81"/>
      <c r="BT88" s="81"/>
      <c r="BU88" s="81"/>
      <c r="BV88" s="81"/>
      <c r="BW88" s="81"/>
      <c r="BX88" s="81"/>
      <c r="BY88" s="81"/>
      <c r="BZ88" s="81"/>
      <c r="CA88" s="81"/>
      <c r="CB88" s="81"/>
      <c r="CC88" s="81"/>
      <c r="CD88" s="81"/>
      <c r="CE88" s="81"/>
      <c r="CF88" s="81"/>
      <c r="CG88" s="81"/>
      <c r="CH88" s="81"/>
      <c r="CI88" s="81"/>
      <c r="CJ88" s="81"/>
      <c r="CK88" s="81"/>
      <c r="CL88" s="81"/>
      <c r="CM88" s="81"/>
      <c r="CN88" s="81"/>
      <c r="CO88" s="81"/>
      <c r="CP88" s="81"/>
      <c r="CQ88" s="81"/>
      <c r="CR88" s="81"/>
      <c r="CS88" s="81"/>
      <c r="CT88" s="81"/>
      <c r="CU88" s="81"/>
      <c r="CV88" s="81"/>
      <c r="CW88" s="81"/>
      <c r="CX88" s="81"/>
      <c r="CY88" s="81"/>
      <c r="CZ88" s="81"/>
      <c r="DA88" s="81"/>
      <c r="DB88" s="81"/>
      <c r="DC88" s="81"/>
      <c r="DD88" s="81"/>
      <c r="DE88" s="81"/>
      <c r="DF88" s="81"/>
      <c r="DG88" s="81"/>
      <c r="DH88" s="81"/>
      <c r="DI88" s="81"/>
      <c r="DJ88" s="81"/>
      <c r="DK88" s="81"/>
      <c r="DL88" s="81"/>
      <c r="DM88" s="81"/>
      <c r="DN88" s="81"/>
      <c r="DO88" s="81"/>
      <c r="DP88" s="81"/>
      <c r="DQ88" s="81"/>
      <c r="DR88" s="81"/>
      <c r="DS88" s="81"/>
      <c r="DT88" s="81"/>
      <c r="DU88" s="81"/>
      <c r="DV88" s="81"/>
      <c r="DW88" s="81"/>
      <c r="DX88" s="81"/>
      <c r="DY88" s="81"/>
      <c r="DZ88" s="81"/>
      <c r="EA88" s="81"/>
      <c r="EB88" s="81"/>
      <c r="EC88" s="81"/>
      <c r="ED88" s="81"/>
      <c r="EE88" s="81"/>
      <c r="EF88" s="81"/>
      <c r="EG88" s="81"/>
      <c r="EH88" s="81"/>
      <c r="EI88" s="81"/>
      <c r="EJ88" s="81"/>
      <c r="EK88" s="81"/>
      <c r="EL88" s="81"/>
      <c r="EM88" s="81"/>
      <c r="EN88" s="81"/>
      <c r="EO88" s="81"/>
      <c r="EP88" s="81"/>
      <c r="EQ88" s="81"/>
      <c r="ER88" s="81"/>
      <c r="ES88" s="81"/>
      <c r="ET88" s="81"/>
      <c r="EU88" s="81"/>
      <c r="EV88" s="81"/>
      <c r="EW88" s="81"/>
      <c r="EX88" s="81"/>
      <c r="EY88" s="81"/>
      <c r="EZ88" s="81"/>
      <c r="FA88" s="81"/>
      <c r="FB88" s="81"/>
      <c r="FC88" s="81"/>
      <c r="FD88" s="81"/>
      <c r="FE88" s="81"/>
      <c r="FF88" s="81"/>
      <c r="FG88" s="81"/>
      <c r="FH88" s="81"/>
      <c r="FI88" s="81"/>
      <c r="FJ88" s="81"/>
      <c r="FK88" s="81"/>
      <c r="FL88" s="81"/>
      <c r="FM88" s="81"/>
      <c r="FN88" s="81"/>
      <c r="FO88" s="81"/>
      <c r="FP88" s="81"/>
      <c r="FQ88" s="81"/>
      <c r="FR88" s="81"/>
      <c r="FS88" s="81"/>
      <c r="FT88" s="81"/>
      <c r="FU88" s="81"/>
      <c r="FV88" s="81"/>
      <c r="FW88" s="81"/>
      <c r="FX88" s="81"/>
      <c r="FY88" s="81"/>
      <c r="FZ88" s="81"/>
      <c r="GA88" s="81"/>
      <c r="GB88" s="81"/>
      <c r="GC88" s="81"/>
      <c r="GD88" s="81"/>
      <c r="GE88" s="81"/>
      <c r="GF88" s="81"/>
      <c r="GG88" s="81"/>
      <c r="GH88" s="81"/>
      <c r="GI88" s="81"/>
      <c r="GJ88" s="81"/>
      <c r="GK88" s="81"/>
      <c r="GL88" s="81"/>
      <c r="GM88" s="81"/>
      <c r="GN88" s="81"/>
      <c r="GO88" s="81"/>
      <c r="GP88" s="81"/>
      <c r="GQ88" s="81"/>
      <c r="GR88" s="81"/>
      <c r="GS88" s="81"/>
      <c r="GT88" s="81"/>
      <c r="GU88" s="81"/>
      <c r="GV88" s="81"/>
      <c r="GW88" s="81"/>
      <c r="GX88" s="81"/>
      <c r="GY88" s="81"/>
      <c r="GZ88" s="81"/>
      <c r="HA88" s="81"/>
      <c r="HB88" s="81"/>
      <c r="HC88" s="81"/>
      <c r="HD88" s="81"/>
      <c r="HE88" s="81"/>
      <c r="HF88" s="81"/>
      <c r="HG88" s="81"/>
      <c r="HH88" s="81"/>
      <c r="HI88" s="81"/>
      <c r="HJ88" s="81"/>
      <c r="HK88" s="81"/>
      <c r="HL88" s="81"/>
      <c r="HM88" s="81"/>
      <c r="HN88" s="81"/>
      <c r="HO88" s="81"/>
      <c r="HP88" s="81"/>
      <c r="HQ88" s="81"/>
      <c r="HR88" s="81"/>
      <c r="HS88" s="81"/>
      <c r="HT88" s="81"/>
      <c r="HU88" s="81"/>
      <c r="HV88" s="81"/>
      <c r="HW88" s="81"/>
      <c r="HX88" s="81"/>
      <c r="HY88" s="81"/>
      <c r="HZ88" s="81"/>
      <c r="IA88" s="81"/>
      <c r="IB88" s="81"/>
      <c r="IC88" s="81"/>
      <c r="ID88" s="81"/>
      <c r="IE88" s="81"/>
      <c r="IF88" s="81"/>
      <c r="IG88" s="81"/>
      <c r="IH88" s="81"/>
      <c r="II88" s="81"/>
      <c r="IJ88" s="81"/>
      <c r="IK88" s="81"/>
      <c r="IL88" s="81"/>
      <c r="IM88" s="81"/>
      <c r="IN88" s="81"/>
      <c r="IO88" s="81"/>
      <c r="IP88" s="81"/>
      <c r="IQ88" s="81"/>
      <c r="IR88" s="81"/>
      <c r="IS88" s="81"/>
      <c r="IT88" s="81"/>
      <c r="IU88" s="81"/>
      <c r="IV88" s="81"/>
      <c r="IW88" s="81"/>
    </row>
    <row r="89" spans="1:257" ht="13.5" thickBot="1" x14ac:dyDescent="0.25">
      <c r="A89" s="81"/>
      <c r="B89" s="125" t="s">
        <v>476</v>
      </c>
      <c r="D89" s="81"/>
      <c r="E89" s="81"/>
      <c r="F89" s="81"/>
      <c r="G89" s="81"/>
      <c r="H89" s="81"/>
      <c r="I89" s="81"/>
      <c r="J89" s="81"/>
      <c r="K89" s="82">
        <v>1.1499999999999999</v>
      </c>
      <c r="L89" s="81"/>
      <c r="M89" s="81"/>
      <c r="N89" s="81"/>
      <c r="O89" s="81"/>
      <c r="P89" s="81"/>
      <c r="Q89" s="81"/>
      <c r="R89" s="81"/>
      <c r="S89" s="81"/>
      <c r="T89" s="20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81"/>
      <c r="AP89" s="81"/>
      <c r="AQ89" s="81"/>
      <c r="AR89" s="81"/>
      <c r="AS89" s="81"/>
      <c r="AT89" s="81"/>
      <c r="AU89" s="81"/>
      <c r="AV89" s="81"/>
      <c r="AW89" s="81"/>
      <c r="AX89" s="81"/>
      <c r="AY89" s="81"/>
      <c r="AZ89" s="81"/>
      <c r="BA89" s="81"/>
      <c r="BB89" s="81"/>
      <c r="BC89" s="81"/>
      <c r="BD89" s="81"/>
      <c r="BE89" s="81"/>
      <c r="BF89" s="81"/>
      <c r="BG89" s="81"/>
      <c r="BH89" s="81"/>
      <c r="BI89" s="81"/>
      <c r="BJ89" s="81"/>
      <c r="BK89" s="81"/>
      <c r="BL89" s="81"/>
      <c r="BM89" s="81"/>
      <c r="BN89" s="81"/>
      <c r="BO89" s="81"/>
      <c r="BP89" s="81"/>
      <c r="BQ89" s="81"/>
      <c r="BR89" s="81"/>
      <c r="BS89" s="81"/>
      <c r="BT89" s="81"/>
      <c r="BU89" s="81"/>
      <c r="BV89" s="81"/>
      <c r="BW89" s="81"/>
      <c r="BX89" s="81"/>
      <c r="BY89" s="81"/>
      <c r="BZ89" s="81"/>
      <c r="CA89" s="81"/>
      <c r="CB89" s="81"/>
      <c r="CC89" s="81"/>
      <c r="CD89" s="81"/>
      <c r="CE89" s="81"/>
      <c r="CF89" s="81"/>
      <c r="CG89" s="81"/>
      <c r="CH89" s="81"/>
      <c r="CI89" s="81"/>
      <c r="CJ89" s="81"/>
      <c r="CK89" s="81"/>
      <c r="CL89" s="81"/>
      <c r="CM89" s="81"/>
      <c r="CN89" s="81"/>
      <c r="CO89" s="81"/>
      <c r="CP89" s="81"/>
      <c r="CQ89" s="81"/>
      <c r="CR89" s="81"/>
      <c r="CS89" s="81"/>
      <c r="CT89" s="81"/>
      <c r="CU89" s="81"/>
      <c r="CV89" s="81"/>
      <c r="CW89" s="81"/>
      <c r="CX89" s="81"/>
      <c r="CY89" s="81"/>
      <c r="CZ89" s="81"/>
      <c r="DA89" s="81"/>
      <c r="DB89" s="81"/>
      <c r="DC89" s="81"/>
      <c r="DD89" s="81"/>
      <c r="DE89" s="81"/>
      <c r="DF89" s="81"/>
      <c r="DG89" s="81"/>
      <c r="DH89" s="81"/>
      <c r="DI89" s="81"/>
      <c r="DJ89" s="81"/>
      <c r="DK89" s="81"/>
      <c r="DL89" s="81"/>
      <c r="DM89" s="81"/>
      <c r="DN89" s="81"/>
      <c r="DO89" s="81"/>
      <c r="DP89" s="81"/>
      <c r="DQ89" s="81"/>
      <c r="DR89" s="81"/>
      <c r="DS89" s="81"/>
      <c r="DT89" s="81"/>
      <c r="DU89" s="81"/>
      <c r="DV89" s="81"/>
      <c r="DW89" s="81"/>
      <c r="DX89" s="81"/>
      <c r="DY89" s="81"/>
      <c r="DZ89" s="81"/>
      <c r="EA89" s="81"/>
      <c r="EB89" s="81"/>
      <c r="EC89" s="81"/>
      <c r="ED89" s="81"/>
      <c r="EE89" s="81"/>
      <c r="EF89" s="81"/>
      <c r="EG89" s="81"/>
      <c r="EH89" s="81"/>
      <c r="EI89" s="81"/>
      <c r="EJ89" s="81"/>
      <c r="EK89" s="81"/>
      <c r="EL89" s="81"/>
      <c r="EM89" s="81"/>
      <c r="EN89" s="81"/>
      <c r="EO89" s="81"/>
      <c r="EP89" s="81"/>
      <c r="EQ89" s="81"/>
      <c r="ER89" s="81"/>
      <c r="ES89" s="81"/>
      <c r="ET89" s="81"/>
      <c r="EU89" s="81"/>
      <c r="EV89" s="81"/>
      <c r="EW89" s="81"/>
      <c r="EX89" s="81"/>
      <c r="EY89" s="81"/>
      <c r="EZ89" s="81"/>
      <c r="FA89" s="81"/>
      <c r="FB89" s="81"/>
      <c r="FC89" s="81"/>
      <c r="FD89" s="81"/>
      <c r="FE89" s="81"/>
      <c r="FF89" s="81"/>
      <c r="FG89" s="81"/>
      <c r="FH89" s="81"/>
      <c r="FI89" s="81"/>
      <c r="FJ89" s="81"/>
      <c r="FK89" s="81"/>
      <c r="FL89" s="81"/>
      <c r="FM89" s="81"/>
      <c r="FN89" s="81"/>
      <c r="FO89" s="81"/>
      <c r="FP89" s="81"/>
      <c r="FQ89" s="81"/>
      <c r="FR89" s="81"/>
      <c r="FS89" s="81"/>
      <c r="FT89" s="81"/>
      <c r="FU89" s="81"/>
      <c r="FV89" s="81"/>
      <c r="FW89" s="81"/>
      <c r="FX89" s="81"/>
      <c r="FY89" s="81"/>
      <c r="FZ89" s="81"/>
      <c r="GA89" s="81"/>
      <c r="GB89" s="81"/>
      <c r="GC89" s="81"/>
      <c r="GD89" s="81"/>
      <c r="GE89" s="81"/>
      <c r="GF89" s="81"/>
      <c r="GG89" s="81"/>
      <c r="GH89" s="81"/>
      <c r="GI89" s="81"/>
      <c r="GJ89" s="81"/>
      <c r="GK89" s="81"/>
      <c r="GL89" s="81"/>
      <c r="GM89" s="81"/>
      <c r="GN89" s="81"/>
      <c r="GO89" s="81"/>
      <c r="GP89" s="81"/>
      <c r="GQ89" s="81"/>
      <c r="GR89" s="81"/>
      <c r="GS89" s="81"/>
      <c r="GT89" s="81"/>
      <c r="GU89" s="81"/>
      <c r="GV89" s="81"/>
      <c r="GW89" s="81"/>
      <c r="GX89" s="81"/>
      <c r="GY89" s="81"/>
      <c r="GZ89" s="81"/>
      <c r="HA89" s="81"/>
      <c r="HB89" s="81"/>
      <c r="HC89" s="81"/>
      <c r="HD89" s="81"/>
      <c r="HE89" s="81"/>
      <c r="HF89" s="81"/>
      <c r="HG89" s="81"/>
      <c r="HH89" s="81"/>
      <c r="HI89" s="81"/>
      <c r="HJ89" s="81"/>
      <c r="HK89" s="81"/>
      <c r="HL89" s="81"/>
      <c r="HM89" s="81"/>
      <c r="HN89" s="81"/>
      <c r="HO89" s="81"/>
      <c r="HP89" s="81"/>
      <c r="HQ89" s="81"/>
      <c r="HR89" s="81"/>
      <c r="HS89" s="81"/>
      <c r="HT89" s="81"/>
      <c r="HU89" s="81"/>
      <c r="HV89" s="81"/>
      <c r="HW89" s="81"/>
      <c r="HX89" s="81"/>
      <c r="HY89" s="81"/>
      <c r="HZ89" s="81"/>
      <c r="IA89" s="81"/>
      <c r="IB89" s="81"/>
      <c r="IC89" s="81"/>
      <c r="ID89" s="81"/>
      <c r="IE89" s="81"/>
      <c r="IF89" s="81"/>
      <c r="IG89" s="81"/>
      <c r="IH89" s="81"/>
      <c r="II89" s="81"/>
      <c r="IJ89" s="81"/>
      <c r="IK89" s="81"/>
      <c r="IL89" s="81"/>
      <c r="IM89" s="81"/>
      <c r="IN89" s="81"/>
      <c r="IO89" s="81"/>
      <c r="IP89" s="81"/>
      <c r="IQ89" s="81"/>
      <c r="IR89" s="81"/>
      <c r="IS89" s="81"/>
      <c r="IT89" s="81"/>
      <c r="IU89" s="81"/>
      <c r="IV89" s="81"/>
      <c r="IW89" s="81"/>
    </row>
    <row r="90" spans="1:257" x14ac:dyDescent="0.2">
      <c r="A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20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1"/>
      <c r="AK90" s="81"/>
      <c r="AL90" s="81"/>
      <c r="AM90" s="81"/>
      <c r="AN90" s="81"/>
      <c r="AO90" s="81"/>
      <c r="AP90" s="81"/>
      <c r="AQ90" s="81"/>
      <c r="AR90" s="81"/>
      <c r="AS90" s="81"/>
      <c r="AT90" s="81"/>
      <c r="AU90" s="81"/>
      <c r="AV90" s="81"/>
      <c r="AW90" s="81"/>
      <c r="AX90" s="81"/>
      <c r="AY90" s="81"/>
      <c r="AZ90" s="81"/>
      <c r="BA90" s="81"/>
      <c r="BB90" s="81"/>
      <c r="BC90" s="81"/>
      <c r="BD90" s="81"/>
      <c r="BE90" s="81"/>
      <c r="BF90" s="81"/>
      <c r="BG90" s="81"/>
      <c r="BH90" s="81"/>
      <c r="BI90" s="81"/>
      <c r="BJ90" s="81"/>
      <c r="BK90" s="81"/>
      <c r="BL90" s="81"/>
      <c r="BM90" s="81"/>
      <c r="BN90" s="81"/>
      <c r="BO90" s="81"/>
      <c r="BP90" s="81"/>
      <c r="BQ90" s="81"/>
      <c r="BR90" s="81"/>
      <c r="BS90" s="81"/>
      <c r="BT90" s="81"/>
      <c r="BU90" s="81"/>
      <c r="BV90" s="81"/>
      <c r="BW90" s="81"/>
      <c r="BX90" s="81"/>
      <c r="BY90" s="81"/>
      <c r="BZ90" s="81"/>
      <c r="CA90" s="81"/>
      <c r="CB90" s="81"/>
      <c r="CC90" s="81"/>
      <c r="CD90" s="81"/>
      <c r="CE90" s="81"/>
      <c r="CF90" s="81"/>
      <c r="CG90" s="81"/>
      <c r="CH90" s="81"/>
      <c r="CI90" s="81"/>
      <c r="CJ90" s="81"/>
      <c r="CK90" s="81"/>
      <c r="CL90" s="81"/>
      <c r="CM90" s="81"/>
      <c r="CN90" s="81"/>
      <c r="CO90" s="81"/>
      <c r="CP90" s="81"/>
      <c r="CQ90" s="81"/>
      <c r="CR90" s="81"/>
      <c r="CS90" s="81"/>
      <c r="CT90" s="81"/>
      <c r="CU90" s="81"/>
      <c r="CV90" s="81"/>
      <c r="CW90" s="81"/>
      <c r="CX90" s="81"/>
      <c r="CY90" s="81"/>
      <c r="CZ90" s="81"/>
      <c r="DA90" s="81"/>
      <c r="DB90" s="81"/>
      <c r="DC90" s="81"/>
      <c r="DD90" s="81"/>
      <c r="DE90" s="81"/>
      <c r="DF90" s="81"/>
      <c r="DG90" s="81"/>
      <c r="DH90" s="81"/>
      <c r="DI90" s="81"/>
      <c r="DJ90" s="81"/>
      <c r="DK90" s="81"/>
      <c r="DL90" s="81"/>
      <c r="DM90" s="81"/>
      <c r="DN90" s="81"/>
      <c r="DO90" s="81"/>
      <c r="DP90" s="81"/>
      <c r="DQ90" s="81"/>
      <c r="DR90" s="81"/>
      <c r="DS90" s="81"/>
      <c r="DT90" s="81"/>
      <c r="DU90" s="81"/>
      <c r="DV90" s="81"/>
      <c r="DW90" s="81"/>
      <c r="DX90" s="81"/>
      <c r="DY90" s="81"/>
      <c r="DZ90" s="81"/>
      <c r="EA90" s="81"/>
      <c r="EB90" s="81"/>
      <c r="EC90" s="81"/>
      <c r="ED90" s="81"/>
      <c r="EE90" s="81"/>
      <c r="EF90" s="81"/>
      <c r="EG90" s="81"/>
      <c r="EH90" s="81"/>
      <c r="EI90" s="81"/>
      <c r="EJ90" s="81"/>
      <c r="EK90" s="81"/>
      <c r="EL90" s="81"/>
      <c r="EM90" s="81"/>
      <c r="EN90" s="81"/>
      <c r="EO90" s="81"/>
      <c r="EP90" s="81"/>
      <c r="EQ90" s="81"/>
      <c r="ER90" s="81"/>
      <c r="ES90" s="81"/>
      <c r="ET90" s="81"/>
      <c r="EU90" s="81"/>
      <c r="EV90" s="81"/>
      <c r="EW90" s="81"/>
      <c r="EX90" s="81"/>
      <c r="EY90" s="81"/>
      <c r="EZ90" s="81"/>
      <c r="FA90" s="81"/>
      <c r="FB90" s="81"/>
      <c r="FC90" s="81"/>
      <c r="FD90" s="81"/>
      <c r="FE90" s="81"/>
      <c r="FF90" s="81"/>
      <c r="FG90" s="81"/>
      <c r="FH90" s="81"/>
      <c r="FI90" s="81"/>
      <c r="FJ90" s="81"/>
      <c r="FK90" s="81"/>
      <c r="FL90" s="81"/>
      <c r="FM90" s="81"/>
      <c r="FN90" s="81"/>
      <c r="FO90" s="81"/>
      <c r="FP90" s="81"/>
      <c r="FQ90" s="81"/>
      <c r="FR90" s="81"/>
      <c r="FS90" s="81"/>
      <c r="FT90" s="81"/>
      <c r="FU90" s="81"/>
      <c r="FV90" s="81"/>
      <c r="FW90" s="81"/>
      <c r="FX90" s="81"/>
      <c r="FY90" s="81"/>
      <c r="FZ90" s="81"/>
      <c r="GA90" s="81"/>
      <c r="GB90" s="81"/>
      <c r="GC90" s="81"/>
      <c r="GD90" s="81"/>
      <c r="GE90" s="81"/>
      <c r="GF90" s="81"/>
      <c r="GG90" s="81"/>
      <c r="GH90" s="81"/>
      <c r="GI90" s="81"/>
      <c r="GJ90" s="81"/>
      <c r="GK90" s="81"/>
      <c r="GL90" s="81"/>
      <c r="GM90" s="81"/>
      <c r="GN90" s="81"/>
      <c r="GO90" s="81"/>
      <c r="GP90" s="81"/>
      <c r="GQ90" s="81"/>
      <c r="GR90" s="81"/>
      <c r="GS90" s="81"/>
      <c r="GT90" s="81"/>
      <c r="GU90" s="81"/>
      <c r="GV90" s="81"/>
      <c r="GW90" s="81"/>
      <c r="GX90" s="81"/>
      <c r="GY90" s="81"/>
      <c r="GZ90" s="81"/>
      <c r="HA90" s="81"/>
      <c r="HB90" s="81"/>
      <c r="HC90" s="81"/>
      <c r="HD90" s="81"/>
      <c r="HE90" s="81"/>
      <c r="HF90" s="81"/>
      <c r="HG90" s="81"/>
      <c r="HH90" s="81"/>
      <c r="HI90" s="81"/>
      <c r="HJ90" s="81"/>
      <c r="HK90" s="81"/>
      <c r="HL90" s="81"/>
      <c r="HM90" s="81"/>
      <c r="HN90" s="81"/>
      <c r="HO90" s="81"/>
      <c r="HP90" s="81"/>
      <c r="HQ90" s="81"/>
      <c r="HR90" s="81"/>
      <c r="HS90" s="81"/>
      <c r="HT90" s="81"/>
      <c r="HU90" s="81"/>
      <c r="HV90" s="81"/>
      <c r="HW90" s="81"/>
      <c r="HX90" s="81"/>
      <c r="HY90" s="81"/>
      <c r="HZ90" s="81"/>
      <c r="IA90" s="81"/>
      <c r="IB90" s="81"/>
      <c r="IC90" s="81"/>
      <c r="ID90" s="81"/>
      <c r="IE90" s="81"/>
      <c r="IF90" s="81"/>
      <c r="IG90" s="81"/>
      <c r="IH90" s="81"/>
      <c r="II90" s="81"/>
      <c r="IJ90" s="81"/>
      <c r="IK90" s="81"/>
      <c r="IL90" s="81"/>
      <c r="IM90" s="81"/>
      <c r="IN90" s="81"/>
      <c r="IO90" s="81"/>
      <c r="IP90" s="81"/>
      <c r="IQ90" s="81"/>
      <c r="IR90" s="81"/>
      <c r="IS90" s="81"/>
      <c r="IT90" s="81"/>
      <c r="IU90" s="81"/>
      <c r="IV90" s="81"/>
      <c r="IW90" s="81"/>
    </row>
    <row r="91" spans="1:257" x14ac:dyDescent="0.2">
      <c r="A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20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81"/>
      <c r="AR91" s="81"/>
      <c r="AS91" s="81"/>
      <c r="AT91" s="81"/>
      <c r="AU91" s="81"/>
      <c r="AV91" s="81"/>
      <c r="AW91" s="81"/>
      <c r="AX91" s="81"/>
      <c r="AY91" s="81"/>
      <c r="AZ91" s="81"/>
      <c r="BA91" s="81"/>
      <c r="BB91" s="81"/>
      <c r="BC91" s="81"/>
      <c r="BD91" s="81"/>
      <c r="BE91" s="81"/>
      <c r="BF91" s="81"/>
      <c r="BG91" s="81"/>
      <c r="BH91" s="81"/>
      <c r="BI91" s="81"/>
      <c r="BJ91" s="81"/>
      <c r="BK91" s="81"/>
      <c r="BL91" s="81"/>
      <c r="BM91" s="81"/>
      <c r="BN91" s="81"/>
      <c r="BO91" s="81"/>
      <c r="BP91" s="81"/>
      <c r="BQ91" s="81"/>
      <c r="BR91" s="81"/>
      <c r="BS91" s="81"/>
      <c r="BT91" s="81"/>
      <c r="BU91" s="81"/>
      <c r="BV91" s="81"/>
      <c r="BW91" s="81"/>
      <c r="BX91" s="81"/>
      <c r="BY91" s="81"/>
      <c r="BZ91" s="81"/>
      <c r="CA91" s="81"/>
      <c r="CB91" s="81"/>
      <c r="CC91" s="81"/>
      <c r="CD91" s="81"/>
      <c r="CE91" s="81"/>
      <c r="CF91" s="81"/>
      <c r="CG91" s="81"/>
      <c r="CH91" s="81"/>
      <c r="CI91" s="81"/>
      <c r="CJ91" s="81"/>
      <c r="CK91" s="81"/>
      <c r="CL91" s="81"/>
      <c r="CM91" s="81"/>
      <c r="CN91" s="81"/>
      <c r="CO91" s="81"/>
      <c r="CP91" s="81"/>
      <c r="CQ91" s="81"/>
      <c r="CR91" s="81"/>
      <c r="CS91" s="81"/>
      <c r="CT91" s="81"/>
      <c r="CU91" s="81"/>
      <c r="CV91" s="81"/>
      <c r="CW91" s="81"/>
      <c r="CX91" s="81"/>
      <c r="CY91" s="81"/>
      <c r="CZ91" s="81"/>
      <c r="DA91" s="81"/>
      <c r="DB91" s="81"/>
      <c r="DC91" s="81"/>
      <c r="DD91" s="81"/>
      <c r="DE91" s="81"/>
      <c r="DF91" s="81"/>
      <c r="DG91" s="81"/>
      <c r="DH91" s="81"/>
      <c r="DI91" s="81"/>
      <c r="DJ91" s="81"/>
      <c r="DK91" s="81"/>
      <c r="DL91" s="81"/>
      <c r="DM91" s="81"/>
      <c r="DN91" s="81"/>
      <c r="DO91" s="81"/>
      <c r="DP91" s="81"/>
      <c r="DQ91" s="81"/>
      <c r="DR91" s="81"/>
      <c r="DS91" s="81"/>
      <c r="DT91" s="81"/>
      <c r="DU91" s="81"/>
      <c r="DV91" s="81"/>
      <c r="DW91" s="81"/>
      <c r="DX91" s="81"/>
      <c r="DY91" s="81"/>
      <c r="DZ91" s="81"/>
      <c r="EA91" s="81"/>
      <c r="EB91" s="81"/>
      <c r="EC91" s="81"/>
      <c r="ED91" s="81"/>
      <c r="EE91" s="81"/>
      <c r="EF91" s="81"/>
      <c r="EG91" s="81"/>
      <c r="EH91" s="81"/>
      <c r="EI91" s="81"/>
      <c r="EJ91" s="81"/>
      <c r="EK91" s="81"/>
      <c r="EL91" s="81"/>
      <c r="EM91" s="81"/>
      <c r="EN91" s="81"/>
      <c r="EO91" s="81"/>
      <c r="EP91" s="81"/>
      <c r="EQ91" s="81"/>
      <c r="ER91" s="81"/>
      <c r="ES91" s="81"/>
      <c r="ET91" s="81"/>
      <c r="EU91" s="81"/>
      <c r="EV91" s="81"/>
      <c r="EW91" s="81"/>
      <c r="EX91" s="81"/>
      <c r="EY91" s="81"/>
      <c r="EZ91" s="81"/>
      <c r="FA91" s="81"/>
      <c r="FB91" s="81"/>
      <c r="FC91" s="81"/>
      <c r="FD91" s="81"/>
      <c r="FE91" s="81"/>
      <c r="FF91" s="81"/>
      <c r="FG91" s="81"/>
      <c r="FH91" s="81"/>
      <c r="FI91" s="81"/>
      <c r="FJ91" s="81"/>
      <c r="FK91" s="81"/>
      <c r="FL91" s="81"/>
      <c r="FM91" s="81"/>
      <c r="FN91" s="81"/>
      <c r="FO91" s="81"/>
      <c r="FP91" s="81"/>
      <c r="FQ91" s="81"/>
      <c r="FR91" s="81"/>
      <c r="FS91" s="81"/>
      <c r="FT91" s="81"/>
      <c r="FU91" s="81"/>
      <c r="FV91" s="81"/>
      <c r="FW91" s="81"/>
      <c r="FX91" s="81"/>
      <c r="FY91" s="81"/>
      <c r="FZ91" s="81"/>
      <c r="GA91" s="81"/>
      <c r="GB91" s="81"/>
      <c r="GC91" s="81"/>
      <c r="GD91" s="81"/>
      <c r="GE91" s="81"/>
      <c r="GF91" s="81"/>
      <c r="GG91" s="81"/>
      <c r="GH91" s="81"/>
      <c r="GI91" s="81"/>
      <c r="GJ91" s="81"/>
      <c r="GK91" s="81"/>
      <c r="GL91" s="81"/>
      <c r="GM91" s="81"/>
      <c r="GN91" s="81"/>
      <c r="GO91" s="81"/>
      <c r="GP91" s="81"/>
      <c r="GQ91" s="81"/>
      <c r="GR91" s="81"/>
      <c r="GS91" s="81"/>
      <c r="GT91" s="81"/>
      <c r="GU91" s="81"/>
      <c r="GV91" s="81"/>
      <c r="GW91" s="81"/>
      <c r="GX91" s="81"/>
      <c r="GY91" s="81"/>
      <c r="GZ91" s="81"/>
      <c r="HA91" s="81"/>
      <c r="HB91" s="81"/>
      <c r="HC91" s="81"/>
      <c r="HD91" s="81"/>
      <c r="HE91" s="81"/>
      <c r="HF91" s="81"/>
      <c r="HG91" s="81"/>
      <c r="HH91" s="81"/>
      <c r="HI91" s="81"/>
      <c r="HJ91" s="81"/>
      <c r="HK91" s="81"/>
      <c r="HL91" s="81"/>
      <c r="HM91" s="81"/>
      <c r="HN91" s="81"/>
      <c r="HO91" s="81"/>
      <c r="HP91" s="81"/>
      <c r="HQ91" s="81"/>
      <c r="HR91" s="81"/>
      <c r="HS91" s="81"/>
      <c r="HT91" s="81"/>
      <c r="HU91" s="81"/>
      <c r="HV91" s="81"/>
      <c r="HW91" s="81"/>
      <c r="HX91" s="81"/>
      <c r="HY91" s="81"/>
      <c r="HZ91" s="81"/>
      <c r="IA91" s="81"/>
      <c r="IB91" s="81"/>
      <c r="IC91" s="81"/>
      <c r="ID91" s="81"/>
      <c r="IE91" s="81"/>
      <c r="IF91" s="81"/>
      <c r="IG91" s="81"/>
      <c r="IH91" s="81"/>
      <c r="II91" s="81"/>
      <c r="IJ91" s="81"/>
      <c r="IK91" s="81"/>
      <c r="IL91" s="81"/>
      <c r="IM91" s="81"/>
      <c r="IN91" s="81"/>
      <c r="IO91" s="81"/>
      <c r="IP91" s="81"/>
      <c r="IQ91" s="81"/>
      <c r="IR91" s="81"/>
      <c r="IS91" s="81"/>
      <c r="IT91" s="81"/>
      <c r="IU91" s="81"/>
      <c r="IV91" s="81"/>
      <c r="IW91" s="81"/>
    </row>
    <row r="92" spans="1:257" s="81" customFormat="1" ht="18" x14ac:dyDescent="0.25">
      <c r="A92" s="184"/>
      <c r="C92" s="80"/>
      <c r="D92" s="202"/>
      <c r="E92" s="184"/>
      <c r="F92" s="184"/>
      <c r="G92" s="184"/>
      <c r="H92" s="184"/>
      <c r="I92" s="184"/>
      <c r="K92" s="184"/>
      <c r="L92" s="184"/>
      <c r="M92" s="184"/>
      <c r="N92" s="184"/>
      <c r="O92" s="184"/>
      <c r="P92" s="184"/>
      <c r="Q92" s="184"/>
      <c r="R92" s="184"/>
      <c r="S92" s="184"/>
      <c r="T92" s="185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84"/>
      <c r="AH92" s="184"/>
      <c r="AI92" s="184"/>
      <c r="AJ92" s="184"/>
      <c r="AK92" s="184"/>
      <c r="AL92" s="184"/>
      <c r="AM92" s="184"/>
      <c r="AN92" s="184"/>
      <c r="AO92" s="184"/>
      <c r="AP92" s="184"/>
      <c r="AQ92" s="184"/>
      <c r="AR92" s="184"/>
      <c r="AS92" s="184"/>
      <c r="AT92" s="184"/>
      <c r="AU92" s="184"/>
      <c r="AV92" s="184"/>
      <c r="AW92" s="184"/>
      <c r="AX92" s="184"/>
      <c r="AY92" s="184"/>
      <c r="AZ92" s="184"/>
      <c r="BA92" s="184"/>
      <c r="BB92" s="184"/>
      <c r="BC92" s="184"/>
      <c r="BD92" s="184"/>
      <c r="BE92" s="184"/>
      <c r="BF92" s="184"/>
      <c r="BG92" s="184"/>
      <c r="BH92" s="184"/>
      <c r="BI92" s="184"/>
      <c r="BJ92" s="184"/>
      <c r="BK92" s="184"/>
      <c r="BL92" s="184"/>
      <c r="BM92" s="184"/>
      <c r="BN92" s="184"/>
      <c r="BO92" s="184"/>
      <c r="BP92" s="184"/>
      <c r="BQ92" s="184"/>
      <c r="BR92" s="184"/>
      <c r="BS92" s="184"/>
      <c r="BT92" s="184"/>
      <c r="BU92" s="184"/>
      <c r="BV92" s="184"/>
      <c r="BW92" s="184"/>
      <c r="BX92" s="184"/>
      <c r="BY92" s="184"/>
      <c r="BZ92" s="184"/>
      <c r="CA92" s="184"/>
      <c r="CB92" s="184"/>
      <c r="CC92" s="184"/>
      <c r="CD92" s="184"/>
      <c r="CE92" s="184"/>
      <c r="CF92" s="184"/>
      <c r="CG92" s="184"/>
      <c r="CH92" s="184"/>
      <c r="CI92" s="184"/>
      <c r="CJ92" s="184"/>
      <c r="CK92" s="184"/>
      <c r="CL92" s="184"/>
      <c r="CM92" s="184"/>
      <c r="CN92" s="184"/>
      <c r="CO92" s="184"/>
      <c r="CP92" s="184"/>
      <c r="CQ92" s="184"/>
      <c r="CR92" s="184"/>
      <c r="CS92" s="184"/>
      <c r="CT92" s="184"/>
      <c r="CU92" s="184"/>
      <c r="CV92" s="184"/>
      <c r="CW92" s="184"/>
      <c r="CX92" s="184"/>
      <c r="CY92" s="184"/>
      <c r="CZ92" s="184"/>
      <c r="DA92" s="184"/>
      <c r="DB92" s="184"/>
      <c r="DC92" s="184"/>
      <c r="DD92" s="184"/>
      <c r="DE92" s="184"/>
      <c r="DF92" s="184"/>
      <c r="DG92" s="184"/>
      <c r="DH92" s="184"/>
      <c r="DI92" s="184"/>
      <c r="DJ92" s="184"/>
      <c r="DK92" s="184"/>
      <c r="DL92" s="184"/>
      <c r="DM92" s="184"/>
      <c r="DN92" s="184"/>
      <c r="DO92" s="184"/>
      <c r="DP92" s="184"/>
      <c r="DQ92" s="184"/>
      <c r="DR92" s="184"/>
      <c r="DS92" s="184"/>
      <c r="DT92" s="184"/>
      <c r="DU92" s="184"/>
      <c r="DV92" s="184"/>
      <c r="DW92" s="184"/>
      <c r="DX92" s="184"/>
      <c r="DY92" s="184"/>
      <c r="DZ92" s="184"/>
      <c r="EA92" s="184"/>
      <c r="EB92" s="184"/>
      <c r="EC92" s="184"/>
      <c r="ED92" s="184"/>
      <c r="EE92" s="184"/>
      <c r="EF92" s="184"/>
      <c r="EG92" s="184"/>
      <c r="EH92" s="184"/>
      <c r="EI92" s="184"/>
      <c r="EJ92" s="184"/>
      <c r="EK92" s="184"/>
      <c r="EL92" s="184"/>
      <c r="EM92" s="184"/>
      <c r="EN92" s="184"/>
      <c r="EO92" s="184"/>
      <c r="EP92" s="184"/>
      <c r="EQ92" s="184"/>
      <c r="ER92" s="184"/>
      <c r="ES92" s="184"/>
      <c r="ET92" s="184"/>
      <c r="EU92" s="184"/>
      <c r="EV92" s="184"/>
      <c r="EW92" s="184"/>
      <c r="EX92" s="184"/>
      <c r="EY92" s="184"/>
      <c r="EZ92" s="184"/>
      <c r="FA92" s="184"/>
      <c r="FB92" s="184"/>
      <c r="FC92" s="184"/>
      <c r="FD92" s="184"/>
      <c r="FE92" s="184"/>
      <c r="FF92" s="184"/>
      <c r="FG92" s="184"/>
      <c r="FH92" s="184"/>
      <c r="FI92" s="184"/>
      <c r="FJ92" s="184"/>
      <c r="FK92" s="184"/>
      <c r="FL92" s="184"/>
      <c r="FM92" s="184"/>
      <c r="FN92" s="184"/>
      <c r="FO92" s="184"/>
      <c r="FP92" s="184"/>
      <c r="FQ92" s="184"/>
      <c r="FR92" s="184"/>
      <c r="FS92" s="184"/>
      <c r="FT92" s="184"/>
      <c r="FU92" s="184"/>
      <c r="FV92" s="184"/>
      <c r="FW92" s="184"/>
      <c r="FX92" s="184"/>
      <c r="FY92" s="184"/>
      <c r="FZ92" s="184"/>
      <c r="GA92" s="184"/>
      <c r="GB92" s="184"/>
      <c r="GC92" s="184"/>
      <c r="GD92" s="184"/>
      <c r="GE92" s="184"/>
      <c r="GF92" s="184"/>
      <c r="GG92" s="184"/>
      <c r="GH92" s="184"/>
      <c r="GI92" s="184"/>
      <c r="GJ92" s="184"/>
      <c r="GK92" s="184"/>
      <c r="GL92" s="184"/>
      <c r="GM92" s="184"/>
      <c r="GN92" s="184"/>
      <c r="GO92" s="184"/>
      <c r="GP92" s="184"/>
      <c r="GQ92" s="184"/>
      <c r="GR92" s="184"/>
      <c r="GS92" s="184"/>
      <c r="GT92" s="184"/>
      <c r="GU92" s="184"/>
      <c r="GV92" s="184"/>
      <c r="GW92" s="184"/>
      <c r="GX92" s="184"/>
      <c r="GY92" s="184"/>
      <c r="GZ92" s="184"/>
      <c r="HA92" s="184"/>
      <c r="HB92" s="184"/>
      <c r="HC92" s="184"/>
      <c r="HD92" s="184"/>
      <c r="HE92" s="184"/>
      <c r="HF92" s="184"/>
      <c r="HG92" s="184"/>
      <c r="HH92" s="184"/>
      <c r="HI92" s="184"/>
      <c r="HJ92" s="184"/>
      <c r="HK92" s="184"/>
      <c r="HL92" s="184"/>
      <c r="HM92" s="184"/>
      <c r="HN92" s="184"/>
      <c r="HO92" s="184"/>
      <c r="HP92" s="184"/>
      <c r="HQ92" s="184"/>
      <c r="HR92" s="184"/>
      <c r="HS92" s="184"/>
      <c r="HT92" s="184"/>
      <c r="HU92" s="184"/>
      <c r="HV92" s="184"/>
      <c r="HW92" s="184"/>
      <c r="HX92" s="184"/>
      <c r="HY92" s="184"/>
      <c r="HZ92" s="184"/>
      <c r="IA92" s="184"/>
      <c r="IB92" s="184"/>
      <c r="IC92" s="184"/>
      <c r="ID92" s="184"/>
      <c r="IE92" s="184"/>
      <c r="IF92" s="184"/>
      <c r="IG92" s="184"/>
      <c r="IH92" s="184"/>
      <c r="II92" s="184"/>
      <c r="IJ92" s="184"/>
      <c r="IK92" s="184"/>
      <c r="IL92" s="184"/>
      <c r="IM92" s="184"/>
      <c r="IN92" s="184"/>
      <c r="IO92" s="184"/>
      <c r="IP92" s="184"/>
      <c r="IQ92" s="184"/>
      <c r="IR92" s="184"/>
      <c r="IS92" s="184"/>
      <c r="IT92" s="184"/>
      <c r="IU92" s="184"/>
      <c r="IV92" s="184"/>
      <c r="IW92" s="184"/>
    </row>
    <row r="93" spans="1:257" s="81" customFormat="1" x14ac:dyDescent="0.2">
      <c r="A93" s="184"/>
      <c r="C93" s="80"/>
      <c r="D93" s="184"/>
      <c r="E93" s="184"/>
      <c r="F93" s="184"/>
      <c r="G93" s="184"/>
      <c r="H93" s="184"/>
      <c r="I93" s="184"/>
      <c r="K93" s="184"/>
      <c r="L93" s="184"/>
      <c r="M93" s="184"/>
      <c r="N93" s="184"/>
      <c r="O93" s="184"/>
      <c r="P93" s="184"/>
      <c r="Q93" s="184"/>
      <c r="R93" s="184"/>
      <c r="S93" s="184"/>
      <c r="T93" s="185"/>
      <c r="U93" s="184"/>
      <c r="V93" s="184"/>
      <c r="W93" s="184"/>
      <c r="X93" s="184"/>
      <c r="Y93" s="184"/>
      <c r="Z93" s="184"/>
      <c r="AA93" s="184"/>
      <c r="AB93" s="184"/>
      <c r="AC93" s="184"/>
      <c r="AD93" s="184"/>
      <c r="AE93" s="184"/>
      <c r="AF93" s="184"/>
      <c r="AG93" s="184"/>
      <c r="AH93" s="184"/>
      <c r="AI93" s="184"/>
      <c r="AJ93" s="184"/>
      <c r="AK93" s="184"/>
      <c r="AL93" s="184"/>
      <c r="AM93" s="184"/>
      <c r="AN93" s="184"/>
      <c r="AO93" s="184"/>
      <c r="AP93" s="184"/>
      <c r="AQ93" s="184"/>
      <c r="AR93" s="184"/>
      <c r="AS93" s="184"/>
      <c r="AT93" s="184"/>
      <c r="AU93" s="184"/>
      <c r="AV93" s="184"/>
      <c r="AW93" s="184"/>
      <c r="AX93" s="184"/>
      <c r="AY93" s="184"/>
      <c r="AZ93" s="184"/>
      <c r="BA93" s="184"/>
      <c r="BB93" s="184"/>
      <c r="BC93" s="184"/>
      <c r="BD93" s="184"/>
      <c r="BE93" s="184"/>
      <c r="BF93" s="184"/>
      <c r="BG93" s="184"/>
      <c r="BH93" s="184"/>
      <c r="BI93" s="184"/>
      <c r="BJ93" s="184"/>
      <c r="BK93" s="184"/>
      <c r="BL93" s="184"/>
      <c r="BM93" s="184"/>
      <c r="BN93" s="184"/>
      <c r="BO93" s="184"/>
      <c r="BP93" s="184"/>
      <c r="BQ93" s="184"/>
      <c r="BR93" s="184"/>
      <c r="BS93" s="184"/>
      <c r="BT93" s="184"/>
      <c r="BU93" s="184"/>
      <c r="BV93" s="184"/>
      <c r="BW93" s="184"/>
      <c r="BX93" s="184"/>
      <c r="BY93" s="184"/>
      <c r="BZ93" s="184"/>
      <c r="CA93" s="184"/>
      <c r="CB93" s="184"/>
      <c r="CC93" s="184"/>
      <c r="CD93" s="184"/>
      <c r="CE93" s="184"/>
      <c r="CF93" s="184"/>
      <c r="CG93" s="184"/>
      <c r="CH93" s="184"/>
      <c r="CI93" s="184"/>
      <c r="CJ93" s="184"/>
      <c r="CK93" s="184"/>
      <c r="CL93" s="184"/>
      <c r="CM93" s="184"/>
      <c r="CN93" s="184"/>
      <c r="CO93" s="184"/>
      <c r="CP93" s="184"/>
      <c r="CQ93" s="184"/>
      <c r="CR93" s="184"/>
      <c r="CS93" s="184"/>
      <c r="CT93" s="184"/>
      <c r="CU93" s="184"/>
      <c r="CV93" s="184"/>
      <c r="CW93" s="184"/>
      <c r="CX93" s="184"/>
      <c r="CY93" s="184"/>
      <c r="CZ93" s="184"/>
      <c r="DA93" s="184"/>
      <c r="DB93" s="184"/>
      <c r="DC93" s="184"/>
      <c r="DD93" s="184"/>
      <c r="DE93" s="184"/>
      <c r="DF93" s="184"/>
      <c r="DG93" s="184"/>
      <c r="DH93" s="184"/>
      <c r="DI93" s="184"/>
      <c r="DJ93" s="184"/>
      <c r="DK93" s="184"/>
      <c r="DL93" s="184"/>
      <c r="DM93" s="184"/>
      <c r="DN93" s="184"/>
      <c r="DO93" s="184"/>
      <c r="DP93" s="184"/>
      <c r="DQ93" s="184"/>
      <c r="DR93" s="184"/>
      <c r="DS93" s="184"/>
      <c r="DT93" s="184"/>
      <c r="DU93" s="184"/>
      <c r="DV93" s="184"/>
      <c r="DW93" s="184"/>
      <c r="DX93" s="184"/>
      <c r="DY93" s="184"/>
      <c r="DZ93" s="184"/>
      <c r="EA93" s="184"/>
      <c r="EB93" s="184"/>
      <c r="EC93" s="184"/>
      <c r="ED93" s="184"/>
      <c r="EE93" s="184"/>
      <c r="EF93" s="184"/>
      <c r="EG93" s="184"/>
      <c r="EH93" s="184"/>
      <c r="EI93" s="184"/>
      <c r="EJ93" s="184"/>
      <c r="EK93" s="184"/>
      <c r="EL93" s="184"/>
      <c r="EM93" s="184"/>
      <c r="EN93" s="184"/>
      <c r="EO93" s="184"/>
      <c r="EP93" s="184"/>
      <c r="EQ93" s="184"/>
      <c r="ER93" s="184"/>
      <c r="ES93" s="184"/>
      <c r="ET93" s="184"/>
      <c r="EU93" s="184"/>
      <c r="EV93" s="184"/>
      <c r="EW93" s="184"/>
      <c r="EX93" s="184"/>
      <c r="EY93" s="184"/>
      <c r="EZ93" s="184"/>
      <c r="FA93" s="184"/>
      <c r="FB93" s="184"/>
      <c r="FC93" s="184"/>
      <c r="FD93" s="184"/>
      <c r="FE93" s="184"/>
      <c r="FF93" s="184"/>
      <c r="FG93" s="184"/>
      <c r="FH93" s="184"/>
      <c r="FI93" s="184"/>
      <c r="FJ93" s="184"/>
      <c r="FK93" s="184"/>
      <c r="FL93" s="184"/>
      <c r="FM93" s="184"/>
      <c r="FN93" s="184"/>
      <c r="FO93" s="184"/>
      <c r="FP93" s="184"/>
      <c r="FQ93" s="184"/>
      <c r="FR93" s="184"/>
      <c r="FS93" s="184"/>
      <c r="FT93" s="184"/>
      <c r="FU93" s="184"/>
      <c r="FV93" s="184"/>
      <c r="FW93" s="184"/>
      <c r="FX93" s="184"/>
      <c r="FY93" s="184"/>
      <c r="FZ93" s="184"/>
      <c r="GA93" s="184"/>
      <c r="GB93" s="184"/>
      <c r="GC93" s="184"/>
      <c r="GD93" s="184"/>
      <c r="GE93" s="184"/>
      <c r="GF93" s="184"/>
      <c r="GG93" s="184"/>
      <c r="GH93" s="184"/>
      <c r="GI93" s="184"/>
      <c r="GJ93" s="184"/>
      <c r="GK93" s="184"/>
      <c r="GL93" s="184"/>
      <c r="GM93" s="184"/>
      <c r="GN93" s="184"/>
      <c r="GO93" s="184"/>
      <c r="GP93" s="184"/>
      <c r="GQ93" s="184"/>
      <c r="GR93" s="184"/>
      <c r="GS93" s="184"/>
      <c r="GT93" s="184"/>
      <c r="GU93" s="184"/>
      <c r="GV93" s="184"/>
      <c r="GW93" s="184"/>
      <c r="GX93" s="184"/>
      <c r="GY93" s="184"/>
      <c r="GZ93" s="184"/>
      <c r="HA93" s="184"/>
      <c r="HB93" s="184"/>
      <c r="HC93" s="184"/>
      <c r="HD93" s="184"/>
      <c r="HE93" s="184"/>
      <c r="HF93" s="184"/>
      <c r="HG93" s="184"/>
      <c r="HH93" s="184"/>
      <c r="HI93" s="184"/>
      <c r="HJ93" s="184"/>
      <c r="HK93" s="184"/>
      <c r="HL93" s="184"/>
      <c r="HM93" s="184"/>
      <c r="HN93" s="184"/>
      <c r="HO93" s="184"/>
      <c r="HP93" s="184"/>
      <c r="HQ93" s="184"/>
      <c r="HR93" s="184"/>
      <c r="HS93" s="184"/>
      <c r="HT93" s="184"/>
      <c r="HU93" s="184"/>
      <c r="HV93" s="184"/>
      <c r="HW93" s="184"/>
      <c r="HX93" s="184"/>
      <c r="HY93" s="184"/>
      <c r="HZ93" s="184"/>
      <c r="IA93" s="184"/>
      <c r="IB93" s="184"/>
      <c r="IC93" s="184"/>
      <c r="ID93" s="184"/>
      <c r="IE93" s="184"/>
      <c r="IF93" s="184"/>
      <c r="IG93" s="184"/>
      <c r="IH93" s="184"/>
      <c r="II93" s="184"/>
      <c r="IJ93" s="184"/>
      <c r="IK93" s="184"/>
      <c r="IL93" s="184"/>
      <c r="IM93" s="184"/>
      <c r="IN93" s="184"/>
      <c r="IO93" s="184"/>
      <c r="IP93" s="184"/>
      <c r="IQ93" s="184"/>
      <c r="IR93" s="184"/>
      <c r="IS93" s="184"/>
      <c r="IT93" s="184"/>
      <c r="IU93" s="184"/>
      <c r="IV93" s="184"/>
      <c r="IW93" s="184"/>
    </row>
    <row r="94" spans="1:257" x14ac:dyDescent="0.2">
      <c r="J94" s="81"/>
    </row>
    <row r="95" spans="1:257" x14ac:dyDescent="0.2">
      <c r="J95" s="81"/>
    </row>
  </sheetData>
  <mergeCells count="37">
    <mergeCell ref="A63:A64"/>
    <mergeCell ref="A47:A48"/>
    <mergeCell ref="A50:A52"/>
    <mergeCell ref="A57:A58"/>
    <mergeCell ref="A59:A60"/>
    <mergeCell ref="A35:A36"/>
    <mergeCell ref="A37:A38"/>
    <mergeCell ref="A39:A40"/>
    <mergeCell ref="A42:A43"/>
    <mergeCell ref="A44:A45"/>
    <mergeCell ref="A23:A24"/>
    <mergeCell ref="A25:A26"/>
    <mergeCell ref="A28:A29"/>
    <mergeCell ref="A33:A34"/>
    <mergeCell ref="N9:N10"/>
    <mergeCell ref="K8:P8"/>
    <mergeCell ref="Q8:S8"/>
    <mergeCell ref="E9:F9"/>
    <mergeCell ref="H9:H10"/>
    <mergeCell ref="I9:I10"/>
    <mergeCell ref="J9:J10"/>
    <mergeCell ref="K9:L9"/>
    <mergeCell ref="S9:S10"/>
    <mergeCell ref="O9:O10"/>
    <mergeCell ref="P9:P10"/>
    <mergeCell ref="Q9:Q10"/>
    <mergeCell ref="R9:R10"/>
    <mergeCell ref="A8:A10"/>
    <mergeCell ref="B8:B10"/>
    <mergeCell ref="C8:C10"/>
    <mergeCell ref="D8:D10"/>
    <mergeCell ref="E8:J8"/>
    <mergeCell ref="A6:S6"/>
    <mergeCell ref="Q3:S3"/>
    <mergeCell ref="Q4:S4"/>
    <mergeCell ref="Q5:S5"/>
    <mergeCell ref="A7:S7"/>
  </mergeCells>
  <pageMargins left="0.39370078740157483" right="0.39370078740157483" top="0.78740157480314965" bottom="0" header="0.39370078740157483" footer="0"/>
  <pageSetup paperSize="9" scale="56" fitToHeight="0" orientation="landscape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9"/>
  <sheetViews>
    <sheetView topLeftCell="M1" zoomScaleNormal="100" workbookViewId="0">
      <selection activeCell="R4" sqref="R4:T4"/>
    </sheetView>
  </sheetViews>
  <sheetFormatPr defaultColWidth="8.85546875" defaultRowHeight="12.75" x14ac:dyDescent="0.2"/>
  <cols>
    <col min="1" max="1" width="5.42578125" style="184" customWidth="1"/>
    <col min="2" max="2" width="37.7109375" style="81" customWidth="1"/>
    <col min="3" max="3" width="18" style="80" customWidth="1"/>
    <col min="4" max="4" width="21.28515625" style="260" customWidth="1"/>
    <col min="5" max="5" width="12" style="184" customWidth="1"/>
    <col min="6" max="6" width="9.42578125" style="184" customWidth="1"/>
    <col min="7" max="7" width="10.42578125" style="184" customWidth="1"/>
    <col min="8" max="8" width="11.5703125" style="184" customWidth="1"/>
    <col min="9" max="9" width="12.85546875" style="184" customWidth="1"/>
    <col min="10" max="10" width="9.7109375" style="184" customWidth="1"/>
    <col min="11" max="11" width="9.85546875" style="184" customWidth="1"/>
    <col min="12" max="12" width="12.85546875" style="184" customWidth="1"/>
    <col min="13" max="13" width="10.5703125" style="184" customWidth="1"/>
    <col min="14" max="14" width="9.42578125" style="184" customWidth="1"/>
    <col min="15" max="15" width="12" style="184" customWidth="1"/>
    <col min="16" max="16" width="9.85546875" style="184" customWidth="1"/>
    <col min="17" max="17" width="10" style="184" customWidth="1"/>
    <col min="18" max="18" width="9.28515625" style="184" customWidth="1"/>
    <col min="19" max="19" width="9.85546875" style="184" customWidth="1"/>
    <col min="20" max="20" width="11.7109375" style="184" customWidth="1"/>
    <col min="21" max="21" width="10.42578125" style="184" customWidth="1"/>
    <col min="22" max="27" width="8.85546875" style="254"/>
    <col min="28" max="257" width="8.85546875" style="184"/>
    <col min="258" max="16384" width="8.85546875" style="9"/>
  </cols>
  <sheetData>
    <row r="1" spans="1:257" s="206" customFormat="1" ht="19.5" customHeight="1" x14ac:dyDescent="0.3">
      <c r="A1" s="203"/>
      <c r="B1" s="203"/>
      <c r="C1" s="204"/>
      <c r="D1" s="204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407" t="s">
        <v>512</v>
      </c>
      <c r="S1" s="407"/>
      <c r="T1" s="407"/>
      <c r="U1" s="407"/>
      <c r="V1" s="252"/>
      <c r="W1" s="252"/>
      <c r="X1" s="252"/>
      <c r="Y1" s="252"/>
      <c r="Z1" s="252"/>
      <c r="AA1" s="252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  <c r="BU1" s="203"/>
      <c r="BV1" s="203"/>
      <c r="BW1" s="203"/>
      <c r="BX1" s="203"/>
      <c r="BY1" s="203"/>
      <c r="BZ1" s="203"/>
      <c r="CA1" s="203"/>
      <c r="CB1" s="203"/>
      <c r="CC1" s="203"/>
      <c r="CD1" s="203"/>
      <c r="CE1" s="203"/>
      <c r="CF1" s="203"/>
      <c r="CG1" s="203"/>
      <c r="CH1" s="203"/>
      <c r="CI1" s="203"/>
      <c r="CJ1" s="203"/>
      <c r="CK1" s="203"/>
      <c r="CL1" s="203"/>
      <c r="CM1" s="203"/>
      <c r="CN1" s="203"/>
      <c r="CO1" s="203"/>
      <c r="CP1" s="203"/>
      <c r="CQ1" s="203"/>
      <c r="CR1" s="203"/>
      <c r="CS1" s="203"/>
      <c r="CT1" s="203"/>
      <c r="CU1" s="203"/>
      <c r="CV1" s="203"/>
      <c r="CW1" s="203"/>
      <c r="CX1" s="203"/>
      <c r="CY1" s="203"/>
      <c r="CZ1" s="203"/>
      <c r="DA1" s="203"/>
      <c r="DB1" s="203"/>
      <c r="DC1" s="203"/>
      <c r="DD1" s="203"/>
      <c r="DE1" s="203"/>
      <c r="DF1" s="203"/>
      <c r="DG1" s="203"/>
      <c r="DH1" s="203"/>
      <c r="DI1" s="203"/>
      <c r="DJ1" s="203"/>
      <c r="DK1" s="203"/>
      <c r="DL1" s="203"/>
      <c r="DM1" s="203"/>
      <c r="DN1" s="203"/>
      <c r="DO1" s="203"/>
      <c r="DP1" s="203"/>
      <c r="DQ1" s="203"/>
      <c r="DR1" s="203"/>
      <c r="DS1" s="203"/>
      <c r="DT1" s="203"/>
      <c r="DU1" s="203"/>
      <c r="DV1" s="203"/>
      <c r="DW1" s="203"/>
      <c r="DX1" s="203"/>
      <c r="DY1" s="203"/>
      <c r="DZ1" s="203"/>
      <c r="EA1" s="203"/>
      <c r="EB1" s="203"/>
      <c r="EC1" s="203"/>
      <c r="ED1" s="203"/>
      <c r="EE1" s="203"/>
      <c r="EF1" s="203"/>
      <c r="EG1" s="203"/>
      <c r="EH1" s="203"/>
      <c r="EI1" s="203"/>
      <c r="EJ1" s="203"/>
      <c r="EK1" s="203"/>
      <c r="EL1" s="203"/>
      <c r="EM1" s="203"/>
      <c r="EN1" s="203"/>
      <c r="EO1" s="203"/>
      <c r="EP1" s="203"/>
      <c r="EQ1" s="203"/>
      <c r="ER1" s="203"/>
      <c r="ES1" s="203"/>
      <c r="ET1" s="203"/>
      <c r="EU1" s="203"/>
      <c r="EV1" s="203"/>
      <c r="EW1" s="203"/>
      <c r="EX1" s="203"/>
      <c r="EY1" s="203"/>
      <c r="EZ1" s="203"/>
      <c r="FA1" s="203"/>
      <c r="FB1" s="203"/>
      <c r="FC1" s="203"/>
      <c r="FD1" s="203"/>
      <c r="FE1" s="203"/>
      <c r="FF1" s="203"/>
      <c r="FG1" s="203"/>
      <c r="FH1" s="203"/>
      <c r="FI1" s="203"/>
      <c r="FJ1" s="203"/>
      <c r="FK1" s="203"/>
      <c r="FL1" s="203"/>
      <c r="FM1" s="203"/>
      <c r="FN1" s="203"/>
      <c r="FO1" s="203"/>
      <c r="FP1" s="203"/>
      <c r="FQ1" s="203"/>
      <c r="FR1" s="203"/>
      <c r="FS1" s="203"/>
      <c r="FT1" s="203"/>
      <c r="FU1" s="203"/>
      <c r="FV1" s="203"/>
      <c r="FW1" s="203"/>
      <c r="FX1" s="203"/>
      <c r="FY1" s="203"/>
      <c r="FZ1" s="203"/>
      <c r="GA1" s="203"/>
      <c r="GB1" s="203"/>
      <c r="GC1" s="203"/>
      <c r="GD1" s="203"/>
      <c r="GE1" s="203"/>
      <c r="GF1" s="203"/>
      <c r="GG1" s="203"/>
      <c r="GH1" s="203"/>
      <c r="GI1" s="203"/>
      <c r="GJ1" s="203"/>
      <c r="GK1" s="203"/>
      <c r="GL1" s="203"/>
      <c r="GM1" s="203"/>
      <c r="GN1" s="203"/>
      <c r="GO1" s="203"/>
      <c r="GP1" s="203"/>
      <c r="GQ1" s="203"/>
      <c r="GR1" s="203"/>
      <c r="GS1" s="203"/>
      <c r="GT1" s="203"/>
      <c r="GU1" s="203"/>
      <c r="GV1" s="203"/>
      <c r="GW1" s="203"/>
      <c r="GX1" s="203"/>
      <c r="GY1" s="203"/>
      <c r="GZ1" s="203"/>
      <c r="HA1" s="203"/>
      <c r="HB1" s="203"/>
      <c r="HC1" s="203"/>
      <c r="HD1" s="203"/>
      <c r="HE1" s="203"/>
      <c r="HF1" s="203"/>
      <c r="HG1" s="203"/>
      <c r="HH1" s="203"/>
      <c r="HI1" s="203"/>
      <c r="HJ1" s="203"/>
      <c r="HK1" s="203"/>
      <c r="HL1" s="203"/>
      <c r="HM1" s="203"/>
      <c r="HN1" s="203"/>
      <c r="HO1" s="203"/>
      <c r="HP1" s="203"/>
      <c r="HQ1" s="203"/>
      <c r="HR1" s="203"/>
      <c r="HS1" s="203"/>
      <c r="HT1" s="203"/>
      <c r="HU1" s="203"/>
      <c r="HV1" s="203"/>
      <c r="HW1" s="203"/>
      <c r="HX1" s="203"/>
      <c r="HY1" s="203"/>
      <c r="HZ1" s="203"/>
      <c r="IA1" s="203"/>
      <c r="IB1" s="203"/>
      <c r="IC1" s="203"/>
      <c r="ID1" s="203"/>
      <c r="IE1" s="203"/>
      <c r="IF1" s="203"/>
      <c r="IG1" s="203"/>
      <c r="IH1" s="203"/>
      <c r="II1" s="203"/>
      <c r="IJ1" s="203"/>
      <c r="IK1" s="203"/>
      <c r="IL1" s="203"/>
      <c r="IM1" s="203"/>
      <c r="IN1" s="203"/>
      <c r="IO1" s="203"/>
      <c r="IP1" s="203"/>
      <c r="IQ1" s="203"/>
      <c r="IR1" s="203"/>
      <c r="IS1" s="203"/>
      <c r="IT1" s="203"/>
      <c r="IU1" s="203"/>
      <c r="IV1" s="203"/>
      <c r="IW1" s="203"/>
    </row>
    <row r="2" spans="1:257" s="206" customFormat="1" ht="18" customHeight="1" x14ac:dyDescent="0.3">
      <c r="A2" s="203"/>
      <c r="B2" s="203"/>
      <c r="C2" s="204"/>
      <c r="D2" s="204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401" t="s">
        <v>1024</v>
      </c>
      <c r="S2" s="401"/>
      <c r="T2" s="401"/>
      <c r="U2" s="401"/>
      <c r="V2" s="252"/>
      <c r="W2" s="252"/>
      <c r="X2" s="252"/>
      <c r="Y2" s="252"/>
      <c r="Z2" s="252"/>
      <c r="AA2" s="252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F2" s="203"/>
      <c r="BG2" s="203"/>
      <c r="BH2" s="203"/>
      <c r="BI2" s="203"/>
      <c r="BJ2" s="203"/>
      <c r="BK2" s="203"/>
      <c r="BL2" s="203"/>
      <c r="BM2" s="203"/>
      <c r="BN2" s="203"/>
      <c r="BO2" s="203"/>
      <c r="BP2" s="203"/>
      <c r="BQ2" s="203"/>
      <c r="BR2" s="203"/>
      <c r="BS2" s="203"/>
      <c r="BT2" s="203"/>
      <c r="BU2" s="203"/>
      <c r="BV2" s="203"/>
      <c r="BW2" s="203"/>
      <c r="BX2" s="203"/>
      <c r="BY2" s="203"/>
      <c r="BZ2" s="203"/>
      <c r="CA2" s="203"/>
      <c r="CB2" s="203"/>
      <c r="CC2" s="203"/>
      <c r="CD2" s="203"/>
      <c r="CE2" s="203"/>
      <c r="CF2" s="203"/>
      <c r="CG2" s="203"/>
      <c r="CH2" s="203"/>
      <c r="CI2" s="203"/>
      <c r="CJ2" s="203"/>
      <c r="CK2" s="203"/>
      <c r="CL2" s="203"/>
      <c r="CM2" s="203"/>
      <c r="CN2" s="203"/>
      <c r="CO2" s="203"/>
      <c r="CP2" s="203"/>
      <c r="CQ2" s="203"/>
      <c r="CR2" s="203"/>
      <c r="CS2" s="203"/>
      <c r="CT2" s="203"/>
      <c r="CU2" s="203"/>
      <c r="CV2" s="203"/>
      <c r="CW2" s="203"/>
      <c r="CX2" s="203"/>
      <c r="CY2" s="203"/>
      <c r="CZ2" s="203"/>
      <c r="DA2" s="203"/>
      <c r="DB2" s="203"/>
      <c r="DC2" s="203"/>
      <c r="DD2" s="203"/>
      <c r="DE2" s="203"/>
      <c r="DF2" s="203"/>
      <c r="DG2" s="203"/>
      <c r="DH2" s="203"/>
      <c r="DI2" s="203"/>
      <c r="DJ2" s="203"/>
      <c r="DK2" s="203"/>
      <c r="DL2" s="203"/>
      <c r="DM2" s="203"/>
      <c r="DN2" s="203"/>
      <c r="DO2" s="203"/>
      <c r="DP2" s="203"/>
      <c r="DQ2" s="203"/>
      <c r="DR2" s="203"/>
      <c r="DS2" s="203"/>
      <c r="DT2" s="203"/>
      <c r="DU2" s="203"/>
      <c r="DV2" s="203"/>
      <c r="DW2" s="203"/>
      <c r="DX2" s="203"/>
      <c r="DY2" s="203"/>
      <c r="DZ2" s="203"/>
      <c r="EA2" s="203"/>
      <c r="EB2" s="203"/>
      <c r="EC2" s="203"/>
      <c r="ED2" s="203"/>
      <c r="EE2" s="203"/>
      <c r="EF2" s="203"/>
      <c r="EG2" s="203"/>
      <c r="EH2" s="203"/>
      <c r="EI2" s="203"/>
      <c r="EJ2" s="203"/>
      <c r="EK2" s="203"/>
      <c r="EL2" s="203"/>
      <c r="EM2" s="203"/>
      <c r="EN2" s="203"/>
      <c r="EO2" s="203"/>
      <c r="EP2" s="203"/>
      <c r="EQ2" s="203"/>
      <c r="ER2" s="203"/>
      <c r="ES2" s="203"/>
      <c r="ET2" s="203"/>
      <c r="EU2" s="203"/>
      <c r="EV2" s="203"/>
      <c r="EW2" s="203"/>
      <c r="EX2" s="203"/>
      <c r="EY2" s="203"/>
      <c r="EZ2" s="203"/>
      <c r="FA2" s="203"/>
      <c r="FB2" s="203"/>
      <c r="FC2" s="203"/>
      <c r="FD2" s="203"/>
      <c r="FE2" s="203"/>
      <c r="FF2" s="203"/>
      <c r="FG2" s="203"/>
      <c r="FH2" s="203"/>
      <c r="FI2" s="203"/>
      <c r="FJ2" s="203"/>
      <c r="FK2" s="203"/>
      <c r="FL2" s="203"/>
      <c r="FM2" s="203"/>
      <c r="FN2" s="203"/>
      <c r="FO2" s="203"/>
      <c r="FP2" s="203"/>
      <c r="FQ2" s="203"/>
      <c r="FR2" s="203"/>
      <c r="FS2" s="203"/>
      <c r="FT2" s="203"/>
      <c r="FU2" s="203"/>
      <c r="FV2" s="203"/>
      <c r="FW2" s="203"/>
      <c r="FX2" s="203"/>
      <c r="FY2" s="203"/>
      <c r="FZ2" s="203"/>
      <c r="GA2" s="203"/>
      <c r="GB2" s="203"/>
      <c r="GC2" s="203"/>
      <c r="GD2" s="203"/>
      <c r="GE2" s="203"/>
      <c r="GF2" s="203"/>
      <c r="GG2" s="203"/>
      <c r="GH2" s="203"/>
      <c r="GI2" s="203"/>
      <c r="GJ2" s="203"/>
      <c r="GK2" s="203"/>
      <c r="GL2" s="203"/>
      <c r="GM2" s="203"/>
      <c r="GN2" s="203"/>
      <c r="GO2" s="203"/>
      <c r="GP2" s="203"/>
      <c r="GQ2" s="203"/>
      <c r="GR2" s="203"/>
      <c r="GS2" s="203"/>
      <c r="GT2" s="203"/>
      <c r="GU2" s="203"/>
      <c r="GV2" s="203"/>
      <c r="GW2" s="203"/>
      <c r="GX2" s="203"/>
      <c r="GY2" s="203"/>
      <c r="GZ2" s="203"/>
      <c r="HA2" s="203"/>
      <c r="HB2" s="203"/>
      <c r="HC2" s="203"/>
      <c r="HD2" s="203"/>
      <c r="HE2" s="203"/>
      <c r="HF2" s="203"/>
      <c r="HG2" s="203"/>
      <c r="HH2" s="203"/>
      <c r="HI2" s="203"/>
      <c r="HJ2" s="203"/>
      <c r="HK2" s="203"/>
      <c r="HL2" s="203"/>
      <c r="HM2" s="203"/>
      <c r="HN2" s="203"/>
      <c r="HO2" s="203"/>
      <c r="HP2" s="203"/>
      <c r="HQ2" s="203"/>
      <c r="HR2" s="203"/>
      <c r="HS2" s="203"/>
      <c r="HT2" s="203"/>
      <c r="HU2" s="203"/>
      <c r="HV2" s="203"/>
      <c r="HW2" s="203"/>
      <c r="HX2" s="203"/>
      <c r="HY2" s="203"/>
      <c r="HZ2" s="203"/>
      <c r="IA2" s="203"/>
      <c r="IB2" s="203"/>
      <c r="IC2" s="203"/>
      <c r="ID2" s="203"/>
      <c r="IE2" s="203"/>
      <c r="IF2" s="203"/>
      <c r="IG2" s="203"/>
      <c r="IH2" s="203"/>
      <c r="II2" s="203"/>
      <c r="IJ2" s="203"/>
      <c r="IK2" s="203"/>
      <c r="IL2" s="203"/>
      <c r="IM2" s="203"/>
      <c r="IN2" s="203"/>
      <c r="IO2" s="203"/>
      <c r="IP2" s="203"/>
      <c r="IQ2" s="203"/>
      <c r="IR2" s="203"/>
      <c r="IS2" s="203"/>
      <c r="IT2" s="203"/>
      <c r="IU2" s="203"/>
      <c r="IV2" s="203"/>
      <c r="IW2" s="203"/>
    </row>
    <row r="3" spans="1:257" s="206" customFormat="1" ht="21.75" customHeight="1" x14ac:dyDescent="0.3">
      <c r="A3" s="203"/>
      <c r="B3" s="203"/>
      <c r="C3" s="204"/>
      <c r="D3" s="204"/>
      <c r="E3" s="203"/>
      <c r="F3" s="203"/>
      <c r="G3" s="203"/>
      <c r="H3" s="408"/>
      <c r="I3" s="408"/>
      <c r="J3" s="408"/>
      <c r="K3" s="203"/>
      <c r="L3" s="203"/>
      <c r="M3" s="203"/>
      <c r="N3" s="203"/>
      <c r="O3" s="203"/>
      <c r="P3" s="203"/>
      <c r="Q3" s="203"/>
      <c r="R3" s="402" t="s">
        <v>0</v>
      </c>
      <c r="S3" s="402"/>
      <c r="T3" s="402"/>
      <c r="U3" s="402"/>
      <c r="V3" s="252"/>
      <c r="W3" s="252"/>
      <c r="X3" s="252"/>
      <c r="Y3" s="252"/>
      <c r="Z3" s="252"/>
      <c r="AA3" s="252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U3" s="203"/>
      <c r="AV3" s="203"/>
      <c r="AW3" s="203"/>
      <c r="AX3" s="203"/>
      <c r="AY3" s="203"/>
      <c r="AZ3" s="203"/>
      <c r="BA3" s="203"/>
      <c r="BB3" s="203"/>
      <c r="BC3" s="203"/>
      <c r="BD3" s="203"/>
      <c r="BE3" s="203"/>
      <c r="BF3" s="203"/>
      <c r="BG3" s="203"/>
      <c r="BH3" s="203"/>
      <c r="BI3" s="203"/>
      <c r="BJ3" s="203"/>
      <c r="BK3" s="203"/>
      <c r="BL3" s="203"/>
      <c r="BM3" s="203"/>
      <c r="BN3" s="203"/>
      <c r="BO3" s="203"/>
      <c r="BP3" s="203"/>
      <c r="BQ3" s="203"/>
      <c r="BR3" s="203"/>
      <c r="BS3" s="203"/>
      <c r="BT3" s="203"/>
      <c r="BU3" s="203"/>
      <c r="BV3" s="203"/>
      <c r="BW3" s="203"/>
      <c r="BX3" s="203"/>
      <c r="BY3" s="203"/>
      <c r="BZ3" s="203"/>
      <c r="CA3" s="203"/>
      <c r="CB3" s="203"/>
      <c r="CC3" s="203"/>
      <c r="CD3" s="203"/>
      <c r="CE3" s="203"/>
      <c r="CF3" s="203"/>
      <c r="CG3" s="203"/>
      <c r="CH3" s="203"/>
      <c r="CI3" s="203"/>
      <c r="CJ3" s="203"/>
      <c r="CK3" s="203"/>
      <c r="CL3" s="203"/>
      <c r="CM3" s="203"/>
      <c r="CN3" s="203"/>
      <c r="CO3" s="203"/>
      <c r="CP3" s="203"/>
      <c r="CQ3" s="203"/>
      <c r="CR3" s="203"/>
      <c r="CS3" s="203"/>
      <c r="CT3" s="203"/>
      <c r="CU3" s="203"/>
      <c r="CV3" s="203"/>
      <c r="CW3" s="203"/>
      <c r="CX3" s="203"/>
      <c r="CY3" s="203"/>
      <c r="CZ3" s="203"/>
      <c r="DA3" s="203"/>
      <c r="DB3" s="203"/>
      <c r="DC3" s="203"/>
      <c r="DD3" s="203"/>
      <c r="DE3" s="203"/>
      <c r="DF3" s="203"/>
      <c r="DG3" s="203"/>
      <c r="DH3" s="203"/>
      <c r="DI3" s="203"/>
      <c r="DJ3" s="203"/>
      <c r="DK3" s="203"/>
      <c r="DL3" s="203"/>
      <c r="DM3" s="203"/>
      <c r="DN3" s="203"/>
      <c r="DO3" s="203"/>
      <c r="DP3" s="203"/>
      <c r="DQ3" s="203"/>
      <c r="DR3" s="203"/>
      <c r="DS3" s="203"/>
      <c r="DT3" s="203"/>
      <c r="DU3" s="203"/>
      <c r="DV3" s="203"/>
      <c r="DW3" s="203"/>
      <c r="DX3" s="203"/>
      <c r="DY3" s="203"/>
      <c r="DZ3" s="203"/>
      <c r="EA3" s="203"/>
      <c r="EB3" s="203"/>
      <c r="EC3" s="203"/>
      <c r="ED3" s="203"/>
      <c r="EE3" s="203"/>
      <c r="EF3" s="203"/>
      <c r="EG3" s="203"/>
      <c r="EH3" s="203"/>
      <c r="EI3" s="203"/>
      <c r="EJ3" s="203"/>
      <c r="EK3" s="203"/>
      <c r="EL3" s="203"/>
      <c r="EM3" s="203"/>
      <c r="EN3" s="203"/>
      <c r="EO3" s="203"/>
      <c r="EP3" s="203"/>
      <c r="EQ3" s="203"/>
      <c r="ER3" s="203"/>
      <c r="ES3" s="203"/>
      <c r="ET3" s="203"/>
      <c r="EU3" s="203"/>
      <c r="EV3" s="203"/>
      <c r="EW3" s="203"/>
      <c r="EX3" s="203"/>
      <c r="EY3" s="203"/>
      <c r="EZ3" s="203"/>
      <c r="FA3" s="203"/>
      <c r="FB3" s="203"/>
      <c r="FC3" s="203"/>
      <c r="FD3" s="203"/>
      <c r="FE3" s="203"/>
      <c r="FF3" s="203"/>
      <c r="FG3" s="203"/>
      <c r="FH3" s="203"/>
      <c r="FI3" s="203"/>
      <c r="FJ3" s="203"/>
      <c r="FK3" s="203"/>
      <c r="FL3" s="203"/>
      <c r="FM3" s="203"/>
      <c r="FN3" s="203"/>
      <c r="FO3" s="203"/>
      <c r="FP3" s="203"/>
      <c r="FQ3" s="203"/>
      <c r="FR3" s="203"/>
      <c r="FS3" s="203"/>
      <c r="FT3" s="203"/>
      <c r="FU3" s="203"/>
      <c r="FV3" s="203"/>
      <c r="FW3" s="203"/>
      <c r="FX3" s="203"/>
      <c r="FY3" s="203"/>
      <c r="FZ3" s="203"/>
      <c r="GA3" s="203"/>
      <c r="GB3" s="203"/>
      <c r="GC3" s="203"/>
      <c r="GD3" s="203"/>
      <c r="GE3" s="203"/>
      <c r="GF3" s="203"/>
      <c r="GG3" s="203"/>
      <c r="GH3" s="203"/>
      <c r="GI3" s="203"/>
      <c r="GJ3" s="203"/>
      <c r="GK3" s="203"/>
      <c r="GL3" s="203"/>
      <c r="GM3" s="203"/>
      <c r="GN3" s="203"/>
      <c r="GO3" s="203"/>
      <c r="GP3" s="203"/>
      <c r="GQ3" s="203"/>
      <c r="GR3" s="203"/>
      <c r="GS3" s="203"/>
      <c r="GT3" s="203"/>
      <c r="GU3" s="203"/>
      <c r="GV3" s="203"/>
      <c r="GW3" s="203"/>
      <c r="GX3" s="203"/>
      <c r="GY3" s="203"/>
      <c r="GZ3" s="203"/>
      <c r="HA3" s="203"/>
      <c r="HB3" s="203"/>
      <c r="HC3" s="203"/>
      <c r="HD3" s="203"/>
      <c r="HE3" s="203"/>
      <c r="HF3" s="203"/>
      <c r="HG3" s="203"/>
      <c r="HH3" s="203"/>
      <c r="HI3" s="203"/>
      <c r="HJ3" s="203"/>
      <c r="HK3" s="203"/>
      <c r="HL3" s="203"/>
      <c r="HM3" s="203"/>
      <c r="HN3" s="203"/>
      <c r="HO3" s="203"/>
      <c r="HP3" s="203"/>
      <c r="HQ3" s="203"/>
      <c r="HR3" s="203"/>
      <c r="HS3" s="203"/>
      <c r="HT3" s="203"/>
      <c r="HU3" s="203"/>
      <c r="HV3" s="203"/>
      <c r="HW3" s="203"/>
      <c r="HX3" s="203"/>
      <c r="HY3" s="203"/>
      <c r="HZ3" s="203"/>
      <c r="IA3" s="203"/>
      <c r="IB3" s="203"/>
      <c r="IC3" s="203"/>
      <c r="ID3" s="203"/>
      <c r="IE3" s="203"/>
      <c r="IF3" s="203"/>
      <c r="IG3" s="203"/>
      <c r="IH3" s="203"/>
      <c r="II3" s="203"/>
      <c r="IJ3" s="203"/>
      <c r="IK3" s="203"/>
      <c r="IL3" s="203"/>
      <c r="IM3" s="203"/>
      <c r="IN3" s="203"/>
      <c r="IO3" s="203"/>
      <c r="IP3" s="203"/>
      <c r="IQ3" s="203"/>
      <c r="IR3" s="203"/>
      <c r="IS3" s="203"/>
      <c r="IT3" s="203"/>
      <c r="IU3" s="203"/>
      <c r="IV3" s="203"/>
      <c r="IW3" s="203"/>
    </row>
    <row r="4" spans="1:257" s="206" customFormat="1" ht="24" customHeight="1" x14ac:dyDescent="0.3">
      <c r="A4" s="203"/>
      <c r="B4" s="203"/>
      <c r="C4" s="204"/>
      <c r="D4" s="204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394" t="s">
        <v>1037</v>
      </c>
      <c r="S4" s="394"/>
      <c r="T4" s="394"/>
      <c r="U4" s="253"/>
      <c r="V4" s="252"/>
      <c r="W4" s="252"/>
      <c r="X4" s="252"/>
      <c r="Y4" s="252"/>
      <c r="Z4" s="252"/>
      <c r="AA4" s="252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3"/>
      <c r="CV4" s="203"/>
      <c r="CW4" s="203"/>
      <c r="CX4" s="203"/>
      <c r="CY4" s="203"/>
      <c r="CZ4" s="203"/>
      <c r="DA4" s="203"/>
      <c r="DB4" s="203"/>
      <c r="DC4" s="203"/>
      <c r="DD4" s="203"/>
      <c r="DE4" s="203"/>
      <c r="DF4" s="203"/>
      <c r="DG4" s="203"/>
      <c r="DH4" s="203"/>
      <c r="DI4" s="203"/>
      <c r="DJ4" s="203"/>
      <c r="DK4" s="203"/>
      <c r="DL4" s="203"/>
      <c r="DM4" s="203"/>
      <c r="DN4" s="203"/>
      <c r="DO4" s="203"/>
      <c r="DP4" s="203"/>
      <c r="DQ4" s="203"/>
      <c r="DR4" s="203"/>
      <c r="DS4" s="203"/>
      <c r="DT4" s="203"/>
      <c r="DU4" s="203"/>
      <c r="DV4" s="203"/>
      <c r="DW4" s="203"/>
      <c r="DX4" s="203"/>
      <c r="DY4" s="203"/>
      <c r="DZ4" s="203"/>
      <c r="EA4" s="203"/>
      <c r="EB4" s="203"/>
      <c r="EC4" s="203"/>
      <c r="ED4" s="203"/>
      <c r="EE4" s="203"/>
      <c r="EF4" s="203"/>
      <c r="EG4" s="203"/>
      <c r="EH4" s="203"/>
      <c r="EI4" s="203"/>
      <c r="EJ4" s="203"/>
      <c r="EK4" s="203"/>
      <c r="EL4" s="203"/>
      <c r="EM4" s="203"/>
      <c r="EN4" s="203"/>
      <c r="EO4" s="203"/>
      <c r="EP4" s="203"/>
      <c r="EQ4" s="203"/>
      <c r="ER4" s="203"/>
      <c r="ES4" s="203"/>
      <c r="ET4" s="203"/>
      <c r="EU4" s="203"/>
      <c r="EV4" s="203"/>
      <c r="EW4" s="203"/>
      <c r="EX4" s="203"/>
      <c r="EY4" s="203"/>
      <c r="EZ4" s="203"/>
      <c r="FA4" s="203"/>
      <c r="FB4" s="203"/>
      <c r="FC4" s="203"/>
      <c r="FD4" s="203"/>
      <c r="FE4" s="203"/>
      <c r="FF4" s="203"/>
      <c r="FG4" s="203"/>
      <c r="FH4" s="203"/>
      <c r="FI4" s="203"/>
      <c r="FJ4" s="203"/>
      <c r="FK4" s="203"/>
      <c r="FL4" s="203"/>
      <c r="FM4" s="203"/>
      <c r="FN4" s="203"/>
      <c r="FO4" s="203"/>
      <c r="FP4" s="203"/>
      <c r="FQ4" s="203"/>
      <c r="FR4" s="203"/>
      <c r="FS4" s="203"/>
      <c r="FT4" s="203"/>
      <c r="FU4" s="203"/>
      <c r="FV4" s="203"/>
      <c r="FW4" s="203"/>
      <c r="FX4" s="203"/>
      <c r="FY4" s="203"/>
      <c r="FZ4" s="203"/>
      <c r="GA4" s="203"/>
      <c r="GB4" s="203"/>
      <c r="GC4" s="203"/>
      <c r="GD4" s="203"/>
      <c r="GE4" s="203"/>
      <c r="GF4" s="203"/>
      <c r="GG4" s="203"/>
      <c r="GH4" s="203"/>
      <c r="GI4" s="203"/>
      <c r="GJ4" s="203"/>
      <c r="GK4" s="203"/>
      <c r="GL4" s="203"/>
      <c r="GM4" s="203"/>
      <c r="GN4" s="203"/>
      <c r="GO4" s="203"/>
      <c r="GP4" s="203"/>
      <c r="GQ4" s="203"/>
      <c r="GR4" s="203"/>
      <c r="GS4" s="203"/>
      <c r="GT4" s="203"/>
      <c r="GU4" s="203"/>
      <c r="GV4" s="203"/>
      <c r="GW4" s="203"/>
      <c r="GX4" s="203"/>
      <c r="GY4" s="203"/>
      <c r="GZ4" s="203"/>
      <c r="HA4" s="203"/>
      <c r="HB4" s="203"/>
      <c r="HC4" s="203"/>
      <c r="HD4" s="203"/>
      <c r="HE4" s="203"/>
      <c r="HF4" s="203"/>
      <c r="HG4" s="203"/>
      <c r="HH4" s="203"/>
      <c r="HI4" s="203"/>
      <c r="HJ4" s="203"/>
      <c r="HK4" s="203"/>
      <c r="HL4" s="203"/>
      <c r="HM4" s="203"/>
      <c r="HN4" s="203"/>
      <c r="HO4" s="203"/>
      <c r="HP4" s="203"/>
      <c r="HQ4" s="203"/>
      <c r="HR4" s="203"/>
      <c r="HS4" s="203"/>
      <c r="HT4" s="203"/>
      <c r="HU4" s="203"/>
      <c r="HV4" s="203"/>
      <c r="HW4" s="203"/>
      <c r="HX4" s="203"/>
      <c r="HY4" s="203"/>
      <c r="HZ4" s="203"/>
      <c r="IA4" s="203"/>
      <c r="IB4" s="203"/>
      <c r="IC4" s="203"/>
      <c r="ID4" s="203"/>
      <c r="IE4" s="203"/>
      <c r="IF4" s="203"/>
      <c r="IG4" s="203"/>
      <c r="IH4" s="203"/>
      <c r="II4" s="203"/>
      <c r="IJ4" s="203"/>
      <c r="IK4" s="203"/>
      <c r="IL4" s="203"/>
      <c r="IM4" s="203"/>
      <c r="IN4" s="203"/>
      <c r="IO4" s="203"/>
      <c r="IP4" s="203"/>
      <c r="IQ4" s="203"/>
      <c r="IR4" s="203"/>
      <c r="IS4" s="203"/>
      <c r="IT4" s="203"/>
      <c r="IU4" s="203"/>
      <c r="IV4" s="203"/>
      <c r="IW4" s="203"/>
    </row>
    <row r="5" spans="1:257" s="206" customFormat="1" ht="24" customHeight="1" x14ac:dyDescent="0.3">
      <c r="A5" s="374" t="s">
        <v>1027</v>
      </c>
      <c r="B5" s="374"/>
      <c r="C5" s="374"/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252"/>
      <c r="W5" s="252"/>
      <c r="X5" s="252"/>
      <c r="Y5" s="252"/>
      <c r="Z5" s="252"/>
      <c r="AA5" s="252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  <c r="AW5" s="203"/>
      <c r="AX5" s="203"/>
      <c r="AY5" s="203"/>
      <c r="AZ5" s="203"/>
      <c r="BA5" s="203"/>
      <c r="BB5" s="203"/>
      <c r="BC5" s="203"/>
      <c r="BD5" s="203"/>
      <c r="BE5" s="203"/>
      <c r="BF5" s="203"/>
      <c r="BG5" s="203"/>
      <c r="BH5" s="203"/>
      <c r="BI5" s="203"/>
      <c r="BJ5" s="203"/>
      <c r="BK5" s="203"/>
      <c r="BL5" s="203"/>
      <c r="BM5" s="203"/>
      <c r="BN5" s="203"/>
      <c r="BO5" s="203"/>
      <c r="BP5" s="203"/>
      <c r="BQ5" s="203"/>
      <c r="BR5" s="203"/>
      <c r="BS5" s="203"/>
      <c r="BT5" s="203"/>
      <c r="BU5" s="203"/>
      <c r="BV5" s="203"/>
      <c r="BW5" s="203"/>
      <c r="BX5" s="203"/>
      <c r="BY5" s="203"/>
      <c r="BZ5" s="203"/>
      <c r="CA5" s="203"/>
      <c r="CB5" s="203"/>
      <c r="CC5" s="203"/>
      <c r="CD5" s="203"/>
      <c r="CE5" s="203"/>
      <c r="CF5" s="203"/>
      <c r="CG5" s="203"/>
      <c r="CH5" s="203"/>
      <c r="CI5" s="203"/>
      <c r="CJ5" s="203"/>
      <c r="CK5" s="203"/>
      <c r="CL5" s="203"/>
      <c r="CM5" s="203"/>
      <c r="CN5" s="203"/>
      <c r="CO5" s="203"/>
      <c r="CP5" s="203"/>
      <c r="CQ5" s="203"/>
      <c r="CR5" s="203"/>
      <c r="CS5" s="203"/>
      <c r="CT5" s="203"/>
      <c r="CU5" s="203"/>
      <c r="CV5" s="203"/>
      <c r="CW5" s="203"/>
      <c r="CX5" s="203"/>
      <c r="CY5" s="203"/>
      <c r="CZ5" s="203"/>
      <c r="DA5" s="203"/>
      <c r="DB5" s="203"/>
      <c r="DC5" s="203"/>
      <c r="DD5" s="203"/>
      <c r="DE5" s="203"/>
      <c r="DF5" s="203"/>
      <c r="DG5" s="203"/>
      <c r="DH5" s="203"/>
      <c r="DI5" s="203"/>
      <c r="DJ5" s="203"/>
      <c r="DK5" s="203"/>
      <c r="DL5" s="203"/>
      <c r="DM5" s="203"/>
      <c r="DN5" s="203"/>
      <c r="DO5" s="203"/>
      <c r="DP5" s="203"/>
      <c r="DQ5" s="203"/>
      <c r="DR5" s="203"/>
      <c r="DS5" s="203"/>
      <c r="DT5" s="203"/>
      <c r="DU5" s="203"/>
      <c r="DV5" s="203"/>
      <c r="DW5" s="203"/>
      <c r="DX5" s="203"/>
      <c r="DY5" s="203"/>
      <c r="DZ5" s="203"/>
      <c r="EA5" s="203"/>
      <c r="EB5" s="203"/>
      <c r="EC5" s="203"/>
      <c r="ED5" s="203"/>
      <c r="EE5" s="203"/>
      <c r="EF5" s="203"/>
      <c r="EG5" s="203"/>
      <c r="EH5" s="203"/>
      <c r="EI5" s="203"/>
      <c r="EJ5" s="203"/>
      <c r="EK5" s="203"/>
      <c r="EL5" s="203"/>
      <c r="EM5" s="203"/>
      <c r="EN5" s="203"/>
      <c r="EO5" s="203"/>
      <c r="EP5" s="203"/>
      <c r="EQ5" s="203"/>
      <c r="ER5" s="203"/>
      <c r="ES5" s="203"/>
      <c r="ET5" s="203"/>
      <c r="EU5" s="203"/>
      <c r="EV5" s="203"/>
      <c r="EW5" s="203"/>
      <c r="EX5" s="203"/>
      <c r="EY5" s="203"/>
      <c r="EZ5" s="203"/>
      <c r="FA5" s="203"/>
      <c r="FB5" s="203"/>
      <c r="FC5" s="203"/>
      <c r="FD5" s="203"/>
      <c r="FE5" s="203"/>
      <c r="FF5" s="203"/>
      <c r="FG5" s="203"/>
      <c r="FH5" s="203"/>
      <c r="FI5" s="203"/>
      <c r="FJ5" s="203"/>
      <c r="FK5" s="203"/>
      <c r="FL5" s="203"/>
      <c r="FM5" s="203"/>
      <c r="FN5" s="203"/>
      <c r="FO5" s="203"/>
      <c r="FP5" s="203"/>
      <c r="FQ5" s="203"/>
      <c r="FR5" s="203"/>
      <c r="FS5" s="203"/>
      <c r="FT5" s="203"/>
      <c r="FU5" s="203"/>
      <c r="FV5" s="203"/>
      <c r="FW5" s="203"/>
      <c r="FX5" s="203"/>
      <c r="FY5" s="203"/>
      <c r="FZ5" s="203"/>
      <c r="GA5" s="203"/>
      <c r="GB5" s="203"/>
      <c r="GC5" s="203"/>
      <c r="GD5" s="203"/>
      <c r="GE5" s="203"/>
      <c r="GF5" s="203"/>
      <c r="GG5" s="203"/>
      <c r="GH5" s="203"/>
      <c r="GI5" s="203"/>
      <c r="GJ5" s="203"/>
      <c r="GK5" s="203"/>
      <c r="GL5" s="203"/>
      <c r="GM5" s="203"/>
      <c r="GN5" s="203"/>
      <c r="GO5" s="203"/>
      <c r="GP5" s="203"/>
      <c r="GQ5" s="203"/>
      <c r="GR5" s="203"/>
      <c r="GS5" s="203"/>
      <c r="GT5" s="203"/>
      <c r="GU5" s="203"/>
      <c r="GV5" s="203"/>
      <c r="GW5" s="203"/>
      <c r="GX5" s="203"/>
      <c r="GY5" s="203"/>
      <c r="GZ5" s="203"/>
      <c r="HA5" s="203"/>
      <c r="HB5" s="203"/>
      <c r="HC5" s="203"/>
      <c r="HD5" s="203"/>
      <c r="HE5" s="203"/>
      <c r="HF5" s="203"/>
      <c r="HG5" s="203"/>
      <c r="HH5" s="203"/>
      <c r="HI5" s="203"/>
      <c r="HJ5" s="203"/>
      <c r="HK5" s="203"/>
      <c r="HL5" s="203"/>
      <c r="HM5" s="203"/>
      <c r="HN5" s="203"/>
      <c r="HO5" s="203"/>
      <c r="HP5" s="203"/>
      <c r="HQ5" s="203"/>
      <c r="HR5" s="203"/>
      <c r="HS5" s="203"/>
      <c r="HT5" s="203"/>
      <c r="HU5" s="203"/>
      <c r="HV5" s="203"/>
      <c r="HW5" s="203"/>
      <c r="HX5" s="203"/>
      <c r="HY5" s="203"/>
      <c r="HZ5" s="203"/>
      <c r="IA5" s="203"/>
      <c r="IB5" s="203"/>
      <c r="IC5" s="203"/>
      <c r="ID5" s="203"/>
      <c r="IE5" s="203"/>
      <c r="IF5" s="203"/>
      <c r="IG5" s="203"/>
      <c r="IH5" s="203"/>
      <c r="II5" s="203"/>
      <c r="IJ5" s="203"/>
      <c r="IK5" s="203"/>
      <c r="IL5" s="203"/>
      <c r="IM5" s="203"/>
      <c r="IN5" s="203"/>
      <c r="IO5" s="203"/>
      <c r="IP5" s="203"/>
      <c r="IQ5" s="203"/>
      <c r="IR5" s="203"/>
      <c r="IS5" s="203"/>
      <c r="IT5" s="203"/>
      <c r="IU5" s="203"/>
      <c r="IV5" s="203"/>
      <c r="IW5" s="203"/>
    </row>
    <row r="6" spans="1:257" s="206" customFormat="1" ht="28.5" customHeight="1" thickBot="1" x14ac:dyDescent="0.35">
      <c r="A6" s="203"/>
      <c r="B6" s="403" t="s">
        <v>1033</v>
      </c>
      <c r="C6" s="403"/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403"/>
      <c r="O6" s="403"/>
      <c r="P6" s="403"/>
      <c r="Q6" s="403"/>
      <c r="R6" s="403"/>
      <c r="S6" s="403"/>
      <c r="T6" s="403"/>
      <c r="U6" s="403"/>
      <c r="V6" s="252"/>
      <c r="W6" s="252"/>
      <c r="X6" s="252"/>
      <c r="Y6" s="252"/>
      <c r="Z6" s="252"/>
      <c r="AA6" s="252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203"/>
      <c r="AQ6" s="203"/>
      <c r="AR6" s="203"/>
      <c r="AS6" s="203"/>
      <c r="AT6" s="203"/>
      <c r="AU6" s="203"/>
      <c r="AV6" s="203"/>
      <c r="AW6" s="203"/>
      <c r="AX6" s="203"/>
      <c r="AY6" s="203"/>
      <c r="AZ6" s="203"/>
      <c r="BA6" s="203"/>
      <c r="BB6" s="203"/>
      <c r="BC6" s="203"/>
      <c r="BD6" s="203"/>
      <c r="BE6" s="203"/>
      <c r="BF6" s="203"/>
      <c r="BG6" s="203"/>
      <c r="BH6" s="203"/>
      <c r="BI6" s="203"/>
      <c r="BJ6" s="203"/>
      <c r="BK6" s="203"/>
      <c r="BL6" s="203"/>
      <c r="BM6" s="203"/>
      <c r="BN6" s="203"/>
      <c r="BO6" s="203"/>
      <c r="BP6" s="203"/>
      <c r="BQ6" s="203"/>
      <c r="BR6" s="203"/>
      <c r="BS6" s="203"/>
      <c r="BT6" s="203"/>
      <c r="BU6" s="203"/>
      <c r="BV6" s="203"/>
      <c r="BW6" s="203"/>
      <c r="BX6" s="203"/>
      <c r="BY6" s="203"/>
      <c r="BZ6" s="203"/>
      <c r="CA6" s="203"/>
      <c r="CB6" s="203"/>
      <c r="CC6" s="203"/>
      <c r="CD6" s="203"/>
      <c r="CE6" s="203"/>
      <c r="CF6" s="203"/>
      <c r="CG6" s="203"/>
      <c r="CH6" s="203"/>
      <c r="CI6" s="203"/>
      <c r="CJ6" s="203"/>
      <c r="CK6" s="203"/>
      <c r="CL6" s="203"/>
      <c r="CM6" s="203"/>
      <c r="CN6" s="203"/>
      <c r="CO6" s="203"/>
      <c r="CP6" s="203"/>
      <c r="CQ6" s="203"/>
      <c r="CR6" s="203"/>
      <c r="CS6" s="203"/>
      <c r="CT6" s="203"/>
      <c r="CU6" s="203"/>
      <c r="CV6" s="203"/>
      <c r="CW6" s="203"/>
      <c r="CX6" s="203"/>
      <c r="CY6" s="203"/>
      <c r="CZ6" s="203"/>
      <c r="DA6" s="203"/>
      <c r="DB6" s="203"/>
      <c r="DC6" s="203"/>
      <c r="DD6" s="203"/>
      <c r="DE6" s="203"/>
      <c r="DF6" s="203"/>
      <c r="DG6" s="203"/>
      <c r="DH6" s="203"/>
      <c r="DI6" s="203"/>
      <c r="DJ6" s="203"/>
      <c r="DK6" s="203"/>
      <c r="DL6" s="203"/>
      <c r="DM6" s="203"/>
      <c r="DN6" s="203"/>
      <c r="DO6" s="203"/>
      <c r="DP6" s="203"/>
      <c r="DQ6" s="203"/>
      <c r="DR6" s="203"/>
      <c r="DS6" s="203"/>
      <c r="DT6" s="203"/>
      <c r="DU6" s="203"/>
      <c r="DV6" s="203"/>
      <c r="DW6" s="203"/>
      <c r="DX6" s="203"/>
      <c r="DY6" s="203"/>
      <c r="DZ6" s="203"/>
      <c r="EA6" s="203"/>
      <c r="EB6" s="203"/>
      <c r="EC6" s="203"/>
      <c r="ED6" s="203"/>
      <c r="EE6" s="203"/>
      <c r="EF6" s="203"/>
      <c r="EG6" s="203"/>
      <c r="EH6" s="203"/>
      <c r="EI6" s="203"/>
      <c r="EJ6" s="203"/>
      <c r="EK6" s="203"/>
      <c r="EL6" s="203"/>
      <c r="EM6" s="203"/>
      <c r="EN6" s="203"/>
      <c r="EO6" s="203"/>
      <c r="EP6" s="203"/>
      <c r="EQ6" s="203"/>
      <c r="ER6" s="203"/>
      <c r="ES6" s="203"/>
      <c r="ET6" s="203"/>
      <c r="EU6" s="203"/>
      <c r="EV6" s="203"/>
      <c r="EW6" s="203"/>
      <c r="EX6" s="203"/>
      <c r="EY6" s="203"/>
      <c r="EZ6" s="203"/>
      <c r="FA6" s="203"/>
      <c r="FB6" s="203"/>
      <c r="FC6" s="203"/>
      <c r="FD6" s="203"/>
      <c r="FE6" s="203"/>
      <c r="FF6" s="203"/>
      <c r="FG6" s="203"/>
      <c r="FH6" s="203"/>
      <c r="FI6" s="203"/>
      <c r="FJ6" s="203"/>
      <c r="FK6" s="203"/>
      <c r="FL6" s="203"/>
      <c r="FM6" s="203"/>
      <c r="FN6" s="203"/>
      <c r="FO6" s="203"/>
      <c r="FP6" s="203"/>
      <c r="FQ6" s="203"/>
      <c r="FR6" s="203"/>
      <c r="FS6" s="203"/>
      <c r="FT6" s="203"/>
      <c r="FU6" s="203"/>
      <c r="FV6" s="203"/>
      <c r="FW6" s="203"/>
      <c r="FX6" s="203"/>
      <c r="FY6" s="203"/>
      <c r="FZ6" s="203"/>
      <c r="GA6" s="203"/>
      <c r="GB6" s="203"/>
      <c r="GC6" s="203"/>
      <c r="GD6" s="203"/>
      <c r="GE6" s="203"/>
      <c r="GF6" s="203"/>
      <c r="GG6" s="203"/>
      <c r="GH6" s="203"/>
      <c r="GI6" s="203"/>
      <c r="GJ6" s="203"/>
      <c r="GK6" s="203"/>
      <c r="GL6" s="203"/>
      <c r="GM6" s="203"/>
      <c r="GN6" s="203"/>
      <c r="GO6" s="203"/>
      <c r="GP6" s="203"/>
      <c r="GQ6" s="203"/>
      <c r="GR6" s="203"/>
      <c r="GS6" s="203"/>
      <c r="GT6" s="203"/>
      <c r="GU6" s="203"/>
      <c r="GV6" s="203"/>
      <c r="GW6" s="203"/>
      <c r="GX6" s="203"/>
      <c r="GY6" s="203"/>
      <c r="GZ6" s="203"/>
      <c r="HA6" s="203"/>
      <c r="HB6" s="203"/>
      <c r="HC6" s="203"/>
      <c r="HD6" s="203"/>
      <c r="HE6" s="203"/>
      <c r="HF6" s="203"/>
      <c r="HG6" s="203"/>
      <c r="HH6" s="203"/>
      <c r="HI6" s="203"/>
      <c r="HJ6" s="203"/>
      <c r="HK6" s="203"/>
      <c r="HL6" s="203"/>
      <c r="HM6" s="203"/>
      <c r="HN6" s="203"/>
      <c r="HO6" s="203"/>
      <c r="HP6" s="203"/>
      <c r="HQ6" s="203"/>
      <c r="HR6" s="203"/>
      <c r="HS6" s="203"/>
      <c r="HT6" s="203"/>
      <c r="HU6" s="203"/>
      <c r="HV6" s="203"/>
      <c r="HW6" s="203"/>
      <c r="HX6" s="203"/>
      <c r="HY6" s="203"/>
      <c r="HZ6" s="203"/>
      <c r="IA6" s="203"/>
      <c r="IB6" s="203"/>
      <c r="IC6" s="203"/>
      <c r="ID6" s="203"/>
      <c r="IE6" s="203"/>
      <c r="IF6" s="203"/>
      <c r="IG6" s="203"/>
      <c r="IH6" s="203"/>
      <c r="II6" s="203"/>
      <c r="IJ6" s="203"/>
      <c r="IK6" s="203"/>
      <c r="IL6" s="203"/>
      <c r="IM6" s="203"/>
      <c r="IN6" s="203"/>
      <c r="IO6" s="203"/>
      <c r="IP6" s="203"/>
      <c r="IQ6" s="203"/>
      <c r="IR6" s="203"/>
      <c r="IS6" s="203"/>
      <c r="IT6" s="203"/>
      <c r="IU6" s="203"/>
      <c r="IV6" s="203"/>
      <c r="IW6" s="203"/>
    </row>
    <row r="7" spans="1:257" ht="18" customHeight="1" x14ac:dyDescent="0.2">
      <c r="A7" s="376" t="s">
        <v>1</v>
      </c>
      <c r="B7" s="379" t="s">
        <v>2</v>
      </c>
      <c r="C7" s="379" t="s">
        <v>3</v>
      </c>
      <c r="D7" s="379" t="s">
        <v>4</v>
      </c>
      <c r="E7" s="379" t="s">
        <v>481</v>
      </c>
      <c r="F7" s="379"/>
      <c r="G7" s="379"/>
      <c r="H7" s="379"/>
      <c r="I7" s="379"/>
      <c r="J7" s="379"/>
      <c r="K7" s="379"/>
      <c r="L7" s="379" t="s">
        <v>482</v>
      </c>
      <c r="M7" s="379"/>
      <c r="N7" s="379"/>
      <c r="O7" s="379"/>
      <c r="P7" s="379"/>
      <c r="Q7" s="379"/>
      <c r="R7" s="379"/>
      <c r="S7" s="379" t="s">
        <v>7</v>
      </c>
      <c r="T7" s="379"/>
      <c r="U7" s="382"/>
    </row>
    <row r="8" spans="1:257" ht="23.25" customHeight="1" x14ac:dyDescent="0.2">
      <c r="A8" s="377"/>
      <c r="B8" s="380"/>
      <c r="C8" s="380"/>
      <c r="D8" s="380"/>
      <c r="E8" s="380" t="s">
        <v>964</v>
      </c>
      <c r="F8" s="380" t="s">
        <v>485</v>
      </c>
      <c r="G8" s="380" t="s">
        <v>674</v>
      </c>
      <c r="H8" s="380" t="s">
        <v>965</v>
      </c>
      <c r="I8" s="380" t="s">
        <v>513</v>
      </c>
      <c r="J8" s="380" t="s">
        <v>966</v>
      </c>
      <c r="K8" s="380" t="s">
        <v>967</v>
      </c>
      <c r="L8" s="380" t="s">
        <v>964</v>
      </c>
      <c r="M8" s="380" t="s">
        <v>485</v>
      </c>
      <c r="N8" s="380" t="s">
        <v>674</v>
      </c>
      <c r="O8" s="380" t="s">
        <v>968</v>
      </c>
      <c r="P8" s="380" t="s">
        <v>514</v>
      </c>
      <c r="Q8" s="380" t="s">
        <v>966</v>
      </c>
      <c r="R8" s="380" t="s">
        <v>967</v>
      </c>
      <c r="S8" s="380" t="s">
        <v>515</v>
      </c>
      <c r="T8" s="380" t="s">
        <v>516</v>
      </c>
      <c r="U8" s="383" t="s">
        <v>969</v>
      </c>
    </row>
    <row r="9" spans="1:257" ht="18" customHeight="1" thickBot="1" x14ac:dyDescent="0.25">
      <c r="A9" s="378"/>
      <c r="B9" s="381"/>
      <c r="C9" s="381"/>
      <c r="D9" s="381"/>
      <c r="E9" s="381"/>
      <c r="F9" s="381"/>
      <c r="G9" s="381"/>
      <c r="H9" s="381"/>
      <c r="I9" s="381"/>
      <c r="J9" s="381"/>
      <c r="K9" s="381"/>
      <c r="L9" s="381"/>
      <c r="M9" s="381"/>
      <c r="N9" s="381"/>
      <c r="O9" s="381"/>
      <c r="P9" s="381"/>
      <c r="Q9" s="381"/>
      <c r="R9" s="381"/>
      <c r="S9" s="381"/>
      <c r="T9" s="381"/>
      <c r="U9" s="384"/>
    </row>
    <row r="10" spans="1:257" s="187" customFormat="1" ht="14.25" customHeight="1" thickBot="1" x14ac:dyDescent="0.25">
      <c r="A10" s="128" t="s">
        <v>9</v>
      </c>
      <c r="B10" s="129" t="s">
        <v>10</v>
      </c>
      <c r="C10" s="129" t="s">
        <v>11</v>
      </c>
      <c r="D10" s="129" t="s">
        <v>12</v>
      </c>
      <c r="E10" s="129" t="s">
        <v>13</v>
      </c>
      <c r="F10" s="129" t="s">
        <v>14</v>
      </c>
      <c r="G10" s="129" t="s">
        <v>15</v>
      </c>
      <c r="H10" s="129" t="s">
        <v>16</v>
      </c>
      <c r="I10" s="129" t="s">
        <v>17</v>
      </c>
      <c r="J10" s="129" t="s">
        <v>18</v>
      </c>
      <c r="K10" s="129" t="s">
        <v>19</v>
      </c>
      <c r="L10" s="129" t="s">
        <v>20</v>
      </c>
      <c r="M10" s="129" t="s">
        <v>487</v>
      </c>
      <c r="N10" s="129" t="s">
        <v>488</v>
      </c>
      <c r="O10" s="129" t="s">
        <v>489</v>
      </c>
      <c r="P10" s="129" t="s">
        <v>490</v>
      </c>
      <c r="Q10" s="129" t="s">
        <v>491</v>
      </c>
      <c r="R10" s="129" t="s">
        <v>492</v>
      </c>
      <c r="S10" s="129" t="s">
        <v>493</v>
      </c>
      <c r="T10" s="129" t="s">
        <v>517</v>
      </c>
      <c r="U10" s="130" t="s">
        <v>518</v>
      </c>
      <c r="V10" s="255"/>
      <c r="W10" s="255"/>
      <c r="X10" s="255"/>
      <c r="Y10" s="255"/>
      <c r="Z10" s="255"/>
      <c r="AA10" s="255"/>
    </row>
    <row r="11" spans="1:257" s="196" customFormat="1" ht="26.25" thickBot="1" x14ac:dyDescent="0.25">
      <c r="A11" s="11" t="s">
        <v>21</v>
      </c>
      <c r="B11" s="12" t="s">
        <v>22</v>
      </c>
      <c r="C11" s="13"/>
      <c r="D11" s="13"/>
      <c r="E11" s="13"/>
      <c r="F11" s="13">
        <f>F12</f>
        <v>3.39</v>
      </c>
      <c r="G11" s="13">
        <f>G12</f>
        <v>38.31</v>
      </c>
      <c r="H11" s="13"/>
      <c r="I11" s="13">
        <f>I12</f>
        <v>50.89</v>
      </c>
      <c r="J11" s="13">
        <f>J12</f>
        <v>5.0999999999999996</v>
      </c>
      <c r="K11" s="13">
        <f>K12</f>
        <v>43.410000000000004</v>
      </c>
      <c r="L11" s="13"/>
      <c r="M11" s="13">
        <f>M12</f>
        <v>2.0399999999999996</v>
      </c>
      <c r="N11" s="13">
        <f>N12</f>
        <v>26.51</v>
      </c>
      <c r="O11" s="13"/>
      <c r="P11" s="13">
        <f t="shared" ref="P11:U11" si="0">P12</f>
        <v>30.53</v>
      </c>
      <c r="Q11" s="13">
        <f t="shared" si="0"/>
        <v>3.52</v>
      </c>
      <c r="R11" s="13">
        <f t="shared" si="0"/>
        <v>30.03</v>
      </c>
      <c r="S11" s="13">
        <f t="shared" si="0"/>
        <v>5.43</v>
      </c>
      <c r="T11" s="13">
        <f t="shared" si="0"/>
        <v>81.42</v>
      </c>
      <c r="U11" s="20">
        <f t="shared" si="0"/>
        <v>73.44</v>
      </c>
      <c r="V11" s="256"/>
      <c r="W11" s="256"/>
      <c r="X11" s="256"/>
      <c r="Y11" s="256"/>
      <c r="Z11" s="256"/>
      <c r="AA11" s="256"/>
    </row>
    <row r="12" spans="1:257" s="188" customFormat="1" ht="50.25" customHeight="1" thickBot="1" x14ac:dyDescent="0.25">
      <c r="A12" s="141" t="s">
        <v>390</v>
      </c>
      <c r="B12" s="60" t="s">
        <v>29</v>
      </c>
      <c r="C12" s="59" t="s">
        <v>30</v>
      </c>
      <c r="D12" s="59" t="s">
        <v>26</v>
      </c>
      <c r="E12" s="94">
        <v>11299.54</v>
      </c>
      <c r="F12" s="59">
        <f>ROUND(S12/8*5,2)</f>
        <v>3.39</v>
      </c>
      <c r="G12" s="59">
        <f>ROUND(E12*F12/1000,2)</f>
        <v>38.31</v>
      </c>
      <c r="H12" s="94">
        <v>100.15</v>
      </c>
      <c r="I12" s="59">
        <f>ROUND(T12/8*5,2)</f>
        <v>50.89</v>
      </c>
      <c r="J12" s="59">
        <f>ROUND(H12*I12/1000,2)</f>
        <v>5.0999999999999996</v>
      </c>
      <c r="K12" s="59">
        <f>G12+J12</f>
        <v>43.410000000000004</v>
      </c>
      <c r="L12" s="59">
        <f>ROUND(E12*$M$78,2)</f>
        <v>12994.47</v>
      </c>
      <c r="M12" s="59">
        <f>S12-F12</f>
        <v>2.0399999999999996</v>
      </c>
      <c r="N12" s="59">
        <f>ROUND(L12*M12/1000,2)</f>
        <v>26.51</v>
      </c>
      <c r="O12" s="59">
        <f>ROUND(H12*$M$78,2)</f>
        <v>115.17</v>
      </c>
      <c r="P12" s="59">
        <f>T12-I12</f>
        <v>30.53</v>
      </c>
      <c r="Q12" s="59">
        <f>ROUND(O12*P12/1000,2)</f>
        <v>3.52</v>
      </c>
      <c r="R12" s="59">
        <f>N12+Q12</f>
        <v>30.03</v>
      </c>
      <c r="S12" s="59">
        <v>5.43</v>
      </c>
      <c r="T12" s="59">
        <v>81.42</v>
      </c>
      <c r="U12" s="142">
        <f>K12+R12</f>
        <v>73.44</v>
      </c>
      <c r="V12" s="254"/>
      <c r="W12" s="254"/>
      <c r="X12" s="254"/>
      <c r="Y12" s="254"/>
      <c r="Z12" s="254"/>
      <c r="AA12" s="254"/>
    </row>
    <row r="13" spans="1:257" s="188" customFormat="1" ht="27.75" customHeight="1" thickBot="1" x14ac:dyDescent="0.25">
      <c r="A13" s="11" t="s">
        <v>38</v>
      </c>
      <c r="B13" s="12" t="s">
        <v>394</v>
      </c>
      <c r="C13" s="13"/>
      <c r="D13" s="13"/>
      <c r="E13" s="13"/>
      <c r="F13" s="13">
        <f>SUM(F14:F23)</f>
        <v>541.4</v>
      </c>
      <c r="G13" s="13">
        <f>SUM(G14:G23)</f>
        <v>10481.14</v>
      </c>
      <c r="H13" s="13"/>
      <c r="I13" s="13">
        <f>SUM(I14:I23)</f>
        <v>4933.2</v>
      </c>
      <c r="J13" s="13">
        <f>SUM(J14:J23)</f>
        <v>690.21999999999991</v>
      </c>
      <c r="K13" s="13">
        <f>SUM(K14:K23)</f>
        <v>11171.36</v>
      </c>
      <c r="L13" s="13"/>
      <c r="M13" s="13">
        <f>SUM(M14:M23)</f>
        <v>324.82000000000005</v>
      </c>
      <c r="N13" s="13">
        <f>SUM(N14:N23)</f>
        <v>7231.71</v>
      </c>
      <c r="O13" s="13"/>
      <c r="P13" s="13">
        <f t="shared" ref="P13:U13" si="1">SUM(P14:P23)</f>
        <v>2959.91</v>
      </c>
      <c r="Q13" s="13">
        <f t="shared" si="1"/>
        <v>476.25</v>
      </c>
      <c r="R13" s="13">
        <f t="shared" si="1"/>
        <v>7707.96</v>
      </c>
      <c r="S13" s="13">
        <f t="shared" si="1"/>
        <v>866.21999999999991</v>
      </c>
      <c r="T13" s="13">
        <f t="shared" si="1"/>
        <v>7893.1099999999988</v>
      </c>
      <c r="U13" s="20">
        <f t="shared" si="1"/>
        <v>18879.32</v>
      </c>
      <c r="V13" s="254"/>
      <c r="W13" s="254"/>
      <c r="X13" s="254"/>
      <c r="Y13" s="254"/>
      <c r="Z13" s="254"/>
      <c r="AA13" s="254"/>
    </row>
    <row r="14" spans="1:257" s="188" customFormat="1" ht="60.75" customHeight="1" x14ac:dyDescent="0.2">
      <c r="A14" s="144" t="s">
        <v>395</v>
      </c>
      <c r="B14" s="86" t="s">
        <v>41</v>
      </c>
      <c r="C14" s="18" t="s">
        <v>42</v>
      </c>
      <c r="D14" s="18" t="s">
        <v>26</v>
      </c>
      <c r="E14" s="94">
        <v>11299.54</v>
      </c>
      <c r="F14" s="18">
        <f t="shared" ref="F14:F23" si="2">ROUND(S14/8*5,2)</f>
        <v>19.89</v>
      </c>
      <c r="G14" s="18">
        <f t="shared" ref="G14:G23" si="3">ROUND(E14*F14/1000,2)</f>
        <v>224.75</v>
      </c>
      <c r="H14" s="87">
        <v>100.15</v>
      </c>
      <c r="I14" s="18">
        <f t="shared" ref="I14:I23" si="4">ROUND(T14/8*5,2)</f>
        <v>361.88</v>
      </c>
      <c r="J14" s="18">
        <f t="shared" ref="J14:J23" si="5">ROUND(H14*I14/1000,2)</f>
        <v>36.24</v>
      </c>
      <c r="K14" s="18">
        <f t="shared" ref="K14:K23" si="6">G14+J14</f>
        <v>260.99</v>
      </c>
      <c r="L14" s="18">
        <f t="shared" ref="L14:L23" si="7">ROUND(E14*$M$78,2)</f>
        <v>12994.47</v>
      </c>
      <c r="M14" s="18">
        <f t="shared" ref="M14:M23" si="8">S14-F14</f>
        <v>11.93</v>
      </c>
      <c r="N14" s="18">
        <f t="shared" ref="N14:N23" si="9">ROUND(L14*M14/1000,2)</f>
        <v>155.02000000000001</v>
      </c>
      <c r="O14" s="18">
        <f t="shared" ref="O14:O23" si="10">ROUND(H14*$M$78,2)</f>
        <v>115.17</v>
      </c>
      <c r="P14" s="18">
        <f t="shared" ref="P14:P23" si="11">T14-I14</f>
        <v>217.13</v>
      </c>
      <c r="Q14" s="18">
        <f t="shared" ref="Q14:Q23" si="12">ROUND(O14*P14/1000,2)</f>
        <v>25.01</v>
      </c>
      <c r="R14" s="18">
        <f t="shared" ref="R14:R23" si="13">N14+Q14</f>
        <v>180.03</v>
      </c>
      <c r="S14" s="64">
        <v>31.82</v>
      </c>
      <c r="T14" s="64">
        <v>579.01</v>
      </c>
      <c r="U14" s="131">
        <f t="shared" ref="U14:U23" si="14">K14+R14</f>
        <v>441.02</v>
      </c>
      <c r="V14" s="254"/>
      <c r="W14" s="254"/>
      <c r="X14" s="254"/>
      <c r="Y14" s="254"/>
      <c r="Z14" s="254"/>
      <c r="AA14" s="254"/>
    </row>
    <row r="15" spans="1:257" s="188" customFormat="1" ht="69" customHeight="1" x14ac:dyDescent="0.2">
      <c r="A15" s="145" t="s">
        <v>397</v>
      </c>
      <c r="B15" s="15" t="s">
        <v>44</v>
      </c>
      <c r="C15" s="16" t="s">
        <v>42</v>
      </c>
      <c r="D15" s="16" t="s">
        <v>26</v>
      </c>
      <c r="E15" s="88">
        <v>11299.54</v>
      </c>
      <c r="F15" s="16">
        <f t="shared" si="2"/>
        <v>56.44</v>
      </c>
      <c r="G15" s="16">
        <f t="shared" si="3"/>
        <v>637.75</v>
      </c>
      <c r="H15" s="96">
        <v>100.15</v>
      </c>
      <c r="I15" s="16">
        <f t="shared" si="4"/>
        <v>984.67</v>
      </c>
      <c r="J15" s="16">
        <f t="shared" si="5"/>
        <v>98.61</v>
      </c>
      <c r="K15" s="16">
        <f t="shared" si="6"/>
        <v>736.36</v>
      </c>
      <c r="L15" s="16">
        <f t="shared" si="7"/>
        <v>12994.47</v>
      </c>
      <c r="M15" s="16">
        <f t="shared" si="8"/>
        <v>33.86</v>
      </c>
      <c r="N15" s="16">
        <f t="shared" si="9"/>
        <v>439.99</v>
      </c>
      <c r="O15" s="16">
        <f t="shared" si="10"/>
        <v>115.17</v>
      </c>
      <c r="P15" s="16">
        <f t="shared" si="11"/>
        <v>590.80000000000007</v>
      </c>
      <c r="Q15" s="16">
        <f t="shared" si="12"/>
        <v>68.040000000000006</v>
      </c>
      <c r="R15" s="16">
        <f t="shared" si="13"/>
        <v>508.03000000000003</v>
      </c>
      <c r="S15" s="21">
        <v>90.3</v>
      </c>
      <c r="T15" s="21">
        <v>1575.47</v>
      </c>
      <c r="U15" s="133">
        <f t="shared" si="14"/>
        <v>1244.3900000000001</v>
      </c>
      <c r="V15" s="254"/>
      <c r="W15" s="254"/>
      <c r="X15" s="254"/>
      <c r="Y15" s="254"/>
      <c r="Z15" s="254"/>
      <c r="AA15" s="254"/>
    </row>
    <row r="16" spans="1:257" s="188" customFormat="1" ht="76.5" customHeight="1" x14ac:dyDescent="0.2">
      <c r="A16" s="145" t="s">
        <v>398</v>
      </c>
      <c r="B16" s="15" t="s">
        <v>519</v>
      </c>
      <c r="C16" s="16" t="s">
        <v>42</v>
      </c>
      <c r="D16" s="16" t="s">
        <v>26</v>
      </c>
      <c r="E16" s="88">
        <v>11299.54</v>
      </c>
      <c r="F16" s="16">
        <f t="shared" si="2"/>
        <v>1.89</v>
      </c>
      <c r="G16" s="16">
        <f t="shared" si="3"/>
        <v>21.36</v>
      </c>
      <c r="H16" s="96">
        <v>100.15</v>
      </c>
      <c r="I16" s="16">
        <f t="shared" si="4"/>
        <v>34.19</v>
      </c>
      <c r="J16" s="16">
        <f t="shared" si="5"/>
        <v>3.42</v>
      </c>
      <c r="K16" s="16">
        <f t="shared" si="6"/>
        <v>24.78</v>
      </c>
      <c r="L16" s="16">
        <f t="shared" si="7"/>
        <v>12994.47</v>
      </c>
      <c r="M16" s="16">
        <f t="shared" si="8"/>
        <v>1.1300000000000001</v>
      </c>
      <c r="N16" s="16">
        <f t="shared" si="9"/>
        <v>14.68</v>
      </c>
      <c r="O16" s="16">
        <f t="shared" si="10"/>
        <v>115.17</v>
      </c>
      <c r="P16" s="16">
        <f t="shared" si="11"/>
        <v>20.510000000000005</v>
      </c>
      <c r="Q16" s="16">
        <f t="shared" si="12"/>
        <v>2.36</v>
      </c>
      <c r="R16" s="16">
        <f t="shared" si="13"/>
        <v>17.04</v>
      </c>
      <c r="S16" s="21">
        <v>3.02</v>
      </c>
      <c r="T16" s="21">
        <v>54.7</v>
      </c>
      <c r="U16" s="133">
        <f t="shared" si="14"/>
        <v>41.82</v>
      </c>
      <c r="V16" s="254"/>
      <c r="W16" s="254"/>
      <c r="X16" s="254"/>
      <c r="Y16" s="254"/>
      <c r="Z16" s="254"/>
      <c r="AA16" s="254"/>
    </row>
    <row r="17" spans="1:27" s="188" customFormat="1" ht="43.5" customHeight="1" x14ac:dyDescent="0.2">
      <c r="A17" s="145" t="s">
        <v>399</v>
      </c>
      <c r="B17" s="15" t="s">
        <v>64</v>
      </c>
      <c r="C17" s="16" t="s">
        <v>42</v>
      </c>
      <c r="D17" s="16" t="s">
        <v>26</v>
      </c>
      <c r="E17" s="88">
        <v>11299.54</v>
      </c>
      <c r="F17" s="16">
        <f t="shared" si="2"/>
        <v>56.94</v>
      </c>
      <c r="G17" s="16">
        <f t="shared" si="3"/>
        <v>643.4</v>
      </c>
      <c r="H17" s="96">
        <v>100.15</v>
      </c>
      <c r="I17" s="16">
        <f t="shared" si="4"/>
        <v>625</v>
      </c>
      <c r="J17" s="16">
        <f t="shared" si="5"/>
        <v>62.59</v>
      </c>
      <c r="K17" s="16">
        <f t="shared" si="6"/>
        <v>705.99</v>
      </c>
      <c r="L17" s="16">
        <f t="shared" si="7"/>
        <v>12994.47</v>
      </c>
      <c r="M17" s="16">
        <f t="shared" si="8"/>
        <v>34.159999999999997</v>
      </c>
      <c r="N17" s="16">
        <f t="shared" si="9"/>
        <v>443.89</v>
      </c>
      <c r="O17" s="16">
        <f t="shared" si="10"/>
        <v>115.17</v>
      </c>
      <c r="P17" s="16">
        <f t="shared" si="11"/>
        <v>375</v>
      </c>
      <c r="Q17" s="16">
        <f t="shared" si="12"/>
        <v>43.19</v>
      </c>
      <c r="R17" s="16">
        <f t="shared" si="13"/>
        <v>487.08</v>
      </c>
      <c r="S17" s="21">
        <v>91.1</v>
      </c>
      <c r="T17" s="21">
        <v>1000</v>
      </c>
      <c r="U17" s="133">
        <f t="shared" si="14"/>
        <v>1193.07</v>
      </c>
      <c r="V17" s="254"/>
      <c r="W17" s="254"/>
      <c r="X17" s="254"/>
      <c r="Y17" s="254"/>
      <c r="Z17" s="254"/>
      <c r="AA17" s="254"/>
    </row>
    <row r="18" spans="1:27" s="188" customFormat="1" ht="61.5" customHeight="1" x14ac:dyDescent="0.2">
      <c r="A18" s="145" t="s">
        <v>401</v>
      </c>
      <c r="B18" s="15" t="s">
        <v>66</v>
      </c>
      <c r="C18" s="16" t="s">
        <v>67</v>
      </c>
      <c r="D18" s="16" t="s">
        <v>410</v>
      </c>
      <c r="E18" s="100">
        <v>15764.55</v>
      </c>
      <c r="F18" s="16">
        <f t="shared" si="2"/>
        <v>187.5</v>
      </c>
      <c r="G18" s="16">
        <f t="shared" si="3"/>
        <v>2955.85</v>
      </c>
      <c r="H18" s="98">
        <v>67.7</v>
      </c>
      <c r="I18" s="16">
        <f t="shared" si="4"/>
        <v>1220.76</v>
      </c>
      <c r="J18" s="16">
        <f t="shared" si="5"/>
        <v>82.65</v>
      </c>
      <c r="K18" s="16">
        <f t="shared" si="6"/>
        <v>3038.5</v>
      </c>
      <c r="L18" s="16">
        <f t="shared" si="7"/>
        <v>18129.23</v>
      </c>
      <c r="M18" s="16">
        <f t="shared" si="8"/>
        <v>112.5</v>
      </c>
      <c r="N18" s="16">
        <f t="shared" si="9"/>
        <v>2039.54</v>
      </c>
      <c r="O18" s="16">
        <f t="shared" si="10"/>
        <v>77.86</v>
      </c>
      <c r="P18" s="16">
        <f t="shared" si="11"/>
        <v>732.45</v>
      </c>
      <c r="Q18" s="16">
        <f t="shared" si="12"/>
        <v>57.03</v>
      </c>
      <c r="R18" s="16">
        <f t="shared" si="13"/>
        <v>2096.5700000000002</v>
      </c>
      <c r="S18" s="21">
        <v>300</v>
      </c>
      <c r="T18" s="21">
        <v>1953.21</v>
      </c>
      <c r="U18" s="133">
        <f t="shared" si="14"/>
        <v>5135.07</v>
      </c>
      <c r="V18" s="254"/>
      <c r="W18" s="254"/>
      <c r="X18" s="254"/>
      <c r="Y18" s="254"/>
      <c r="Z18" s="254"/>
      <c r="AA18" s="254"/>
    </row>
    <row r="19" spans="1:27" s="188" customFormat="1" ht="66.75" customHeight="1" x14ac:dyDescent="0.2">
      <c r="A19" s="145" t="s">
        <v>405</v>
      </c>
      <c r="B19" s="15" t="s">
        <v>520</v>
      </c>
      <c r="C19" s="16" t="s">
        <v>42</v>
      </c>
      <c r="D19" s="16" t="s">
        <v>26</v>
      </c>
      <c r="E19" s="88">
        <v>11299.54</v>
      </c>
      <c r="F19" s="16">
        <f t="shared" si="2"/>
        <v>11.76</v>
      </c>
      <c r="G19" s="16">
        <f t="shared" si="3"/>
        <v>132.88</v>
      </c>
      <c r="H19" s="96">
        <v>100.15</v>
      </c>
      <c r="I19" s="16">
        <f t="shared" si="4"/>
        <v>187.46</v>
      </c>
      <c r="J19" s="16">
        <f t="shared" si="5"/>
        <v>18.77</v>
      </c>
      <c r="K19" s="16">
        <f t="shared" si="6"/>
        <v>151.65</v>
      </c>
      <c r="L19" s="16">
        <f t="shared" si="7"/>
        <v>12994.47</v>
      </c>
      <c r="M19" s="16">
        <f t="shared" si="8"/>
        <v>7.0499999999999989</v>
      </c>
      <c r="N19" s="16">
        <f t="shared" si="9"/>
        <v>91.61</v>
      </c>
      <c r="O19" s="16">
        <f t="shared" si="10"/>
        <v>115.17</v>
      </c>
      <c r="P19" s="16">
        <f t="shared" si="11"/>
        <v>112.47999999999999</v>
      </c>
      <c r="Q19" s="16">
        <f t="shared" si="12"/>
        <v>12.95</v>
      </c>
      <c r="R19" s="16">
        <f t="shared" si="13"/>
        <v>104.56</v>
      </c>
      <c r="S19" s="21">
        <v>18.809999999999999</v>
      </c>
      <c r="T19" s="21">
        <v>299.94</v>
      </c>
      <c r="U19" s="133">
        <f t="shared" si="14"/>
        <v>256.21000000000004</v>
      </c>
      <c r="V19" s="254"/>
      <c r="W19" s="254"/>
      <c r="X19" s="254"/>
      <c r="Y19" s="254"/>
      <c r="Z19" s="254"/>
      <c r="AA19" s="254"/>
    </row>
    <row r="20" spans="1:27" s="188" customFormat="1" ht="59.65" customHeight="1" x14ac:dyDescent="0.2">
      <c r="A20" s="145" t="s">
        <v>407</v>
      </c>
      <c r="B20" s="15" t="s">
        <v>75</v>
      </c>
      <c r="C20" s="16" t="s">
        <v>76</v>
      </c>
      <c r="D20" s="99" t="s">
        <v>415</v>
      </c>
      <c r="E20" s="100">
        <v>12509.14</v>
      </c>
      <c r="F20" s="16">
        <f t="shared" si="2"/>
        <v>33.86</v>
      </c>
      <c r="G20" s="16">
        <f t="shared" si="3"/>
        <v>423.56</v>
      </c>
      <c r="H20" s="98">
        <v>18.940000000000001</v>
      </c>
      <c r="I20" s="16">
        <f t="shared" si="4"/>
        <v>388.1</v>
      </c>
      <c r="J20" s="16">
        <f t="shared" si="5"/>
        <v>7.35</v>
      </c>
      <c r="K20" s="16">
        <f t="shared" si="6"/>
        <v>430.91</v>
      </c>
      <c r="L20" s="16">
        <f t="shared" si="7"/>
        <v>14385.51</v>
      </c>
      <c r="M20" s="16">
        <f t="shared" si="8"/>
        <v>20.32</v>
      </c>
      <c r="N20" s="16">
        <f t="shared" si="9"/>
        <v>292.31</v>
      </c>
      <c r="O20" s="16">
        <f t="shared" si="10"/>
        <v>21.78</v>
      </c>
      <c r="P20" s="16">
        <f t="shared" si="11"/>
        <v>232.86</v>
      </c>
      <c r="Q20" s="16">
        <f t="shared" si="12"/>
        <v>5.07</v>
      </c>
      <c r="R20" s="16">
        <f t="shared" si="13"/>
        <v>297.38</v>
      </c>
      <c r="S20" s="21">
        <v>54.18</v>
      </c>
      <c r="T20" s="21">
        <v>620.96</v>
      </c>
      <c r="U20" s="133">
        <f t="shared" si="14"/>
        <v>728.29</v>
      </c>
      <c r="V20" s="254"/>
      <c r="W20" s="254"/>
      <c r="X20" s="254"/>
      <c r="Y20" s="254"/>
      <c r="Z20" s="254"/>
      <c r="AA20" s="254"/>
    </row>
    <row r="21" spans="1:27" s="188" customFormat="1" ht="66.75" customHeight="1" x14ac:dyDescent="0.2">
      <c r="A21" s="145" t="s">
        <v>65</v>
      </c>
      <c r="B21" s="15" t="s">
        <v>85</v>
      </c>
      <c r="C21" s="16" t="s">
        <v>42</v>
      </c>
      <c r="D21" s="16" t="s">
        <v>26</v>
      </c>
      <c r="E21" s="88">
        <v>11299.54</v>
      </c>
      <c r="F21" s="16">
        <f t="shared" si="2"/>
        <v>15.25</v>
      </c>
      <c r="G21" s="16">
        <f t="shared" si="3"/>
        <v>172.32</v>
      </c>
      <c r="H21" s="96">
        <v>100.15</v>
      </c>
      <c r="I21" s="16">
        <f t="shared" si="4"/>
        <v>120</v>
      </c>
      <c r="J21" s="16">
        <f t="shared" si="5"/>
        <v>12.02</v>
      </c>
      <c r="K21" s="16">
        <f t="shared" si="6"/>
        <v>184.34</v>
      </c>
      <c r="L21" s="16">
        <f t="shared" si="7"/>
        <v>12994.47</v>
      </c>
      <c r="M21" s="16">
        <f t="shared" si="8"/>
        <v>9.1499999999999986</v>
      </c>
      <c r="N21" s="16">
        <f t="shared" si="9"/>
        <v>118.9</v>
      </c>
      <c r="O21" s="16">
        <f t="shared" si="10"/>
        <v>115.17</v>
      </c>
      <c r="P21" s="16">
        <f t="shared" si="11"/>
        <v>72</v>
      </c>
      <c r="Q21" s="16">
        <f t="shared" si="12"/>
        <v>8.2899999999999991</v>
      </c>
      <c r="R21" s="16">
        <f t="shared" si="13"/>
        <v>127.19</v>
      </c>
      <c r="S21" s="21">
        <v>24.4</v>
      </c>
      <c r="T21" s="21">
        <v>192</v>
      </c>
      <c r="U21" s="133">
        <f t="shared" si="14"/>
        <v>311.52999999999997</v>
      </c>
      <c r="V21" s="254"/>
      <c r="W21" s="254"/>
      <c r="X21" s="254"/>
      <c r="Y21" s="254"/>
      <c r="Z21" s="254"/>
      <c r="AA21" s="254"/>
    </row>
    <row r="22" spans="1:27" s="188" customFormat="1" ht="67.5" customHeight="1" x14ac:dyDescent="0.2">
      <c r="A22" s="145" t="s">
        <v>70</v>
      </c>
      <c r="B22" s="15" t="s">
        <v>80</v>
      </c>
      <c r="C22" s="16" t="s">
        <v>81</v>
      </c>
      <c r="D22" s="16" t="s">
        <v>521</v>
      </c>
      <c r="E22" s="100">
        <v>33429.14</v>
      </c>
      <c r="F22" s="16">
        <f t="shared" si="2"/>
        <v>157.5</v>
      </c>
      <c r="G22" s="16">
        <f t="shared" si="3"/>
        <v>5265.09</v>
      </c>
      <c r="H22" s="98">
        <v>366.13</v>
      </c>
      <c r="I22" s="16">
        <f t="shared" si="4"/>
        <v>1005</v>
      </c>
      <c r="J22" s="16">
        <f t="shared" si="5"/>
        <v>367.96</v>
      </c>
      <c r="K22" s="16">
        <f t="shared" si="6"/>
        <v>5633.05</v>
      </c>
      <c r="L22" s="16">
        <f t="shared" si="7"/>
        <v>38443.51</v>
      </c>
      <c r="M22" s="16">
        <f t="shared" si="8"/>
        <v>94.5</v>
      </c>
      <c r="N22" s="16">
        <f t="shared" si="9"/>
        <v>3632.91</v>
      </c>
      <c r="O22" s="16">
        <f t="shared" si="10"/>
        <v>421.05</v>
      </c>
      <c r="P22" s="16">
        <f t="shared" si="11"/>
        <v>603</v>
      </c>
      <c r="Q22" s="16">
        <f t="shared" si="12"/>
        <v>253.89</v>
      </c>
      <c r="R22" s="16">
        <f t="shared" si="13"/>
        <v>3886.7999999999997</v>
      </c>
      <c r="S22" s="21">
        <v>252</v>
      </c>
      <c r="T22" s="21">
        <v>1608</v>
      </c>
      <c r="U22" s="133">
        <f t="shared" si="14"/>
        <v>9519.85</v>
      </c>
      <c r="V22" s="254"/>
      <c r="W22" s="254"/>
      <c r="X22" s="254"/>
      <c r="Y22" s="254"/>
      <c r="Z22" s="254"/>
      <c r="AA22" s="254"/>
    </row>
    <row r="23" spans="1:27" s="188" customFormat="1" ht="52.5" customHeight="1" thickBot="1" x14ac:dyDescent="0.25">
      <c r="A23" s="153" t="s">
        <v>72</v>
      </c>
      <c r="B23" s="154" t="s">
        <v>97</v>
      </c>
      <c r="C23" s="19" t="s">
        <v>42</v>
      </c>
      <c r="D23" s="19" t="s">
        <v>26</v>
      </c>
      <c r="E23" s="88">
        <v>11299.54</v>
      </c>
      <c r="F23" s="19">
        <f t="shared" si="2"/>
        <v>0.37</v>
      </c>
      <c r="G23" s="19">
        <f t="shared" si="3"/>
        <v>4.18</v>
      </c>
      <c r="H23" s="88">
        <v>100.15</v>
      </c>
      <c r="I23" s="19">
        <f t="shared" si="4"/>
        <v>6.14</v>
      </c>
      <c r="J23" s="19">
        <f t="shared" si="5"/>
        <v>0.61</v>
      </c>
      <c r="K23" s="19">
        <f t="shared" si="6"/>
        <v>4.79</v>
      </c>
      <c r="L23" s="19">
        <f t="shared" si="7"/>
        <v>12994.47</v>
      </c>
      <c r="M23" s="19">
        <f t="shared" si="8"/>
        <v>0.21999999999999997</v>
      </c>
      <c r="N23" s="19">
        <f t="shared" si="9"/>
        <v>2.86</v>
      </c>
      <c r="O23" s="19">
        <f t="shared" si="10"/>
        <v>115.17</v>
      </c>
      <c r="P23" s="19">
        <f t="shared" si="11"/>
        <v>3.6800000000000006</v>
      </c>
      <c r="Q23" s="19">
        <f t="shared" si="12"/>
        <v>0.42</v>
      </c>
      <c r="R23" s="19">
        <f t="shared" si="13"/>
        <v>3.28</v>
      </c>
      <c r="S23" s="197">
        <v>0.59</v>
      </c>
      <c r="T23" s="197">
        <v>9.82</v>
      </c>
      <c r="U23" s="132">
        <f t="shared" si="14"/>
        <v>8.07</v>
      </c>
      <c r="V23" s="254"/>
      <c r="W23" s="254"/>
      <c r="X23" s="254"/>
      <c r="Y23" s="254"/>
      <c r="Z23" s="254"/>
      <c r="AA23" s="254"/>
    </row>
    <row r="24" spans="1:27" ht="25.5" x14ac:dyDescent="0.2">
      <c r="A24" s="216">
        <v>4</v>
      </c>
      <c r="B24" s="170" t="s">
        <v>99</v>
      </c>
      <c r="C24" s="171"/>
      <c r="D24" s="171"/>
      <c r="E24" s="171"/>
      <c r="F24" s="171">
        <f>F25+F26</f>
        <v>388.99</v>
      </c>
      <c r="G24" s="171">
        <f>G25+G26</f>
        <v>4623.34</v>
      </c>
      <c r="H24" s="171"/>
      <c r="I24" s="171">
        <f>I25+I26</f>
        <v>6603.6399999999994</v>
      </c>
      <c r="J24" s="171">
        <f>J25+J26</f>
        <v>638.78</v>
      </c>
      <c r="K24" s="171">
        <f>K25+K26</f>
        <v>5262.12</v>
      </c>
      <c r="L24" s="171"/>
      <c r="M24" s="171">
        <f>M25+M26</f>
        <v>233.32999999999998</v>
      </c>
      <c r="N24" s="171">
        <f>N25+N26</f>
        <v>3188.99</v>
      </c>
      <c r="O24" s="171"/>
      <c r="P24" s="171">
        <f t="shared" ref="P24:U24" si="15">P25+P26</f>
        <v>3962.14</v>
      </c>
      <c r="Q24" s="171">
        <f t="shared" si="15"/>
        <v>439.53999999999996</v>
      </c>
      <c r="R24" s="171">
        <f t="shared" si="15"/>
        <v>3628.53</v>
      </c>
      <c r="S24" s="171">
        <f t="shared" si="15"/>
        <v>622.31999999999994</v>
      </c>
      <c r="T24" s="171">
        <f t="shared" si="15"/>
        <v>10565.779999999999</v>
      </c>
      <c r="U24" s="172">
        <f t="shared" si="15"/>
        <v>8890.65</v>
      </c>
    </row>
    <row r="25" spans="1:27" ht="15.75" customHeight="1" x14ac:dyDescent="0.2">
      <c r="A25" s="261"/>
      <c r="B25" s="115" t="s">
        <v>100</v>
      </c>
      <c r="C25" s="34"/>
      <c r="D25" s="34"/>
      <c r="E25" s="34"/>
      <c r="F25" s="34">
        <f>F27+F29+F31+F32+F38+F41+F43+F50+F51+F57</f>
        <v>178.73</v>
      </c>
      <c r="G25" s="34">
        <f>G27+G29+G31+G32+G38+G41+G43+G50+G51+G57</f>
        <v>2112.3799999999997</v>
      </c>
      <c r="H25" s="34"/>
      <c r="I25" s="34">
        <f>I27+I29+I31+I32+I38+I41+I43+I50+I51+I57</f>
        <v>2265.0700000000002</v>
      </c>
      <c r="J25" s="34">
        <f>J27+J29+J31+J32+J38+J41+J43+J50+J51+J57</f>
        <v>254.56</v>
      </c>
      <c r="K25" s="34">
        <f>K27+K29+K31+K32+K38+K41+K43+K50+K51+K57</f>
        <v>2366.94</v>
      </c>
      <c r="L25" s="34"/>
      <c r="M25" s="34">
        <f>M27+M29+M31+M32+M38+M41+M43+M50+M51+M57</f>
        <v>107.21</v>
      </c>
      <c r="N25" s="34">
        <f>N27+N29+N31+N32+N38+N41+N43+N50+N51+N57</f>
        <v>1457.02</v>
      </c>
      <c r="O25" s="34"/>
      <c r="P25" s="34">
        <f t="shared" ref="P25:U25" si="16">P27+P29+P31+P32+P38+P41+P43+P50+P51+P57</f>
        <v>1359.02</v>
      </c>
      <c r="Q25" s="34">
        <f t="shared" si="16"/>
        <v>174.42999999999998</v>
      </c>
      <c r="R25" s="34">
        <f t="shared" si="16"/>
        <v>1631.4500000000003</v>
      </c>
      <c r="S25" s="34">
        <f t="shared" si="16"/>
        <v>285.94</v>
      </c>
      <c r="T25" s="34">
        <f t="shared" si="16"/>
        <v>3624.0899999999997</v>
      </c>
      <c r="U25" s="137">
        <f t="shared" si="16"/>
        <v>3998.3899999999994</v>
      </c>
    </row>
    <row r="26" spans="1:27" ht="15.75" customHeight="1" thickBot="1" x14ac:dyDescent="0.25">
      <c r="A26" s="265"/>
      <c r="B26" s="183" t="s">
        <v>387</v>
      </c>
      <c r="C26" s="176"/>
      <c r="D26" s="176"/>
      <c r="E26" s="176"/>
      <c r="F26" s="176">
        <f>F28+F30+F33+F34+F37+F39+F40+F42+F47+F54+F58</f>
        <v>210.26</v>
      </c>
      <c r="G26" s="176">
        <f>G28+G30+G33+G34+G37+G39+G40+G42+G47+G54+G58</f>
        <v>2510.96</v>
      </c>
      <c r="H26" s="176"/>
      <c r="I26" s="176">
        <f>I28+I30+I33+I34+I37+I39+I40+I42+I47+I54+I58</f>
        <v>4338.57</v>
      </c>
      <c r="J26" s="176">
        <f>J28+J30+J33+J34+J37+J39+J40+J42+J47+J54+J58</f>
        <v>384.21999999999997</v>
      </c>
      <c r="K26" s="176">
        <f>K28+K30+K33+K34+K37+K39+K40+K42+K47+K54+K58</f>
        <v>2895.18</v>
      </c>
      <c r="L26" s="176"/>
      <c r="M26" s="176">
        <f>M28+M30+M33+M34+M37+M39+M40+M42+M47+M54+M58</f>
        <v>126.12</v>
      </c>
      <c r="N26" s="176">
        <f>N28+N30+N33+N34+N37+N39+N40+N42+N47+N54+N58</f>
        <v>1731.97</v>
      </c>
      <c r="O26" s="176"/>
      <c r="P26" s="176">
        <f t="shared" ref="P26:U26" si="17">P28+P30+P33+P34+P37+P39+P40+P42+P47+P54+P58</f>
        <v>2603.12</v>
      </c>
      <c r="Q26" s="176">
        <f t="shared" si="17"/>
        <v>265.11</v>
      </c>
      <c r="R26" s="176">
        <f t="shared" si="17"/>
        <v>1997.08</v>
      </c>
      <c r="S26" s="176">
        <f t="shared" si="17"/>
        <v>336.38</v>
      </c>
      <c r="T26" s="176">
        <f t="shared" si="17"/>
        <v>6941.69</v>
      </c>
      <c r="U26" s="177">
        <f t="shared" si="17"/>
        <v>4892.26</v>
      </c>
    </row>
    <row r="27" spans="1:27" ht="59.25" customHeight="1" x14ac:dyDescent="0.2">
      <c r="A27" s="409" t="s">
        <v>102</v>
      </c>
      <c r="B27" s="264" t="s">
        <v>817</v>
      </c>
      <c r="C27" s="168" t="s">
        <v>42</v>
      </c>
      <c r="D27" s="168" t="s">
        <v>26</v>
      </c>
      <c r="E27" s="94">
        <v>11299.54</v>
      </c>
      <c r="F27" s="18">
        <f t="shared" ref="F27:F33" si="18">ROUND(S27/8*5,2)</f>
        <v>6.88</v>
      </c>
      <c r="G27" s="18">
        <f t="shared" ref="G27:G33" si="19">ROUND(E27*F27/1000,2)</f>
        <v>77.739999999999995</v>
      </c>
      <c r="H27" s="87">
        <v>100.15</v>
      </c>
      <c r="I27" s="18">
        <f t="shared" ref="I27:I33" si="20">ROUND(T27/8*5,2)</f>
        <v>133.75</v>
      </c>
      <c r="J27" s="18">
        <f t="shared" ref="J27:J33" si="21">ROUND(H27*I27/1000,2)</f>
        <v>13.4</v>
      </c>
      <c r="K27" s="18">
        <f t="shared" ref="K27:K33" si="22">G27+J27</f>
        <v>91.14</v>
      </c>
      <c r="L27" s="18">
        <f t="shared" ref="L27:L33" si="23">ROUND(E27*$M$78,2)</f>
        <v>12994.47</v>
      </c>
      <c r="M27" s="18">
        <f t="shared" ref="M27:M33" si="24">S27-F27</f>
        <v>4.12</v>
      </c>
      <c r="N27" s="18">
        <f t="shared" ref="N27:N33" si="25">ROUND(L27*M27/1000,2)</f>
        <v>53.54</v>
      </c>
      <c r="O27" s="87">
        <v>100.15</v>
      </c>
      <c r="P27" s="18">
        <f t="shared" ref="P27:P33" si="26">T27-I27</f>
        <v>80.25</v>
      </c>
      <c r="Q27" s="18">
        <f t="shared" ref="Q27:Q33" si="27">ROUND(O27*P27/1000,2)</f>
        <v>8.0399999999999991</v>
      </c>
      <c r="R27" s="18">
        <f t="shared" ref="R27:R33" si="28">N27+Q27</f>
        <v>61.58</v>
      </c>
      <c r="S27" s="168">
        <v>11</v>
      </c>
      <c r="T27" s="168">
        <v>214</v>
      </c>
      <c r="U27" s="131">
        <f t="shared" ref="U27:U33" si="29">K27+R27</f>
        <v>152.72</v>
      </c>
    </row>
    <row r="28" spans="1:27" ht="62.25" customHeight="1" x14ac:dyDescent="0.2">
      <c r="A28" s="410"/>
      <c r="B28" s="55" t="s">
        <v>818</v>
      </c>
      <c r="C28" s="38" t="s">
        <v>42</v>
      </c>
      <c r="D28" s="38" t="s">
        <v>26</v>
      </c>
      <c r="E28" s="88">
        <v>11299.54</v>
      </c>
      <c r="F28" s="16">
        <f t="shared" si="18"/>
        <v>25</v>
      </c>
      <c r="G28" s="16">
        <f t="shared" si="19"/>
        <v>282.49</v>
      </c>
      <c r="H28" s="96">
        <v>100.15</v>
      </c>
      <c r="I28" s="16">
        <f t="shared" si="20"/>
        <v>294.38</v>
      </c>
      <c r="J28" s="16">
        <f t="shared" si="21"/>
        <v>29.48</v>
      </c>
      <c r="K28" s="16">
        <f t="shared" si="22"/>
        <v>311.97000000000003</v>
      </c>
      <c r="L28" s="16">
        <f t="shared" si="23"/>
        <v>12994.47</v>
      </c>
      <c r="M28" s="16">
        <f t="shared" si="24"/>
        <v>15</v>
      </c>
      <c r="N28" s="16">
        <f t="shared" si="25"/>
        <v>194.92</v>
      </c>
      <c r="O28" s="16">
        <f t="shared" ref="O28:O33" si="30">ROUND(H28*$M$78,2)</f>
        <v>115.17</v>
      </c>
      <c r="P28" s="16">
        <f t="shared" si="26"/>
        <v>176.62</v>
      </c>
      <c r="Q28" s="16">
        <f t="shared" si="27"/>
        <v>20.34</v>
      </c>
      <c r="R28" s="16">
        <f t="shared" si="28"/>
        <v>215.26</v>
      </c>
      <c r="S28" s="38">
        <v>40</v>
      </c>
      <c r="T28" s="38">
        <v>471</v>
      </c>
      <c r="U28" s="133">
        <f t="shared" si="29"/>
        <v>527.23</v>
      </c>
    </row>
    <row r="29" spans="1:27" ht="65.25" customHeight="1" x14ac:dyDescent="0.2">
      <c r="A29" s="411" t="s">
        <v>496</v>
      </c>
      <c r="B29" s="44" t="s">
        <v>819</v>
      </c>
      <c r="C29" s="37" t="s">
        <v>42</v>
      </c>
      <c r="D29" s="37" t="s">
        <v>26</v>
      </c>
      <c r="E29" s="88">
        <v>11299.54</v>
      </c>
      <c r="F29" s="16">
        <f t="shared" si="18"/>
        <v>104.22</v>
      </c>
      <c r="G29" s="16">
        <f t="shared" si="19"/>
        <v>1177.6400000000001</v>
      </c>
      <c r="H29" s="96">
        <v>100.15</v>
      </c>
      <c r="I29" s="16">
        <f t="shared" si="20"/>
        <v>1062.58</v>
      </c>
      <c r="J29" s="16">
        <f t="shared" si="21"/>
        <v>106.42</v>
      </c>
      <c r="K29" s="16">
        <f t="shared" si="22"/>
        <v>1284.0600000000002</v>
      </c>
      <c r="L29" s="16">
        <f t="shared" si="23"/>
        <v>12994.47</v>
      </c>
      <c r="M29" s="16">
        <f t="shared" si="24"/>
        <v>62.53</v>
      </c>
      <c r="N29" s="16">
        <f t="shared" si="25"/>
        <v>812.54</v>
      </c>
      <c r="O29" s="16">
        <f t="shared" si="30"/>
        <v>115.17</v>
      </c>
      <c r="P29" s="16">
        <f t="shared" si="26"/>
        <v>637.54</v>
      </c>
      <c r="Q29" s="16">
        <f t="shared" si="27"/>
        <v>73.430000000000007</v>
      </c>
      <c r="R29" s="16">
        <f t="shared" si="28"/>
        <v>885.97</v>
      </c>
      <c r="S29" s="38">
        <v>166.75</v>
      </c>
      <c r="T29" s="38">
        <v>1700.12</v>
      </c>
      <c r="U29" s="133">
        <f t="shared" si="29"/>
        <v>2170.0300000000002</v>
      </c>
    </row>
    <row r="30" spans="1:27" ht="51" x14ac:dyDescent="0.2">
      <c r="A30" s="411"/>
      <c r="B30" s="44" t="s">
        <v>820</v>
      </c>
      <c r="C30" s="37" t="s">
        <v>42</v>
      </c>
      <c r="D30" s="37" t="s">
        <v>26</v>
      </c>
      <c r="E30" s="88">
        <v>11299.54</v>
      </c>
      <c r="F30" s="16">
        <f t="shared" si="18"/>
        <v>6.81</v>
      </c>
      <c r="G30" s="16">
        <f t="shared" si="19"/>
        <v>76.95</v>
      </c>
      <c r="H30" s="96">
        <v>100.15</v>
      </c>
      <c r="I30" s="16">
        <f t="shared" si="20"/>
        <v>69.38</v>
      </c>
      <c r="J30" s="16">
        <f t="shared" si="21"/>
        <v>6.95</v>
      </c>
      <c r="K30" s="16">
        <f t="shared" si="22"/>
        <v>83.9</v>
      </c>
      <c r="L30" s="16">
        <f t="shared" si="23"/>
        <v>12994.47</v>
      </c>
      <c r="M30" s="16">
        <f t="shared" si="24"/>
        <v>4.080000000000001</v>
      </c>
      <c r="N30" s="16">
        <f t="shared" si="25"/>
        <v>53.02</v>
      </c>
      <c r="O30" s="16">
        <f t="shared" si="30"/>
        <v>115.17</v>
      </c>
      <c r="P30" s="16">
        <f t="shared" si="26"/>
        <v>41.63000000000001</v>
      </c>
      <c r="Q30" s="16">
        <f t="shared" si="27"/>
        <v>4.79</v>
      </c>
      <c r="R30" s="16">
        <f t="shared" si="28"/>
        <v>57.81</v>
      </c>
      <c r="S30" s="38">
        <v>10.89</v>
      </c>
      <c r="T30" s="38">
        <v>111.01</v>
      </c>
      <c r="U30" s="133">
        <f t="shared" si="29"/>
        <v>141.71</v>
      </c>
    </row>
    <row r="31" spans="1:27" ht="68.650000000000006" customHeight="1" x14ac:dyDescent="0.2">
      <c r="A31" s="411" t="s">
        <v>522</v>
      </c>
      <c r="B31" s="44" t="s">
        <v>821</v>
      </c>
      <c r="C31" s="37" t="s">
        <v>42</v>
      </c>
      <c r="D31" s="37" t="s">
        <v>523</v>
      </c>
      <c r="E31" s="88">
        <v>11299.54</v>
      </c>
      <c r="F31" s="16">
        <f t="shared" si="18"/>
        <v>9.3800000000000008</v>
      </c>
      <c r="G31" s="16">
        <f t="shared" si="19"/>
        <v>105.99</v>
      </c>
      <c r="H31" s="96">
        <v>100.15</v>
      </c>
      <c r="I31" s="16">
        <f t="shared" si="20"/>
        <v>125</v>
      </c>
      <c r="J31" s="16">
        <f t="shared" si="21"/>
        <v>12.52</v>
      </c>
      <c r="K31" s="16">
        <f t="shared" si="22"/>
        <v>118.50999999999999</v>
      </c>
      <c r="L31" s="16">
        <f t="shared" si="23"/>
        <v>12994.47</v>
      </c>
      <c r="M31" s="16">
        <f t="shared" si="24"/>
        <v>5.6199999999999992</v>
      </c>
      <c r="N31" s="16">
        <f t="shared" si="25"/>
        <v>73.03</v>
      </c>
      <c r="O31" s="16">
        <f t="shared" si="30"/>
        <v>115.17</v>
      </c>
      <c r="P31" s="16">
        <f t="shared" si="26"/>
        <v>75</v>
      </c>
      <c r="Q31" s="16">
        <f t="shared" si="27"/>
        <v>8.64</v>
      </c>
      <c r="R31" s="16">
        <f t="shared" si="28"/>
        <v>81.67</v>
      </c>
      <c r="S31" s="38">
        <v>15</v>
      </c>
      <c r="T31" s="38">
        <v>200</v>
      </c>
      <c r="U31" s="133">
        <f t="shared" si="29"/>
        <v>200.18</v>
      </c>
    </row>
    <row r="32" spans="1:27" s="188" customFormat="1" ht="61.15" customHeight="1" x14ac:dyDescent="0.2">
      <c r="A32" s="411"/>
      <c r="B32" s="257" t="s">
        <v>822</v>
      </c>
      <c r="C32" s="37" t="s">
        <v>35</v>
      </c>
      <c r="D32" s="37" t="s">
        <v>523</v>
      </c>
      <c r="E32" s="100">
        <v>12302.58</v>
      </c>
      <c r="F32" s="16">
        <f t="shared" si="18"/>
        <v>6.25</v>
      </c>
      <c r="G32" s="16">
        <f t="shared" si="19"/>
        <v>76.89</v>
      </c>
      <c r="H32" s="98">
        <v>18.940000000000001</v>
      </c>
      <c r="I32" s="16">
        <f t="shared" si="20"/>
        <v>125</v>
      </c>
      <c r="J32" s="16">
        <f t="shared" si="21"/>
        <v>2.37</v>
      </c>
      <c r="K32" s="16">
        <f t="shared" si="22"/>
        <v>79.260000000000005</v>
      </c>
      <c r="L32" s="16">
        <f t="shared" si="23"/>
        <v>14147.97</v>
      </c>
      <c r="M32" s="16">
        <f t="shared" si="24"/>
        <v>3.75</v>
      </c>
      <c r="N32" s="16">
        <f t="shared" si="25"/>
        <v>53.05</v>
      </c>
      <c r="O32" s="16">
        <f t="shared" si="30"/>
        <v>21.78</v>
      </c>
      <c r="P32" s="16">
        <f t="shared" si="26"/>
        <v>75</v>
      </c>
      <c r="Q32" s="16">
        <f t="shared" si="27"/>
        <v>1.63</v>
      </c>
      <c r="R32" s="16">
        <f t="shared" si="28"/>
        <v>54.68</v>
      </c>
      <c r="S32" s="38">
        <v>10</v>
      </c>
      <c r="T32" s="38">
        <v>200</v>
      </c>
      <c r="U32" s="133">
        <f t="shared" si="29"/>
        <v>133.94</v>
      </c>
      <c r="V32" s="254"/>
      <c r="W32" s="254"/>
      <c r="X32" s="254"/>
      <c r="Y32" s="254"/>
      <c r="Z32" s="254"/>
      <c r="AA32" s="254"/>
    </row>
    <row r="33" spans="1:27" s="188" customFormat="1" ht="38.25" customHeight="1" x14ac:dyDescent="0.2">
      <c r="A33" s="138" t="s">
        <v>110</v>
      </c>
      <c r="B33" s="44" t="s">
        <v>823</v>
      </c>
      <c r="C33" s="37" t="s">
        <v>42</v>
      </c>
      <c r="D33" s="37" t="s">
        <v>26</v>
      </c>
      <c r="E33" s="88">
        <v>11299.54</v>
      </c>
      <c r="F33" s="16">
        <f t="shared" si="18"/>
        <v>9.3800000000000008</v>
      </c>
      <c r="G33" s="16">
        <f t="shared" si="19"/>
        <v>105.99</v>
      </c>
      <c r="H33" s="96">
        <v>100.15</v>
      </c>
      <c r="I33" s="16">
        <f t="shared" si="20"/>
        <v>126.88</v>
      </c>
      <c r="J33" s="16">
        <f t="shared" si="21"/>
        <v>12.71</v>
      </c>
      <c r="K33" s="16">
        <f t="shared" si="22"/>
        <v>118.69999999999999</v>
      </c>
      <c r="L33" s="16">
        <f t="shared" si="23"/>
        <v>12994.47</v>
      </c>
      <c r="M33" s="16">
        <f t="shared" si="24"/>
        <v>5.6199999999999992</v>
      </c>
      <c r="N33" s="16">
        <f t="shared" si="25"/>
        <v>73.03</v>
      </c>
      <c r="O33" s="16">
        <f t="shared" si="30"/>
        <v>115.17</v>
      </c>
      <c r="P33" s="16">
        <f t="shared" si="26"/>
        <v>76.12</v>
      </c>
      <c r="Q33" s="16">
        <f t="shared" si="27"/>
        <v>8.77</v>
      </c>
      <c r="R33" s="16">
        <f t="shared" si="28"/>
        <v>81.8</v>
      </c>
      <c r="S33" s="38">
        <v>15</v>
      </c>
      <c r="T33" s="38">
        <v>203</v>
      </c>
      <c r="U33" s="133">
        <f t="shared" si="29"/>
        <v>200.5</v>
      </c>
      <c r="V33" s="254"/>
      <c r="W33" s="254"/>
      <c r="X33" s="254"/>
      <c r="Y33" s="254"/>
      <c r="Z33" s="254"/>
      <c r="AA33" s="254"/>
    </row>
    <row r="34" spans="1:27" s="188" customFormat="1" ht="67.150000000000006" customHeight="1" x14ac:dyDescent="0.2">
      <c r="A34" s="412" t="s">
        <v>115</v>
      </c>
      <c r="B34" s="49" t="s">
        <v>289</v>
      </c>
      <c r="C34" s="40"/>
      <c r="D34" s="49"/>
      <c r="E34" s="40"/>
      <c r="F34" s="40">
        <f>F35+F36</f>
        <v>13.51</v>
      </c>
      <c r="G34" s="40">
        <f>G35+G36</f>
        <v>164.81</v>
      </c>
      <c r="H34" s="40"/>
      <c r="I34" s="40">
        <f>I35+I36</f>
        <v>293.65999999999997</v>
      </c>
      <c r="J34" s="40">
        <f>J35+J36</f>
        <v>5.5600000000000005</v>
      </c>
      <c r="K34" s="40">
        <f>K35+K36</f>
        <v>170.37000000000003</v>
      </c>
      <c r="L34" s="40"/>
      <c r="M34" s="40">
        <f>M35+M36</f>
        <v>8.11</v>
      </c>
      <c r="N34" s="40">
        <f>N35+N36</f>
        <v>113.76</v>
      </c>
      <c r="O34" s="40"/>
      <c r="P34" s="40">
        <f t="shared" ref="P34:U34" si="31">P35+P36</f>
        <v>176.2</v>
      </c>
      <c r="Q34" s="40">
        <f t="shared" si="31"/>
        <v>3.83</v>
      </c>
      <c r="R34" s="40">
        <f t="shared" si="31"/>
        <v>117.59</v>
      </c>
      <c r="S34" s="40">
        <f t="shared" si="31"/>
        <v>21.62</v>
      </c>
      <c r="T34" s="40">
        <f t="shared" si="31"/>
        <v>469.85999999999996</v>
      </c>
      <c r="U34" s="163">
        <f t="shared" si="31"/>
        <v>287.96000000000004</v>
      </c>
      <c r="V34" s="254"/>
      <c r="W34" s="254"/>
      <c r="X34" s="254"/>
      <c r="Y34" s="254"/>
      <c r="Z34" s="254"/>
      <c r="AA34" s="254"/>
    </row>
    <row r="35" spans="1:27" s="188" customFormat="1" ht="32.25" customHeight="1" x14ac:dyDescent="0.2">
      <c r="A35" s="412"/>
      <c r="B35" s="44" t="s">
        <v>460</v>
      </c>
      <c r="C35" s="37" t="s">
        <v>35</v>
      </c>
      <c r="D35" s="99" t="s">
        <v>415</v>
      </c>
      <c r="E35" s="100">
        <v>12509.14</v>
      </c>
      <c r="F35" s="16">
        <f t="shared" ref="F35:F42" si="32">ROUND(S35/8*5,2)</f>
        <v>12.5</v>
      </c>
      <c r="G35" s="16">
        <f t="shared" ref="G35:G42" si="33">ROUND(E35*F35/1000,2)</f>
        <v>156.36000000000001</v>
      </c>
      <c r="H35" s="98">
        <v>18.940000000000001</v>
      </c>
      <c r="I35" s="16">
        <f t="shared" ref="I35:I42" si="34">ROUND(T35/8*5,2)</f>
        <v>268.14</v>
      </c>
      <c r="J35" s="16">
        <f t="shared" ref="J35:J42" si="35">ROUND(H35*I35/1000,2)</f>
        <v>5.08</v>
      </c>
      <c r="K35" s="16">
        <f t="shared" ref="K35:K42" si="36">G35+J35</f>
        <v>161.44000000000003</v>
      </c>
      <c r="L35" s="16">
        <f t="shared" ref="L35:L42" si="37">ROUND(E35*$M$78,2)</f>
        <v>14385.51</v>
      </c>
      <c r="M35" s="16">
        <f t="shared" ref="M35:M42" si="38">S35-F35</f>
        <v>7.5</v>
      </c>
      <c r="N35" s="16">
        <f t="shared" ref="N35:N42" si="39">ROUND(L35*M35/1000,2)</f>
        <v>107.89</v>
      </c>
      <c r="O35" s="16">
        <f t="shared" ref="O35:O42" si="40">ROUND(H35*$M$78,2)</f>
        <v>21.78</v>
      </c>
      <c r="P35" s="16">
        <f t="shared" ref="P35:P42" si="41">T35-I35</f>
        <v>160.88999999999999</v>
      </c>
      <c r="Q35" s="16">
        <f t="shared" ref="Q35:Q42" si="42">ROUND(O35*P35/1000,2)</f>
        <v>3.5</v>
      </c>
      <c r="R35" s="16">
        <f t="shared" ref="R35:R42" si="43">N35+Q35</f>
        <v>111.39</v>
      </c>
      <c r="S35" s="38">
        <v>20</v>
      </c>
      <c r="T35" s="38">
        <v>429.03</v>
      </c>
      <c r="U35" s="133">
        <f t="shared" ref="U35:U42" si="44">K35+R35</f>
        <v>272.83000000000004</v>
      </c>
      <c r="V35" s="254"/>
      <c r="W35" s="254"/>
      <c r="X35" s="254"/>
      <c r="Y35" s="254"/>
      <c r="Z35" s="254"/>
      <c r="AA35" s="254"/>
    </row>
    <row r="36" spans="1:27" s="188" customFormat="1" ht="41.25" customHeight="1" x14ac:dyDescent="0.2">
      <c r="A36" s="412"/>
      <c r="B36" s="44" t="s">
        <v>452</v>
      </c>
      <c r="C36" s="37" t="s">
        <v>524</v>
      </c>
      <c r="D36" s="258" t="s">
        <v>454</v>
      </c>
      <c r="E36" s="96">
        <v>8366.2800000000007</v>
      </c>
      <c r="F36" s="16">
        <f t="shared" si="32"/>
        <v>1.01</v>
      </c>
      <c r="G36" s="16">
        <f t="shared" si="33"/>
        <v>8.4499999999999993</v>
      </c>
      <c r="H36" s="98">
        <v>18.940000000000001</v>
      </c>
      <c r="I36" s="16">
        <f t="shared" si="34"/>
        <v>25.52</v>
      </c>
      <c r="J36" s="16">
        <f t="shared" si="35"/>
        <v>0.48</v>
      </c>
      <c r="K36" s="16">
        <f t="shared" si="36"/>
        <v>8.93</v>
      </c>
      <c r="L36" s="16">
        <f t="shared" si="37"/>
        <v>9621.2199999999993</v>
      </c>
      <c r="M36" s="16">
        <f t="shared" si="38"/>
        <v>0.6100000000000001</v>
      </c>
      <c r="N36" s="16">
        <f t="shared" si="39"/>
        <v>5.87</v>
      </c>
      <c r="O36" s="16">
        <f t="shared" si="40"/>
        <v>21.78</v>
      </c>
      <c r="P36" s="16">
        <f t="shared" si="41"/>
        <v>15.309999999999999</v>
      </c>
      <c r="Q36" s="16">
        <f t="shared" si="42"/>
        <v>0.33</v>
      </c>
      <c r="R36" s="16">
        <f t="shared" si="43"/>
        <v>6.2</v>
      </c>
      <c r="S36" s="38">
        <v>1.62</v>
      </c>
      <c r="T36" s="38">
        <v>40.83</v>
      </c>
      <c r="U36" s="133">
        <f t="shared" si="44"/>
        <v>15.129999999999999</v>
      </c>
      <c r="V36" s="254"/>
      <c r="W36" s="254"/>
      <c r="X36" s="254"/>
      <c r="Y36" s="254"/>
      <c r="Z36" s="254"/>
      <c r="AA36" s="254"/>
    </row>
    <row r="37" spans="1:27" s="188" customFormat="1" ht="67.5" customHeight="1" x14ac:dyDescent="0.2">
      <c r="A37" s="138" t="s">
        <v>117</v>
      </c>
      <c r="B37" s="44" t="s">
        <v>824</v>
      </c>
      <c r="C37" s="37" t="s">
        <v>231</v>
      </c>
      <c r="D37" s="37" t="s">
        <v>227</v>
      </c>
      <c r="E37" s="100">
        <v>29780.03</v>
      </c>
      <c r="F37" s="16">
        <f t="shared" si="32"/>
        <v>1</v>
      </c>
      <c r="G37" s="16">
        <f t="shared" si="33"/>
        <v>29.78</v>
      </c>
      <c r="H37" s="98">
        <v>215.87</v>
      </c>
      <c r="I37" s="16">
        <f t="shared" si="34"/>
        <v>16.559999999999999</v>
      </c>
      <c r="J37" s="16">
        <f t="shared" si="35"/>
        <v>3.57</v>
      </c>
      <c r="K37" s="16">
        <f t="shared" si="36"/>
        <v>33.35</v>
      </c>
      <c r="L37" s="16">
        <f t="shared" si="37"/>
        <v>34247.03</v>
      </c>
      <c r="M37" s="16">
        <f t="shared" si="38"/>
        <v>0.60000000000000009</v>
      </c>
      <c r="N37" s="16">
        <f t="shared" si="39"/>
        <v>20.55</v>
      </c>
      <c r="O37" s="16">
        <f t="shared" si="40"/>
        <v>248.25</v>
      </c>
      <c r="P37" s="16">
        <f t="shared" si="41"/>
        <v>9.9400000000000013</v>
      </c>
      <c r="Q37" s="16">
        <f t="shared" si="42"/>
        <v>2.4700000000000002</v>
      </c>
      <c r="R37" s="16">
        <f t="shared" si="43"/>
        <v>23.02</v>
      </c>
      <c r="S37" s="38">
        <v>1.6</v>
      </c>
      <c r="T37" s="38">
        <v>26.5</v>
      </c>
      <c r="U37" s="133">
        <f t="shared" si="44"/>
        <v>56.370000000000005</v>
      </c>
      <c r="V37" s="254"/>
      <c r="W37" s="254"/>
      <c r="X37" s="254"/>
      <c r="Y37" s="254"/>
      <c r="Z37" s="254"/>
      <c r="AA37" s="254"/>
    </row>
    <row r="38" spans="1:27" s="188" customFormat="1" ht="54.4" customHeight="1" x14ac:dyDescent="0.2">
      <c r="A38" s="388" t="s">
        <v>119</v>
      </c>
      <c r="B38" s="44" t="s">
        <v>825</v>
      </c>
      <c r="C38" s="37" t="s">
        <v>525</v>
      </c>
      <c r="D38" s="37" t="s">
        <v>295</v>
      </c>
      <c r="E38" s="100">
        <v>26346.82</v>
      </c>
      <c r="F38" s="16">
        <f t="shared" si="32"/>
        <v>0.64</v>
      </c>
      <c r="G38" s="16">
        <f t="shared" si="33"/>
        <v>16.86</v>
      </c>
      <c r="H38" s="98">
        <v>515.55999999999995</v>
      </c>
      <c r="I38" s="16">
        <f t="shared" si="34"/>
        <v>1.25</v>
      </c>
      <c r="J38" s="16">
        <f t="shared" si="35"/>
        <v>0.64</v>
      </c>
      <c r="K38" s="16">
        <f t="shared" si="36"/>
        <v>17.5</v>
      </c>
      <c r="L38" s="16">
        <f t="shared" si="37"/>
        <v>30298.84</v>
      </c>
      <c r="M38" s="16">
        <f t="shared" si="38"/>
        <v>0.38</v>
      </c>
      <c r="N38" s="16">
        <f t="shared" si="39"/>
        <v>11.51</v>
      </c>
      <c r="O38" s="16">
        <f t="shared" si="40"/>
        <v>592.89</v>
      </c>
      <c r="P38" s="16">
        <f t="shared" si="41"/>
        <v>0.75</v>
      </c>
      <c r="Q38" s="16">
        <f t="shared" si="42"/>
        <v>0.44</v>
      </c>
      <c r="R38" s="16">
        <f t="shared" si="43"/>
        <v>11.95</v>
      </c>
      <c r="S38" s="38">
        <v>1.02</v>
      </c>
      <c r="T38" s="38">
        <v>2</v>
      </c>
      <c r="U38" s="133">
        <f t="shared" si="44"/>
        <v>29.45</v>
      </c>
      <c r="V38" s="254"/>
      <c r="W38" s="254"/>
      <c r="X38" s="254"/>
      <c r="Y38" s="254"/>
      <c r="Z38" s="254"/>
      <c r="AA38" s="254"/>
    </row>
    <row r="39" spans="1:27" s="188" customFormat="1" ht="57" customHeight="1" x14ac:dyDescent="0.2">
      <c r="A39" s="388"/>
      <c r="B39" s="44" t="s">
        <v>826</v>
      </c>
      <c r="C39" s="37" t="s">
        <v>525</v>
      </c>
      <c r="D39" s="37" t="s">
        <v>295</v>
      </c>
      <c r="E39" s="100">
        <v>26346.82</v>
      </c>
      <c r="F39" s="16">
        <f t="shared" si="32"/>
        <v>1.19</v>
      </c>
      <c r="G39" s="16">
        <f t="shared" si="33"/>
        <v>31.35</v>
      </c>
      <c r="H39" s="98">
        <v>515.55999999999995</v>
      </c>
      <c r="I39" s="16">
        <f t="shared" si="34"/>
        <v>1.25</v>
      </c>
      <c r="J39" s="16">
        <f t="shared" si="35"/>
        <v>0.64</v>
      </c>
      <c r="K39" s="16">
        <f t="shared" si="36"/>
        <v>31.990000000000002</v>
      </c>
      <c r="L39" s="16">
        <f t="shared" si="37"/>
        <v>30298.84</v>
      </c>
      <c r="M39" s="16">
        <f t="shared" si="38"/>
        <v>0.71</v>
      </c>
      <c r="N39" s="16">
        <f t="shared" si="39"/>
        <v>21.51</v>
      </c>
      <c r="O39" s="16">
        <f t="shared" si="40"/>
        <v>592.89</v>
      </c>
      <c r="P39" s="16">
        <f t="shared" si="41"/>
        <v>0.75</v>
      </c>
      <c r="Q39" s="16">
        <f t="shared" si="42"/>
        <v>0.44</v>
      </c>
      <c r="R39" s="16">
        <f t="shared" si="43"/>
        <v>21.950000000000003</v>
      </c>
      <c r="S39" s="38">
        <v>1.9</v>
      </c>
      <c r="T39" s="38">
        <v>2</v>
      </c>
      <c r="U39" s="133">
        <f t="shared" si="44"/>
        <v>53.940000000000005</v>
      </c>
      <c r="V39" s="254"/>
      <c r="W39" s="254"/>
      <c r="X39" s="254"/>
      <c r="Y39" s="254"/>
      <c r="Z39" s="254"/>
      <c r="AA39" s="254"/>
    </row>
    <row r="40" spans="1:27" s="188" customFormat="1" ht="75.75" customHeight="1" x14ac:dyDescent="0.2">
      <c r="A40" s="138" t="s">
        <v>122</v>
      </c>
      <c r="B40" s="44" t="s">
        <v>827</v>
      </c>
      <c r="C40" s="37" t="s">
        <v>42</v>
      </c>
      <c r="D40" s="37" t="s">
        <v>26</v>
      </c>
      <c r="E40" s="88">
        <v>11299.54</v>
      </c>
      <c r="F40" s="16">
        <f t="shared" si="32"/>
        <v>0.63</v>
      </c>
      <c r="G40" s="16">
        <f t="shared" si="33"/>
        <v>7.12</v>
      </c>
      <c r="H40" s="96">
        <v>100.15</v>
      </c>
      <c r="I40" s="16">
        <f t="shared" si="34"/>
        <v>9.3800000000000008</v>
      </c>
      <c r="J40" s="16">
        <f t="shared" si="35"/>
        <v>0.94</v>
      </c>
      <c r="K40" s="16">
        <f t="shared" si="36"/>
        <v>8.06</v>
      </c>
      <c r="L40" s="16">
        <f t="shared" si="37"/>
        <v>12994.47</v>
      </c>
      <c r="M40" s="16">
        <f t="shared" si="38"/>
        <v>0.37</v>
      </c>
      <c r="N40" s="16">
        <f t="shared" si="39"/>
        <v>4.8099999999999996</v>
      </c>
      <c r="O40" s="16">
        <f t="shared" si="40"/>
        <v>115.17</v>
      </c>
      <c r="P40" s="16">
        <f t="shared" si="41"/>
        <v>5.6199999999999992</v>
      </c>
      <c r="Q40" s="16">
        <f t="shared" si="42"/>
        <v>0.65</v>
      </c>
      <c r="R40" s="16">
        <f t="shared" si="43"/>
        <v>5.46</v>
      </c>
      <c r="S40" s="38">
        <v>1</v>
      </c>
      <c r="T40" s="38">
        <v>15</v>
      </c>
      <c r="U40" s="133">
        <f t="shared" si="44"/>
        <v>13.52</v>
      </c>
      <c r="V40" s="254"/>
      <c r="W40" s="254"/>
      <c r="X40" s="254"/>
      <c r="Y40" s="254"/>
      <c r="Z40" s="254"/>
      <c r="AA40" s="254"/>
    </row>
    <row r="41" spans="1:27" s="188" customFormat="1" ht="63.75" customHeight="1" x14ac:dyDescent="0.2">
      <c r="A41" s="388" t="s">
        <v>125</v>
      </c>
      <c r="B41" s="44" t="s">
        <v>828</v>
      </c>
      <c r="C41" s="37" t="s">
        <v>42</v>
      </c>
      <c r="D41" s="37" t="s">
        <v>26</v>
      </c>
      <c r="E41" s="88">
        <v>11299.54</v>
      </c>
      <c r="F41" s="16">
        <f t="shared" si="32"/>
        <v>3.75</v>
      </c>
      <c r="G41" s="16">
        <f t="shared" si="33"/>
        <v>42.37</v>
      </c>
      <c r="H41" s="96">
        <v>100.15</v>
      </c>
      <c r="I41" s="16">
        <f t="shared" si="34"/>
        <v>69.38</v>
      </c>
      <c r="J41" s="16">
        <f t="shared" si="35"/>
        <v>6.95</v>
      </c>
      <c r="K41" s="16">
        <f t="shared" si="36"/>
        <v>49.32</v>
      </c>
      <c r="L41" s="16">
        <f t="shared" si="37"/>
        <v>12994.47</v>
      </c>
      <c r="M41" s="16">
        <f t="shared" si="38"/>
        <v>2.25</v>
      </c>
      <c r="N41" s="16">
        <f t="shared" si="39"/>
        <v>29.24</v>
      </c>
      <c r="O41" s="16">
        <f t="shared" si="40"/>
        <v>115.17</v>
      </c>
      <c r="P41" s="16">
        <f t="shared" si="41"/>
        <v>41.620000000000005</v>
      </c>
      <c r="Q41" s="16">
        <f t="shared" si="42"/>
        <v>4.79</v>
      </c>
      <c r="R41" s="16">
        <f t="shared" si="43"/>
        <v>34.03</v>
      </c>
      <c r="S41" s="38">
        <v>6</v>
      </c>
      <c r="T41" s="38">
        <v>111</v>
      </c>
      <c r="U41" s="133">
        <f t="shared" si="44"/>
        <v>83.35</v>
      </c>
      <c r="V41" s="254"/>
      <c r="W41" s="254"/>
      <c r="X41" s="254"/>
      <c r="Y41" s="254"/>
      <c r="Z41" s="254"/>
      <c r="AA41" s="254"/>
    </row>
    <row r="42" spans="1:27" s="188" customFormat="1" ht="54.75" customHeight="1" x14ac:dyDescent="0.2">
      <c r="A42" s="388"/>
      <c r="B42" s="44" t="s">
        <v>829</v>
      </c>
      <c r="C42" s="37" t="s">
        <v>42</v>
      </c>
      <c r="D42" s="37" t="s">
        <v>26</v>
      </c>
      <c r="E42" s="88">
        <v>11299.54</v>
      </c>
      <c r="F42" s="16">
        <f t="shared" si="32"/>
        <v>56.25</v>
      </c>
      <c r="G42" s="16">
        <f t="shared" si="33"/>
        <v>635.6</v>
      </c>
      <c r="H42" s="96">
        <v>100.15</v>
      </c>
      <c r="I42" s="21">
        <f t="shared" si="34"/>
        <v>1125</v>
      </c>
      <c r="J42" s="21">
        <f t="shared" si="35"/>
        <v>112.67</v>
      </c>
      <c r="K42" s="21">
        <f t="shared" si="36"/>
        <v>748.27</v>
      </c>
      <c r="L42" s="16">
        <f t="shared" si="37"/>
        <v>12994.47</v>
      </c>
      <c r="M42" s="21">
        <f t="shared" si="38"/>
        <v>33.75</v>
      </c>
      <c r="N42" s="21">
        <f t="shared" si="39"/>
        <v>438.56</v>
      </c>
      <c r="O42" s="16">
        <f t="shared" si="40"/>
        <v>115.17</v>
      </c>
      <c r="P42" s="21">
        <f t="shared" si="41"/>
        <v>675</v>
      </c>
      <c r="Q42" s="21">
        <f t="shared" si="42"/>
        <v>77.739999999999995</v>
      </c>
      <c r="R42" s="21">
        <f t="shared" si="43"/>
        <v>516.29999999999995</v>
      </c>
      <c r="S42" s="38">
        <v>90</v>
      </c>
      <c r="T42" s="38">
        <v>1800</v>
      </c>
      <c r="U42" s="133">
        <f t="shared" si="44"/>
        <v>1264.57</v>
      </c>
      <c r="V42" s="254"/>
      <c r="W42" s="254"/>
      <c r="X42" s="254"/>
      <c r="Y42" s="254"/>
      <c r="Z42" s="254"/>
      <c r="AA42" s="254"/>
    </row>
    <row r="43" spans="1:27" s="188" customFormat="1" ht="47.25" customHeight="1" x14ac:dyDescent="0.2">
      <c r="A43" s="388" t="s">
        <v>128</v>
      </c>
      <c r="B43" s="49" t="s">
        <v>830</v>
      </c>
      <c r="C43" s="40"/>
      <c r="D43" s="41"/>
      <c r="E43" s="40"/>
      <c r="F43" s="40">
        <f>SUM(F44:F46)</f>
        <v>24.22</v>
      </c>
      <c r="G43" s="40">
        <f>SUM(G44:G46)</f>
        <v>314.88</v>
      </c>
      <c r="H43" s="40"/>
      <c r="I43" s="40">
        <f>SUM(I44:I46)</f>
        <v>370.39</v>
      </c>
      <c r="J43" s="40">
        <f>SUM(J44:J46)</f>
        <v>74.710000000000008</v>
      </c>
      <c r="K43" s="40">
        <f>SUM(K44:K46)</f>
        <v>389.59000000000003</v>
      </c>
      <c r="L43" s="40"/>
      <c r="M43" s="40">
        <f>SUM(M44:M46)</f>
        <v>14.530000000000001</v>
      </c>
      <c r="N43" s="40">
        <f>SUM(N44:N46)</f>
        <v>217.19000000000003</v>
      </c>
      <c r="O43" s="40"/>
      <c r="P43" s="40">
        <f t="shared" ref="P43:U43" si="45">SUM(P44:P46)</f>
        <v>222.24</v>
      </c>
      <c r="Q43" s="40">
        <f t="shared" si="45"/>
        <v>51.55</v>
      </c>
      <c r="R43" s="40">
        <f t="shared" si="45"/>
        <v>268.74</v>
      </c>
      <c r="S43" s="40">
        <f t="shared" si="45"/>
        <v>38.75</v>
      </c>
      <c r="T43" s="40">
        <f t="shared" si="45"/>
        <v>592.63</v>
      </c>
      <c r="U43" s="163">
        <f t="shared" si="45"/>
        <v>658.32999999999993</v>
      </c>
      <c r="V43" s="254"/>
      <c r="W43" s="254"/>
      <c r="X43" s="254"/>
      <c r="Y43" s="254"/>
      <c r="Z43" s="254"/>
      <c r="AA43" s="254"/>
    </row>
    <row r="44" spans="1:27" s="188" customFormat="1" ht="35.25" customHeight="1" x14ac:dyDescent="0.2">
      <c r="A44" s="388"/>
      <c r="B44" s="105" t="s">
        <v>831</v>
      </c>
      <c r="C44" s="37" t="s">
        <v>425</v>
      </c>
      <c r="D44" s="37" t="s">
        <v>271</v>
      </c>
      <c r="E44" s="100">
        <v>12726.53</v>
      </c>
      <c r="F44" s="16">
        <f>ROUND(S44/8*5,2)</f>
        <v>12.36</v>
      </c>
      <c r="G44" s="16">
        <f>ROUND(E44*F44/1000,2)</f>
        <v>157.30000000000001</v>
      </c>
      <c r="H44" s="96">
        <v>175.85</v>
      </c>
      <c r="I44" s="16">
        <f>ROUND(T44/8*5,2)</f>
        <v>206</v>
      </c>
      <c r="J44" s="16">
        <f>ROUND(H44*I44/1000,2)</f>
        <v>36.229999999999997</v>
      </c>
      <c r="K44" s="16">
        <f>G44+J44</f>
        <v>193.53</v>
      </c>
      <c r="L44" s="16">
        <f>ROUND(E44*$M$78,2)</f>
        <v>14635.51</v>
      </c>
      <c r="M44" s="16">
        <f>S44-F44</f>
        <v>7.41</v>
      </c>
      <c r="N44" s="16">
        <f>ROUND(L44*M44/1000,2)</f>
        <v>108.45</v>
      </c>
      <c r="O44" s="16">
        <f>ROUND(H44*$M$78,2)</f>
        <v>202.23</v>
      </c>
      <c r="P44" s="16">
        <f>T44-I44</f>
        <v>123.60000000000002</v>
      </c>
      <c r="Q44" s="16">
        <f>ROUND(O44*P44/1000,2)</f>
        <v>25</v>
      </c>
      <c r="R44" s="16">
        <f>N44+Q44</f>
        <v>133.44999999999999</v>
      </c>
      <c r="S44" s="38">
        <v>19.77</v>
      </c>
      <c r="T44" s="38">
        <v>329.6</v>
      </c>
      <c r="U44" s="133">
        <f>K44+R44</f>
        <v>326.98</v>
      </c>
      <c r="V44" s="254"/>
      <c r="W44" s="254"/>
      <c r="X44" s="254"/>
      <c r="Y44" s="254"/>
      <c r="Z44" s="254"/>
      <c r="AA44" s="254"/>
    </row>
    <row r="45" spans="1:27" s="188" customFormat="1" ht="41.85" customHeight="1" x14ac:dyDescent="0.2">
      <c r="A45" s="388"/>
      <c r="B45" s="44" t="s">
        <v>832</v>
      </c>
      <c r="C45" s="37" t="s">
        <v>263</v>
      </c>
      <c r="D45" s="37" t="s">
        <v>227</v>
      </c>
      <c r="E45" s="100">
        <v>20633.21</v>
      </c>
      <c r="F45" s="16">
        <f>ROUND(S45/8*5,2)</f>
        <v>4.22</v>
      </c>
      <c r="G45" s="16">
        <f>ROUND(E45*F45/1000,2)</f>
        <v>87.07</v>
      </c>
      <c r="H45" s="98">
        <v>125.38</v>
      </c>
      <c r="I45" s="16">
        <f>ROUND(T45/8*5,2)</f>
        <v>37.5</v>
      </c>
      <c r="J45" s="16">
        <f>ROUND(H45*I45/1000,2)</f>
        <v>4.7</v>
      </c>
      <c r="K45" s="16">
        <f>G45+J45</f>
        <v>91.77</v>
      </c>
      <c r="L45" s="16">
        <f>ROUND(E45*$M$78,2)</f>
        <v>23728.19</v>
      </c>
      <c r="M45" s="16">
        <f>S45-F45</f>
        <v>2.5300000000000002</v>
      </c>
      <c r="N45" s="16">
        <f>ROUND(L45*M45/1000,2)</f>
        <v>60.03</v>
      </c>
      <c r="O45" s="16">
        <f>ROUND(H45*$M$78,2)</f>
        <v>144.19</v>
      </c>
      <c r="P45" s="16">
        <f>T45-I45</f>
        <v>22.5</v>
      </c>
      <c r="Q45" s="16">
        <f>ROUND(O45*P45/1000,2)</f>
        <v>3.24</v>
      </c>
      <c r="R45" s="16">
        <f>N45+Q45</f>
        <v>63.27</v>
      </c>
      <c r="S45" s="38">
        <v>6.75</v>
      </c>
      <c r="T45" s="38">
        <v>60</v>
      </c>
      <c r="U45" s="133">
        <f>K45+R45</f>
        <v>155.04</v>
      </c>
      <c r="V45" s="254"/>
      <c r="W45" s="254"/>
      <c r="X45" s="254"/>
      <c r="Y45" s="254"/>
      <c r="Z45" s="254"/>
      <c r="AA45" s="254"/>
    </row>
    <row r="46" spans="1:27" s="188" customFormat="1" ht="39.6" customHeight="1" x14ac:dyDescent="0.2">
      <c r="A46" s="388"/>
      <c r="B46" s="44" t="s">
        <v>833</v>
      </c>
      <c r="C46" s="37" t="s">
        <v>265</v>
      </c>
      <c r="D46" s="37" t="s">
        <v>447</v>
      </c>
      <c r="E46" s="100">
        <v>9228.9</v>
      </c>
      <c r="F46" s="21">
        <f>ROUND(S46/8*5,2)</f>
        <v>7.64</v>
      </c>
      <c r="G46" s="21">
        <f>ROUND(E46*F46/1000,2)</f>
        <v>70.510000000000005</v>
      </c>
      <c r="H46" s="100">
        <v>266.22000000000003</v>
      </c>
      <c r="I46" s="21">
        <f>ROUND(T46/8*5,2)</f>
        <v>126.89</v>
      </c>
      <c r="J46" s="21">
        <f>ROUND(H46*I46/1000,2)</f>
        <v>33.78</v>
      </c>
      <c r="K46" s="21">
        <f>G46+J46</f>
        <v>104.29</v>
      </c>
      <c r="L46" s="16">
        <f>ROUND(E46*$M$78,2)</f>
        <v>10613.24</v>
      </c>
      <c r="M46" s="21">
        <f>S46-F46</f>
        <v>4.5900000000000007</v>
      </c>
      <c r="N46" s="21">
        <f>ROUND(L46*M46/1000,2)</f>
        <v>48.71</v>
      </c>
      <c r="O46" s="16">
        <f>ROUND(H46*$M$78,2)</f>
        <v>306.14999999999998</v>
      </c>
      <c r="P46" s="21">
        <f>T46-I46</f>
        <v>76.14</v>
      </c>
      <c r="Q46" s="21">
        <f>ROUND(O46*P46/1000,2)</f>
        <v>23.31</v>
      </c>
      <c r="R46" s="21">
        <f>N46+Q46</f>
        <v>72.02</v>
      </c>
      <c r="S46" s="38">
        <v>12.23</v>
      </c>
      <c r="T46" s="38">
        <v>203.03</v>
      </c>
      <c r="U46" s="263">
        <f>K46+R46</f>
        <v>176.31</v>
      </c>
      <c r="V46" s="254"/>
      <c r="W46" s="254"/>
      <c r="X46" s="254"/>
      <c r="Y46" s="254"/>
      <c r="Z46" s="254"/>
      <c r="AA46" s="254"/>
    </row>
    <row r="47" spans="1:27" s="188" customFormat="1" ht="53.65" customHeight="1" x14ac:dyDescent="0.2">
      <c r="A47" s="388"/>
      <c r="B47" s="49" t="s">
        <v>448</v>
      </c>
      <c r="C47" s="40"/>
      <c r="D47" s="41"/>
      <c r="E47" s="41"/>
      <c r="F47" s="40">
        <f>SUM(F48:F49)</f>
        <v>33.35</v>
      </c>
      <c r="G47" s="40">
        <f>SUM(G48:G49)</f>
        <v>424.43</v>
      </c>
      <c r="H47" s="40"/>
      <c r="I47" s="40">
        <f>SUM(I48:I49)</f>
        <v>558.32999999999993</v>
      </c>
      <c r="J47" s="40">
        <f>SUM(J48:J49)</f>
        <v>98.22</v>
      </c>
      <c r="K47" s="40">
        <f>SUM(K48:K49)</f>
        <v>522.65</v>
      </c>
      <c r="L47" s="41"/>
      <c r="M47" s="40">
        <f>SUM(M48:M49)</f>
        <v>20.02</v>
      </c>
      <c r="N47" s="40">
        <f>SUM(N48:N49)</f>
        <v>293</v>
      </c>
      <c r="O47" s="40"/>
      <c r="P47" s="40">
        <f t="shared" ref="P47:U47" si="46">SUM(P48:P49)</f>
        <v>334.99</v>
      </c>
      <c r="Q47" s="40">
        <f t="shared" si="46"/>
        <v>67.77000000000001</v>
      </c>
      <c r="R47" s="40">
        <f t="shared" si="46"/>
        <v>360.77000000000004</v>
      </c>
      <c r="S47" s="40">
        <f t="shared" si="46"/>
        <v>53.370000000000005</v>
      </c>
      <c r="T47" s="40">
        <f t="shared" si="46"/>
        <v>893.31999999999994</v>
      </c>
      <c r="U47" s="163">
        <f t="shared" si="46"/>
        <v>883.42000000000007</v>
      </c>
      <c r="V47" s="254"/>
      <c r="W47" s="254"/>
      <c r="X47" s="254"/>
      <c r="Y47" s="254"/>
      <c r="Z47" s="254"/>
      <c r="AA47" s="254"/>
    </row>
    <row r="48" spans="1:27" s="188" customFormat="1" ht="37.35" customHeight="1" x14ac:dyDescent="0.2">
      <c r="A48" s="388"/>
      <c r="B48" s="105" t="s">
        <v>831</v>
      </c>
      <c r="C48" s="37" t="s">
        <v>425</v>
      </c>
      <c r="D48" s="37" t="s">
        <v>271</v>
      </c>
      <c r="E48" s="100">
        <v>12726.53</v>
      </c>
      <c r="F48" s="16">
        <f>ROUND(S48/8*5,2)</f>
        <v>33.14</v>
      </c>
      <c r="G48" s="16">
        <f>ROUND(E48*F48/1000,2)</f>
        <v>421.76</v>
      </c>
      <c r="H48" s="96">
        <v>175.85</v>
      </c>
      <c r="I48" s="16">
        <f>ROUND(T48/8*5,2)</f>
        <v>554.55999999999995</v>
      </c>
      <c r="J48" s="16">
        <f>ROUND(H48*I48/1000,2)</f>
        <v>97.52</v>
      </c>
      <c r="K48" s="16">
        <f>G48+J48</f>
        <v>519.28</v>
      </c>
      <c r="L48" s="16">
        <f>ROUND(E48*$M$78,2)</f>
        <v>14635.51</v>
      </c>
      <c r="M48" s="16">
        <f>S48-F48</f>
        <v>19.89</v>
      </c>
      <c r="N48" s="16">
        <f>ROUND(L48*M48/1000,2)</f>
        <v>291.10000000000002</v>
      </c>
      <c r="O48" s="16">
        <f>ROUND(H48*$M$78,2)</f>
        <v>202.23</v>
      </c>
      <c r="P48" s="16">
        <f>T48-I48</f>
        <v>332.73</v>
      </c>
      <c r="Q48" s="16">
        <f>ROUND(O48*P48/1000,2)</f>
        <v>67.290000000000006</v>
      </c>
      <c r="R48" s="16">
        <f>N48+Q48</f>
        <v>358.39000000000004</v>
      </c>
      <c r="S48" s="38">
        <v>53.03</v>
      </c>
      <c r="T48" s="38">
        <v>887.29</v>
      </c>
      <c r="U48" s="133">
        <f>K48+R48</f>
        <v>877.67000000000007</v>
      </c>
      <c r="V48" s="254"/>
      <c r="W48" s="254"/>
      <c r="X48" s="254"/>
      <c r="Y48" s="254"/>
      <c r="Z48" s="254"/>
      <c r="AA48" s="254"/>
    </row>
    <row r="49" spans="1:27" s="188" customFormat="1" ht="48.6" customHeight="1" x14ac:dyDescent="0.2">
      <c r="A49" s="388"/>
      <c r="B49" s="44" t="s">
        <v>834</v>
      </c>
      <c r="C49" s="37" t="s">
        <v>270</v>
      </c>
      <c r="D49" s="37" t="s">
        <v>271</v>
      </c>
      <c r="E49" s="100">
        <v>12726.53</v>
      </c>
      <c r="F49" s="16">
        <f>ROUND(S49/8*5,2)</f>
        <v>0.21</v>
      </c>
      <c r="G49" s="16">
        <f>ROUND(E49*F49/1000,2)</f>
        <v>2.67</v>
      </c>
      <c r="H49" s="96">
        <v>185.38</v>
      </c>
      <c r="I49" s="16">
        <f>ROUND(T49/8*5,2)</f>
        <v>3.77</v>
      </c>
      <c r="J49" s="16">
        <f>ROUND(H49*I49/1000,2)</f>
        <v>0.7</v>
      </c>
      <c r="K49" s="16">
        <f>G49+J49</f>
        <v>3.37</v>
      </c>
      <c r="L49" s="16">
        <f>ROUND(E49*$M$78,2)</f>
        <v>14635.51</v>
      </c>
      <c r="M49" s="16">
        <f>S49-F49</f>
        <v>0.13000000000000003</v>
      </c>
      <c r="N49" s="16">
        <f>ROUND(L49*M49/1000,2)</f>
        <v>1.9</v>
      </c>
      <c r="O49" s="16">
        <f>ROUND(H49*$M$78,2)</f>
        <v>213.19</v>
      </c>
      <c r="P49" s="16">
        <f>T49-I49</f>
        <v>2.2600000000000002</v>
      </c>
      <c r="Q49" s="16">
        <f>ROUND(O49*P49/1000,2)</f>
        <v>0.48</v>
      </c>
      <c r="R49" s="16">
        <f>N49+Q49</f>
        <v>2.38</v>
      </c>
      <c r="S49" s="38">
        <v>0.34</v>
      </c>
      <c r="T49" s="38">
        <v>6.03</v>
      </c>
      <c r="U49" s="133">
        <f>K49+R49</f>
        <v>5.75</v>
      </c>
      <c r="V49" s="254"/>
      <c r="W49" s="254"/>
      <c r="X49" s="254"/>
      <c r="Y49" s="254"/>
      <c r="Z49" s="254"/>
      <c r="AA49" s="254"/>
    </row>
    <row r="50" spans="1:27" s="188" customFormat="1" ht="81.400000000000006" customHeight="1" x14ac:dyDescent="0.2">
      <c r="A50" s="138" t="s">
        <v>501</v>
      </c>
      <c r="B50" s="44" t="s">
        <v>835</v>
      </c>
      <c r="C50" s="37" t="s">
        <v>42</v>
      </c>
      <c r="D50" s="37" t="s">
        <v>26</v>
      </c>
      <c r="E50" s="88">
        <v>11299.54</v>
      </c>
      <c r="F50" s="21">
        <f>ROUND(S50/8*5,2)</f>
        <v>8.4499999999999993</v>
      </c>
      <c r="G50" s="21">
        <f>ROUND(E50*F50/1000,2)</f>
        <v>95.48</v>
      </c>
      <c r="H50" s="96">
        <v>100.15</v>
      </c>
      <c r="I50" s="21">
        <f>ROUND(T50/8*5,2)</f>
        <v>118.53</v>
      </c>
      <c r="J50" s="21">
        <f>ROUND(H50*I50/1000,2)</f>
        <v>11.87</v>
      </c>
      <c r="K50" s="21">
        <f>G50+J50</f>
        <v>107.35000000000001</v>
      </c>
      <c r="L50" s="16">
        <f>ROUND(E50*$M$78,2)</f>
        <v>12994.47</v>
      </c>
      <c r="M50" s="21">
        <f>S50-F50</f>
        <v>5.07</v>
      </c>
      <c r="N50" s="21">
        <f>ROUND(L50*M50/1000,2)</f>
        <v>65.88</v>
      </c>
      <c r="O50" s="16">
        <f>ROUND(H50*$M$78,2)</f>
        <v>115.17</v>
      </c>
      <c r="P50" s="21">
        <f>T50-I50</f>
        <v>71.109999999999985</v>
      </c>
      <c r="Q50" s="21">
        <f>ROUND(O50*P50/1000,2)</f>
        <v>8.19</v>
      </c>
      <c r="R50" s="21">
        <f>N50+Q50</f>
        <v>74.069999999999993</v>
      </c>
      <c r="S50" s="38">
        <v>13.52</v>
      </c>
      <c r="T50" s="38">
        <v>189.64</v>
      </c>
      <c r="U50" s="263">
        <f>K50+R50</f>
        <v>181.42000000000002</v>
      </c>
      <c r="V50" s="254"/>
      <c r="W50" s="254"/>
      <c r="X50" s="254"/>
      <c r="Y50" s="254"/>
      <c r="Z50" s="254"/>
      <c r="AA50" s="254"/>
    </row>
    <row r="51" spans="1:27" s="188" customFormat="1" ht="63" customHeight="1" x14ac:dyDescent="0.2">
      <c r="A51" s="388" t="s">
        <v>502</v>
      </c>
      <c r="B51" s="49" t="s">
        <v>836</v>
      </c>
      <c r="C51" s="41"/>
      <c r="D51" s="40"/>
      <c r="E51" s="40"/>
      <c r="F51" s="40">
        <f>SUM(F52:F53)</f>
        <v>10.129999999999999</v>
      </c>
      <c r="G51" s="40">
        <f>SUM(G52:G53)</f>
        <v>152.43</v>
      </c>
      <c r="H51" s="40"/>
      <c r="I51" s="40">
        <f>SUM(I52:I53)</f>
        <v>181.25</v>
      </c>
      <c r="J51" s="40">
        <f>SUM(J52:J53)</f>
        <v>21.5</v>
      </c>
      <c r="K51" s="40">
        <f>SUM(K52:K53)</f>
        <v>173.93</v>
      </c>
      <c r="L51" s="40"/>
      <c r="M51" s="40">
        <f>SUM(M52:M53)</f>
        <v>6.07</v>
      </c>
      <c r="N51" s="40">
        <f>SUM(N52:N53)</f>
        <v>105.03999999999999</v>
      </c>
      <c r="O51" s="40"/>
      <c r="P51" s="40">
        <f t="shared" ref="P51:U51" si="47">SUM(P52:P53)</f>
        <v>108.75</v>
      </c>
      <c r="Q51" s="40">
        <f t="shared" si="47"/>
        <v>14.84</v>
      </c>
      <c r="R51" s="40">
        <f t="shared" si="47"/>
        <v>119.88</v>
      </c>
      <c r="S51" s="40">
        <f t="shared" si="47"/>
        <v>16.2</v>
      </c>
      <c r="T51" s="40">
        <f t="shared" si="47"/>
        <v>290</v>
      </c>
      <c r="U51" s="163">
        <f t="shared" si="47"/>
        <v>293.81</v>
      </c>
      <c r="V51" s="254"/>
      <c r="W51" s="254"/>
      <c r="X51" s="254"/>
      <c r="Y51" s="254"/>
      <c r="Z51" s="254"/>
      <c r="AA51" s="254"/>
    </row>
    <row r="52" spans="1:27" s="188" customFormat="1" ht="62.65" customHeight="1" x14ac:dyDescent="0.2">
      <c r="A52" s="388"/>
      <c r="B52" s="44" t="s">
        <v>435</v>
      </c>
      <c r="C52" s="37" t="s">
        <v>200</v>
      </c>
      <c r="D52" s="48" t="s">
        <v>436</v>
      </c>
      <c r="E52" s="100">
        <v>15047.38</v>
      </c>
      <c r="F52" s="16">
        <f>ROUND(S52/8*5,2)</f>
        <v>3.88</v>
      </c>
      <c r="G52" s="16">
        <f>ROUND(E52*F52/1000,2)</f>
        <v>58.38</v>
      </c>
      <c r="H52" s="98">
        <v>99.03</v>
      </c>
      <c r="I52" s="16">
        <f>ROUND(T52/8*5,2)</f>
        <v>50</v>
      </c>
      <c r="J52" s="16">
        <f>ROUND(H52*I52/1000,2)</f>
        <v>4.95</v>
      </c>
      <c r="K52" s="16">
        <f>G52+J52</f>
        <v>63.330000000000005</v>
      </c>
      <c r="L52" s="16">
        <f>ROUND(E52*$M$78,2)</f>
        <v>17304.490000000002</v>
      </c>
      <c r="M52" s="16">
        <f>S52-F52</f>
        <v>2.3200000000000003</v>
      </c>
      <c r="N52" s="16">
        <f>ROUND(L52*M52/1000,2)</f>
        <v>40.15</v>
      </c>
      <c r="O52" s="16">
        <f>ROUND(H52*$M$78,2)</f>
        <v>113.88</v>
      </c>
      <c r="P52" s="16">
        <f>T52-I52</f>
        <v>30</v>
      </c>
      <c r="Q52" s="16">
        <f>ROUND(O52*P52/1000,2)</f>
        <v>3.42</v>
      </c>
      <c r="R52" s="16">
        <f>N52+Q52</f>
        <v>43.57</v>
      </c>
      <c r="S52" s="38">
        <v>6.2</v>
      </c>
      <c r="T52" s="38">
        <v>80</v>
      </c>
      <c r="U52" s="133">
        <f>K52+R52</f>
        <v>106.9</v>
      </c>
      <c r="V52" s="254"/>
      <c r="W52" s="254"/>
      <c r="X52" s="254"/>
      <c r="Y52" s="254"/>
      <c r="Z52" s="254"/>
      <c r="AA52" s="254"/>
    </row>
    <row r="53" spans="1:27" s="188" customFormat="1" ht="66.75" customHeight="1" x14ac:dyDescent="0.2">
      <c r="A53" s="388"/>
      <c r="B53" s="44" t="s">
        <v>837</v>
      </c>
      <c r="C53" s="37" t="s">
        <v>203</v>
      </c>
      <c r="D53" s="48" t="s">
        <v>436</v>
      </c>
      <c r="E53" s="100">
        <v>15047.38</v>
      </c>
      <c r="F53" s="21">
        <f>ROUND(S53/8*5,2)</f>
        <v>6.25</v>
      </c>
      <c r="G53" s="21">
        <f>ROUND(E53*F53/1000,2)</f>
        <v>94.05</v>
      </c>
      <c r="H53" s="98">
        <v>126.1</v>
      </c>
      <c r="I53" s="21">
        <f>ROUND(T53/8*5,2)</f>
        <v>131.25</v>
      </c>
      <c r="J53" s="21">
        <f>ROUND(H53*I53/1000,2)</f>
        <v>16.55</v>
      </c>
      <c r="K53" s="21">
        <f>G53+J53</f>
        <v>110.6</v>
      </c>
      <c r="L53" s="16">
        <f>ROUND(E53*$M$78,2)</f>
        <v>17304.490000000002</v>
      </c>
      <c r="M53" s="21">
        <f>S53-F53</f>
        <v>3.75</v>
      </c>
      <c r="N53" s="21">
        <f>ROUND(L53*M53/1000,2)</f>
        <v>64.89</v>
      </c>
      <c r="O53" s="16">
        <f>ROUND(H53*$M$78,2)</f>
        <v>145.02000000000001</v>
      </c>
      <c r="P53" s="21">
        <f>T53-I53</f>
        <v>78.75</v>
      </c>
      <c r="Q53" s="21">
        <f>ROUND(O53*P53/1000,2)</f>
        <v>11.42</v>
      </c>
      <c r="R53" s="21">
        <f>N53+Q53</f>
        <v>76.31</v>
      </c>
      <c r="S53" s="38">
        <v>10</v>
      </c>
      <c r="T53" s="38">
        <v>210</v>
      </c>
      <c r="U53" s="133">
        <f>K53+R53</f>
        <v>186.91</v>
      </c>
      <c r="V53" s="254"/>
      <c r="W53" s="254"/>
      <c r="X53" s="254"/>
      <c r="Y53" s="254"/>
      <c r="Z53" s="254"/>
      <c r="AA53" s="254"/>
    </row>
    <row r="54" spans="1:27" s="188" customFormat="1" ht="58.5" customHeight="1" x14ac:dyDescent="0.2">
      <c r="A54" s="388"/>
      <c r="B54" s="49" t="s">
        <v>206</v>
      </c>
      <c r="C54" s="41"/>
      <c r="D54" s="41"/>
      <c r="E54" s="40"/>
      <c r="F54" s="40">
        <f>SUM(F55:F56)</f>
        <v>16.260000000000002</v>
      </c>
      <c r="G54" s="40">
        <f>SUM(G55:G56)</f>
        <v>244.67</v>
      </c>
      <c r="H54" s="40"/>
      <c r="I54" s="40">
        <f>SUM(I55:I56)</f>
        <v>218.75</v>
      </c>
      <c r="J54" s="40">
        <f>SUM(J55:J56)</f>
        <v>26.4</v>
      </c>
      <c r="K54" s="40">
        <f>SUM(K55:K56)</f>
        <v>271.07</v>
      </c>
      <c r="L54" s="40"/>
      <c r="M54" s="40">
        <f>SUM(M55:M56)</f>
        <v>9.7399999999999984</v>
      </c>
      <c r="N54" s="40">
        <f>SUM(N55:N56)</f>
        <v>168.55</v>
      </c>
      <c r="O54" s="40"/>
      <c r="P54" s="40">
        <f t="shared" ref="P54:U54" si="48">SUM(P55:P56)</f>
        <v>131.25</v>
      </c>
      <c r="Q54" s="40">
        <f t="shared" si="48"/>
        <v>18.22</v>
      </c>
      <c r="R54" s="40">
        <f t="shared" si="48"/>
        <v>186.76999999999998</v>
      </c>
      <c r="S54" s="40">
        <f t="shared" si="48"/>
        <v>26</v>
      </c>
      <c r="T54" s="40">
        <f t="shared" si="48"/>
        <v>350</v>
      </c>
      <c r="U54" s="163">
        <f t="shared" si="48"/>
        <v>457.83999999999992</v>
      </c>
      <c r="V54" s="254"/>
      <c r="W54" s="254"/>
      <c r="X54" s="254"/>
      <c r="Y54" s="254"/>
      <c r="Z54" s="254"/>
      <c r="AA54" s="254"/>
    </row>
    <row r="55" spans="1:27" s="188" customFormat="1" ht="49.5" customHeight="1" x14ac:dyDescent="0.2">
      <c r="A55" s="388"/>
      <c r="B55" s="44" t="s">
        <v>838</v>
      </c>
      <c r="C55" s="37" t="s">
        <v>200</v>
      </c>
      <c r="D55" s="48" t="s">
        <v>436</v>
      </c>
      <c r="E55" s="100">
        <v>15047.38</v>
      </c>
      <c r="F55" s="16">
        <f>ROUND(S55/8*5,2)</f>
        <v>3.13</v>
      </c>
      <c r="G55" s="16">
        <f>ROUND(E55*F55/1000,2)</f>
        <v>47.1</v>
      </c>
      <c r="H55" s="98">
        <v>99.03</v>
      </c>
      <c r="I55" s="16">
        <f>ROUND(T55/8*5,2)</f>
        <v>43.75</v>
      </c>
      <c r="J55" s="16">
        <f>ROUND(H55*I55/1000,2)</f>
        <v>4.33</v>
      </c>
      <c r="K55" s="16">
        <f>G55+J55</f>
        <v>51.43</v>
      </c>
      <c r="L55" s="16">
        <f>ROUND(E55*$M$78,2)</f>
        <v>17304.490000000002</v>
      </c>
      <c r="M55" s="16">
        <f>S55-F55</f>
        <v>1.87</v>
      </c>
      <c r="N55" s="16">
        <f>ROUND(L55*M55/1000,2)</f>
        <v>32.36</v>
      </c>
      <c r="O55" s="16">
        <f>ROUND(H55*$M$78,2)</f>
        <v>113.88</v>
      </c>
      <c r="P55" s="16">
        <f>T55-I55</f>
        <v>26.25</v>
      </c>
      <c r="Q55" s="16">
        <f>ROUND(O55*P55/1000,2)</f>
        <v>2.99</v>
      </c>
      <c r="R55" s="16">
        <f>N55+Q55</f>
        <v>35.35</v>
      </c>
      <c r="S55" s="38">
        <v>5</v>
      </c>
      <c r="T55" s="38">
        <v>70</v>
      </c>
      <c r="U55" s="133">
        <f>K55+R55</f>
        <v>86.78</v>
      </c>
      <c r="V55" s="254"/>
      <c r="W55" s="254"/>
      <c r="X55" s="254"/>
      <c r="Y55" s="254"/>
      <c r="Z55" s="254"/>
      <c r="AA55" s="254"/>
    </row>
    <row r="56" spans="1:27" s="188" customFormat="1" ht="63.4" customHeight="1" x14ac:dyDescent="0.2">
      <c r="A56" s="388"/>
      <c r="B56" s="44" t="s">
        <v>839</v>
      </c>
      <c r="C56" s="37" t="s">
        <v>203</v>
      </c>
      <c r="D56" s="48" t="s">
        <v>436</v>
      </c>
      <c r="E56" s="100">
        <v>15047.38</v>
      </c>
      <c r="F56" s="16">
        <f>ROUND(S56/8*5,2)</f>
        <v>13.13</v>
      </c>
      <c r="G56" s="16">
        <f>ROUND(E56*F56/1000,2)</f>
        <v>197.57</v>
      </c>
      <c r="H56" s="98">
        <v>126.1</v>
      </c>
      <c r="I56" s="16">
        <f>ROUND(T56/8*5,2)</f>
        <v>175</v>
      </c>
      <c r="J56" s="16">
        <f>ROUND(H56*I56/1000,2)</f>
        <v>22.07</v>
      </c>
      <c r="K56" s="16">
        <f>G56+J56</f>
        <v>219.64</v>
      </c>
      <c r="L56" s="16">
        <f>ROUND(E56*$M$78,2)</f>
        <v>17304.490000000002</v>
      </c>
      <c r="M56" s="16">
        <f>S56-F56</f>
        <v>7.8699999999999992</v>
      </c>
      <c r="N56" s="16">
        <f>ROUND(L56*M56/1000,2)</f>
        <v>136.19</v>
      </c>
      <c r="O56" s="16">
        <f>ROUND(H56*$M$78,2)</f>
        <v>145.02000000000001</v>
      </c>
      <c r="P56" s="16">
        <f>T56-I56</f>
        <v>105</v>
      </c>
      <c r="Q56" s="16">
        <f>ROUND(O56*P56/1000,2)</f>
        <v>15.23</v>
      </c>
      <c r="R56" s="16">
        <f>N56+Q56</f>
        <v>151.41999999999999</v>
      </c>
      <c r="S56" s="38">
        <v>21</v>
      </c>
      <c r="T56" s="38">
        <v>280</v>
      </c>
      <c r="U56" s="133">
        <f>K56+R56</f>
        <v>371.05999999999995</v>
      </c>
      <c r="V56" s="254"/>
      <c r="W56" s="254"/>
      <c r="X56" s="254"/>
      <c r="Y56" s="254"/>
      <c r="Z56" s="254"/>
      <c r="AA56" s="254"/>
    </row>
    <row r="57" spans="1:27" s="188" customFormat="1" ht="59.65" customHeight="1" x14ac:dyDescent="0.2">
      <c r="A57" s="388" t="s">
        <v>137</v>
      </c>
      <c r="B57" s="44" t="s">
        <v>840</v>
      </c>
      <c r="C57" s="37" t="s">
        <v>526</v>
      </c>
      <c r="D57" s="37" t="s">
        <v>436</v>
      </c>
      <c r="E57" s="120">
        <v>10831.35</v>
      </c>
      <c r="F57" s="19">
        <f>ROUND(S57/8*5,2)</f>
        <v>4.8099999999999996</v>
      </c>
      <c r="G57" s="19">
        <f>ROUND(E57*F57/1000,2)</f>
        <v>52.1</v>
      </c>
      <c r="H57" s="98">
        <v>53.59</v>
      </c>
      <c r="I57" s="19">
        <f>ROUND(T57/8*5,2)</f>
        <v>77.94</v>
      </c>
      <c r="J57" s="19">
        <f>ROUND(H57*I57/1000,2)</f>
        <v>4.18</v>
      </c>
      <c r="K57" s="19">
        <f>G57+J57</f>
        <v>56.28</v>
      </c>
      <c r="L57" s="16">
        <f>ROUND(E57*$M$78,2)</f>
        <v>12456.05</v>
      </c>
      <c r="M57" s="19">
        <f>S57-F57</f>
        <v>2.8900000000000006</v>
      </c>
      <c r="N57" s="19">
        <f>ROUND(L57*M57/1000,2)</f>
        <v>36</v>
      </c>
      <c r="O57" s="16">
        <f>ROUND(H57*$M$78,2)</f>
        <v>61.63</v>
      </c>
      <c r="P57" s="19">
        <f>T57-I57</f>
        <v>46.760000000000005</v>
      </c>
      <c r="Q57" s="19">
        <f>ROUND(O57*P57/1000,2)</f>
        <v>2.88</v>
      </c>
      <c r="R57" s="19">
        <f>N57+Q57</f>
        <v>38.880000000000003</v>
      </c>
      <c r="S57" s="38">
        <v>7.7</v>
      </c>
      <c r="T57" s="38">
        <v>124.7</v>
      </c>
      <c r="U57" s="132">
        <f>K57+R57</f>
        <v>95.16</v>
      </c>
      <c r="V57" s="254"/>
      <c r="W57" s="254"/>
      <c r="X57" s="254"/>
      <c r="Y57" s="254"/>
      <c r="Z57" s="254"/>
      <c r="AA57" s="254"/>
    </row>
    <row r="58" spans="1:27" s="188" customFormat="1" ht="63.4" customHeight="1" thickBot="1" x14ac:dyDescent="0.25">
      <c r="A58" s="388"/>
      <c r="B58" s="44" t="s">
        <v>841</v>
      </c>
      <c r="C58" s="37" t="s">
        <v>526</v>
      </c>
      <c r="D58" s="37" t="s">
        <v>436</v>
      </c>
      <c r="E58" s="120">
        <v>10831.35</v>
      </c>
      <c r="F58" s="19">
        <f>ROUND(S58/8*5,2)</f>
        <v>46.88</v>
      </c>
      <c r="G58" s="19">
        <f>ROUND(E58*F58/1000,2)</f>
        <v>507.77</v>
      </c>
      <c r="H58" s="98">
        <v>53.59</v>
      </c>
      <c r="I58" s="19">
        <f>ROUND(T58/8*5,2)</f>
        <v>1625</v>
      </c>
      <c r="J58" s="19">
        <f>ROUND(H58*I58/1000,2)</f>
        <v>87.08</v>
      </c>
      <c r="K58" s="19">
        <f>G58+J58</f>
        <v>594.85</v>
      </c>
      <c r="L58" s="16">
        <f>ROUND(E58*$M$78,2)</f>
        <v>12456.05</v>
      </c>
      <c r="M58" s="19">
        <f>S58-F58</f>
        <v>28.119999999999997</v>
      </c>
      <c r="N58" s="19">
        <f>ROUND(L58*M58/1000,2)</f>
        <v>350.26</v>
      </c>
      <c r="O58" s="16">
        <f>ROUND(H58*$M$78,2)</f>
        <v>61.63</v>
      </c>
      <c r="P58" s="19">
        <f>T58-I58</f>
        <v>975</v>
      </c>
      <c r="Q58" s="19">
        <f>ROUND(O58*P58/1000,2)</f>
        <v>60.09</v>
      </c>
      <c r="R58" s="19">
        <f>N58+Q58</f>
        <v>410.35</v>
      </c>
      <c r="S58" s="38">
        <v>75</v>
      </c>
      <c r="T58" s="38">
        <v>2600</v>
      </c>
      <c r="U58" s="132">
        <f>K58+R58</f>
        <v>1005.2</v>
      </c>
      <c r="V58" s="254"/>
      <c r="W58" s="254"/>
      <c r="X58" s="254"/>
      <c r="Y58" s="254"/>
      <c r="Z58" s="254"/>
      <c r="AA58" s="254"/>
    </row>
    <row r="59" spans="1:27" s="188" customFormat="1" ht="41.85" customHeight="1" thickBot="1" x14ac:dyDescent="0.25">
      <c r="A59" s="11" t="s">
        <v>299</v>
      </c>
      <c r="B59" s="12" t="s">
        <v>300</v>
      </c>
      <c r="C59" s="13"/>
      <c r="D59" s="13"/>
      <c r="E59" s="13"/>
      <c r="F59" s="13">
        <f>SUM(F60:F64)</f>
        <v>33.769999999999996</v>
      </c>
      <c r="G59" s="13">
        <f>SUM(G60:G64)</f>
        <v>381.59</v>
      </c>
      <c r="H59" s="13"/>
      <c r="I59" s="13">
        <f>SUM(I60:I64)</f>
        <v>287.83</v>
      </c>
      <c r="J59" s="13">
        <f>SUM(J60:J64)</f>
        <v>28.83</v>
      </c>
      <c r="K59" s="13">
        <f>SUM(K60:K64)</f>
        <v>410.42</v>
      </c>
      <c r="L59" s="13"/>
      <c r="M59" s="13">
        <f>SUM(M60:M64)</f>
        <v>20.248999999999999</v>
      </c>
      <c r="N59" s="13">
        <f>SUM(N60:N64)</f>
        <v>263.13</v>
      </c>
      <c r="O59" s="13"/>
      <c r="P59" s="13">
        <f t="shared" ref="P59:U59" si="49">SUM(P60:P64)</f>
        <v>172.69499999999999</v>
      </c>
      <c r="Q59" s="13">
        <f t="shared" si="49"/>
        <v>19.89</v>
      </c>
      <c r="R59" s="13">
        <f t="shared" si="49"/>
        <v>283.01999999999992</v>
      </c>
      <c r="S59" s="13">
        <f t="shared" si="49"/>
        <v>54.018999999999998</v>
      </c>
      <c r="T59" s="13">
        <f t="shared" si="49"/>
        <v>460.52499999999998</v>
      </c>
      <c r="U59" s="20">
        <f t="shared" si="49"/>
        <v>693.43999999999994</v>
      </c>
      <c r="V59" s="254"/>
      <c r="W59" s="254"/>
      <c r="X59" s="254"/>
      <c r="Y59" s="254"/>
      <c r="Z59" s="254"/>
      <c r="AA59" s="254"/>
    </row>
    <row r="60" spans="1:27" s="188" customFormat="1" ht="38.25" x14ac:dyDescent="0.2">
      <c r="A60" s="14" t="s">
        <v>301</v>
      </c>
      <c r="B60" s="15" t="s">
        <v>527</v>
      </c>
      <c r="C60" s="16" t="s">
        <v>30</v>
      </c>
      <c r="D60" s="16" t="s">
        <v>26</v>
      </c>
      <c r="E60" s="88">
        <v>11299.54</v>
      </c>
      <c r="F60" s="18">
        <f>ROUND(S60/8*5,2)</f>
        <v>0.89</v>
      </c>
      <c r="G60" s="18">
        <f>ROUND(E60*F60/1000,2)</f>
        <v>10.06</v>
      </c>
      <c r="H60" s="96">
        <v>100.15</v>
      </c>
      <c r="I60" s="18">
        <f>ROUND(T60/8*5,2)</f>
        <v>18.75</v>
      </c>
      <c r="J60" s="18">
        <f>ROUND(H60*I60/1000,2)</f>
        <v>1.88</v>
      </c>
      <c r="K60" s="18">
        <f>G60+J60</f>
        <v>11.940000000000001</v>
      </c>
      <c r="L60" s="16">
        <f>ROUND(E60*$M$78,2)</f>
        <v>12994.47</v>
      </c>
      <c r="M60" s="18">
        <f>S60-F60</f>
        <v>0.53999999999999992</v>
      </c>
      <c r="N60" s="18">
        <f>ROUND(L60*M60/1000,2)</f>
        <v>7.02</v>
      </c>
      <c r="O60" s="16">
        <f>ROUND(H60*$M$78,2)</f>
        <v>115.17</v>
      </c>
      <c r="P60" s="18">
        <f>T60-I60</f>
        <v>11.25</v>
      </c>
      <c r="Q60" s="18">
        <f>ROUND(O60*P60/1000,2)</f>
        <v>1.3</v>
      </c>
      <c r="R60" s="18">
        <f>N60+Q60</f>
        <v>8.32</v>
      </c>
      <c r="S60" s="16">
        <v>1.43</v>
      </c>
      <c r="T60" s="16">
        <v>30</v>
      </c>
      <c r="U60" s="131">
        <f>K60+R60</f>
        <v>20.260000000000002</v>
      </c>
      <c r="V60" s="254"/>
      <c r="W60" s="254"/>
      <c r="X60" s="254"/>
      <c r="Y60" s="254"/>
      <c r="Z60" s="254"/>
      <c r="AA60" s="254"/>
    </row>
    <row r="61" spans="1:27" s="188" customFormat="1" ht="47.25" customHeight="1" x14ac:dyDescent="0.2">
      <c r="A61" s="14" t="s">
        <v>306</v>
      </c>
      <c r="B61" s="15" t="s">
        <v>311</v>
      </c>
      <c r="C61" s="16" t="s">
        <v>30</v>
      </c>
      <c r="D61" s="16" t="s">
        <v>26</v>
      </c>
      <c r="E61" s="88">
        <v>11299.54</v>
      </c>
      <c r="F61" s="16">
        <f>ROUND(S61/8*5,2)</f>
        <v>9</v>
      </c>
      <c r="G61" s="16">
        <f>ROUND(E61*F61/1000,2)</f>
        <v>101.7</v>
      </c>
      <c r="H61" s="96">
        <v>100.15</v>
      </c>
      <c r="I61" s="16">
        <f>ROUND(T61/8*5,2)</f>
        <v>121.88</v>
      </c>
      <c r="J61" s="16">
        <f>ROUND(H61*I61/1000,2)</f>
        <v>12.21</v>
      </c>
      <c r="K61" s="16">
        <f>G61+J61</f>
        <v>113.91</v>
      </c>
      <c r="L61" s="16">
        <f>ROUND(E61*$M$78,2)</f>
        <v>12994.47</v>
      </c>
      <c r="M61" s="16">
        <f>S61-F61</f>
        <v>5.4</v>
      </c>
      <c r="N61" s="16">
        <f>ROUND(L61*M61/1000,2)</f>
        <v>70.17</v>
      </c>
      <c r="O61" s="16">
        <f>ROUND(H61*$M$78,2)</f>
        <v>115.17</v>
      </c>
      <c r="P61" s="16">
        <f>T61-I61</f>
        <v>73.12</v>
      </c>
      <c r="Q61" s="16">
        <f>ROUND(O61*P61/1000,2)</f>
        <v>8.42</v>
      </c>
      <c r="R61" s="16">
        <f>N61+Q61</f>
        <v>78.59</v>
      </c>
      <c r="S61" s="16">
        <v>14.4</v>
      </c>
      <c r="T61" s="16">
        <v>195</v>
      </c>
      <c r="U61" s="133">
        <f>K61+R61</f>
        <v>192.5</v>
      </c>
      <c r="V61" s="254"/>
      <c r="W61" s="254"/>
      <c r="X61" s="254"/>
      <c r="Y61" s="254"/>
      <c r="Z61" s="254"/>
      <c r="AA61" s="254"/>
    </row>
    <row r="62" spans="1:27" s="188" customFormat="1" ht="48.75" customHeight="1" x14ac:dyDescent="0.2">
      <c r="A62" s="14" t="s">
        <v>310</v>
      </c>
      <c r="B62" s="15" t="s">
        <v>528</v>
      </c>
      <c r="C62" s="16" t="s">
        <v>30</v>
      </c>
      <c r="D62" s="16" t="s">
        <v>26</v>
      </c>
      <c r="E62" s="88">
        <v>11299.54</v>
      </c>
      <c r="F62" s="16">
        <f>ROUND(S62/8*5,2)</f>
        <v>22.38</v>
      </c>
      <c r="G62" s="16">
        <f>ROUND(E62*F62/1000,2)</f>
        <v>252.88</v>
      </c>
      <c r="H62" s="96">
        <v>100.15</v>
      </c>
      <c r="I62" s="16">
        <f>ROUND(T62/8*5,2)</f>
        <v>125</v>
      </c>
      <c r="J62" s="16">
        <f>ROUND(H62*I62/1000,2)</f>
        <v>12.52</v>
      </c>
      <c r="K62" s="16">
        <f>G62+J62</f>
        <v>265.39999999999998</v>
      </c>
      <c r="L62" s="16">
        <f>ROUND(E62*$M$78,2)</f>
        <v>12994.47</v>
      </c>
      <c r="M62" s="16">
        <f>S62-F62</f>
        <v>13.419999999999998</v>
      </c>
      <c r="N62" s="16">
        <f>ROUND(L62*M62/1000,2)</f>
        <v>174.39</v>
      </c>
      <c r="O62" s="16">
        <f>ROUND(H62*$M$78,2)</f>
        <v>115.17</v>
      </c>
      <c r="P62" s="16">
        <f>T62-I62</f>
        <v>75</v>
      </c>
      <c r="Q62" s="16">
        <f>ROUND(O62*P62/1000,2)</f>
        <v>8.64</v>
      </c>
      <c r="R62" s="16">
        <f>N62+Q62</f>
        <v>183.02999999999997</v>
      </c>
      <c r="S62" s="16">
        <v>35.799999999999997</v>
      </c>
      <c r="T62" s="16">
        <v>200</v>
      </c>
      <c r="U62" s="133">
        <f>K62+R62</f>
        <v>448.42999999999995</v>
      </c>
      <c r="V62" s="254"/>
      <c r="W62" s="254"/>
      <c r="X62" s="254"/>
      <c r="Y62" s="254"/>
      <c r="Z62" s="254"/>
      <c r="AA62" s="254"/>
    </row>
    <row r="63" spans="1:27" s="196" customFormat="1" ht="45" customHeight="1" x14ac:dyDescent="0.2">
      <c r="A63" s="14" t="s">
        <v>312</v>
      </c>
      <c r="B63" s="15" t="s">
        <v>317</v>
      </c>
      <c r="C63" s="16" t="s">
        <v>30</v>
      </c>
      <c r="D63" s="16" t="s">
        <v>26</v>
      </c>
      <c r="E63" s="88">
        <v>11299.54</v>
      </c>
      <c r="F63" s="16">
        <f>ROUND(S63/8*5,2)</f>
        <v>0.63</v>
      </c>
      <c r="G63" s="16">
        <f>ROUND(E63*F63/1000,2)</f>
        <v>7.12</v>
      </c>
      <c r="H63" s="96">
        <v>100.15</v>
      </c>
      <c r="I63" s="16">
        <f>ROUND(T63/8*5,2)</f>
        <v>10</v>
      </c>
      <c r="J63" s="16">
        <f>ROUND(H63*I63/1000,2)</f>
        <v>1</v>
      </c>
      <c r="K63" s="16">
        <f>G63+J63</f>
        <v>8.120000000000001</v>
      </c>
      <c r="L63" s="16">
        <f>ROUND(E63*$M$78,2)</f>
        <v>12994.47</v>
      </c>
      <c r="M63" s="16">
        <f>S63-F63</f>
        <v>0.37</v>
      </c>
      <c r="N63" s="16">
        <f>ROUND(L63*M63/1000,2)</f>
        <v>4.8099999999999996</v>
      </c>
      <c r="O63" s="16">
        <f>ROUND(H63*$M$78,2)</f>
        <v>115.17</v>
      </c>
      <c r="P63" s="16">
        <f>T63-I63</f>
        <v>6</v>
      </c>
      <c r="Q63" s="16">
        <f>ROUND(O63*P63/1000,2)</f>
        <v>0.69</v>
      </c>
      <c r="R63" s="16">
        <f>N63+Q63</f>
        <v>5.5</v>
      </c>
      <c r="S63" s="16">
        <v>1</v>
      </c>
      <c r="T63" s="16">
        <v>16</v>
      </c>
      <c r="U63" s="133">
        <f>K63+R63</f>
        <v>13.620000000000001</v>
      </c>
      <c r="V63" s="256"/>
      <c r="W63" s="256"/>
      <c r="X63" s="256"/>
      <c r="Y63" s="256"/>
      <c r="Z63" s="256"/>
      <c r="AA63" s="256"/>
    </row>
    <row r="64" spans="1:27" s="196" customFormat="1" ht="49.5" customHeight="1" thickBot="1" x14ac:dyDescent="0.25">
      <c r="A64" s="178" t="s">
        <v>314</v>
      </c>
      <c r="B64" s="154" t="s">
        <v>319</v>
      </c>
      <c r="C64" s="19" t="s">
        <v>30</v>
      </c>
      <c r="D64" s="19" t="s">
        <v>26</v>
      </c>
      <c r="E64" s="88">
        <v>11299.54</v>
      </c>
      <c r="F64" s="19">
        <f>ROUND(S64/8*5,2)</f>
        <v>0.87</v>
      </c>
      <c r="G64" s="19">
        <f>ROUND(E64*F64/1000,2)</f>
        <v>9.83</v>
      </c>
      <c r="H64" s="88">
        <v>100.15</v>
      </c>
      <c r="I64" s="19">
        <f>ROUND(T64/8*5,2)</f>
        <v>12.2</v>
      </c>
      <c r="J64" s="19">
        <f>ROUND(H64*I64/1000,2)</f>
        <v>1.22</v>
      </c>
      <c r="K64" s="19">
        <f>G64+J64</f>
        <v>11.05</v>
      </c>
      <c r="L64" s="19">
        <f>ROUND(E64*$M$78,2)</f>
        <v>12994.47</v>
      </c>
      <c r="M64" s="19">
        <f>S64-F64</f>
        <v>0.51900000000000002</v>
      </c>
      <c r="N64" s="19">
        <f>ROUND(L64*M64/1000,2)</f>
        <v>6.74</v>
      </c>
      <c r="O64" s="19">
        <f>ROUND(H64*$M$78,2)</f>
        <v>115.17</v>
      </c>
      <c r="P64" s="19">
        <f>T64-I64</f>
        <v>7.3249999999999993</v>
      </c>
      <c r="Q64" s="19">
        <f>ROUND(O64*P64/1000,2)</f>
        <v>0.84</v>
      </c>
      <c r="R64" s="19">
        <f>N64+Q64</f>
        <v>7.58</v>
      </c>
      <c r="S64" s="19">
        <v>1.389</v>
      </c>
      <c r="T64" s="19">
        <v>19.524999999999999</v>
      </c>
      <c r="U64" s="132">
        <f>K64+R64</f>
        <v>18.630000000000003</v>
      </c>
      <c r="V64" s="256"/>
      <c r="W64" s="256"/>
      <c r="X64" s="256"/>
      <c r="Y64" s="256"/>
      <c r="Z64" s="256"/>
      <c r="AA64" s="256"/>
    </row>
    <row r="65" spans="1:27" s="188" customFormat="1" ht="30.75" customHeight="1" thickBot="1" x14ac:dyDescent="0.25">
      <c r="A65" s="363" t="s">
        <v>328</v>
      </c>
      <c r="B65" s="12" t="s">
        <v>329</v>
      </c>
      <c r="C65" s="13"/>
      <c r="D65" s="13"/>
      <c r="E65" s="12"/>
      <c r="F65" s="13">
        <f>SUM(F66:F66)</f>
        <v>1.25</v>
      </c>
      <c r="G65" s="13">
        <f>SUM(G66:G66)</f>
        <v>14.12</v>
      </c>
      <c r="H65" s="13"/>
      <c r="I65" s="13">
        <f>SUM(I66:I66)</f>
        <v>23.75</v>
      </c>
      <c r="J65" s="13">
        <f>SUM(J66:J66)</f>
        <v>2.38</v>
      </c>
      <c r="K65" s="13">
        <f>SUM(K66:K66)</f>
        <v>16.5</v>
      </c>
      <c r="L65" s="12"/>
      <c r="M65" s="13">
        <f>SUM(M66:M66)</f>
        <v>0.75</v>
      </c>
      <c r="N65" s="13">
        <f>SUM(N66:N66)</f>
        <v>9.75</v>
      </c>
      <c r="O65" s="13"/>
      <c r="P65" s="13">
        <f t="shared" ref="P65:U65" si="50">SUM(P66:P66)</f>
        <v>14.25</v>
      </c>
      <c r="Q65" s="13">
        <f t="shared" si="50"/>
        <v>1.64</v>
      </c>
      <c r="R65" s="13">
        <f t="shared" si="50"/>
        <v>11.39</v>
      </c>
      <c r="S65" s="13">
        <f t="shared" si="50"/>
        <v>2</v>
      </c>
      <c r="T65" s="13">
        <f t="shared" si="50"/>
        <v>38</v>
      </c>
      <c r="U65" s="20">
        <f t="shared" si="50"/>
        <v>27.89</v>
      </c>
      <c r="V65" s="254"/>
      <c r="W65" s="254"/>
      <c r="X65" s="254"/>
      <c r="Y65" s="254"/>
      <c r="Z65" s="254"/>
      <c r="AA65" s="254"/>
    </row>
    <row r="66" spans="1:27" s="188" customFormat="1" ht="77.25" customHeight="1" thickBot="1" x14ac:dyDescent="0.25">
      <c r="A66" s="141" t="s">
        <v>529</v>
      </c>
      <c r="B66" s="60" t="s">
        <v>530</v>
      </c>
      <c r="C66" s="59" t="s">
        <v>42</v>
      </c>
      <c r="D66" s="59" t="s">
        <v>26</v>
      </c>
      <c r="E66" s="94">
        <v>11299.54</v>
      </c>
      <c r="F66" s="59">
        <f>ROUND(S66/8*5,2)</f>
        <v>1.25</v>
      </c>
      <c r="G66" s="59">
        <f>ROUND(E66*F66/1000,2)</f>
        <v>14.12</v>
      </c>
      <c r="H66" s="94">
        <v>100.15</v>
      </c>
      <c r="I66" s="59">
        <f>ROUND(T66/8*5,2)</f>
        <v>23.75</v>
      </c>
      <c r="J66" s="59">
        <f>ROUND(H66*I66/1000,2)</f>
        <v>2.38</v>
      </c>
      <c r="K66" s="59">
        <f>G66+J66</f>
        <v>16.5</v>
      </c>
      <c r="L66" s="59">
        <f>ROUND(E66*$M$78,2)</f>
        <v>12994.47</v>
      </c>
      <c r="M66" s="59">
        <f>S66-F66</f>
        <v>0.75</v>
      </c>
      <c r="N66" s="59">
        <f>ROUND(L66*M66/1000,2)</f>
        <v>9.75</v>
      </c>
      <c r="O66" s="59">
        <f>ROUND(H66*$M$78,2)</f>
        <v>115.17</v>
      </c>
      <c r="P66" s="59">
        <f>T66-I66</f>
        <v>14.25</v>
      </c>
      <c r="Q66" s="59">
        <f>ROUND(O66*P66/1000,2)</f>
        <v>1.64</v>
      </c>
      <c r="R66" s="59">
        <f>N66+Q66</f>
        <v>11.39</v>
      </c>
      <c r="S66" s="59">
        <v>2</v>
      </c>
      <c r="T66" s="59">
        <v>38</v>
      </c>
      <c r="U66" s="142">
        <f>K66+R66</f>
        <v>27.89</v>
      </c>
      <c r="V66" s="254"/>
      <c r="W66" s="254"/>
      <c r="X66" s="254"/>
      <c r="Y66" s="254"/>
      <c r="Z66" s="254"/>
      <c r="AA66" s="254"/>
    </row>
    <row r="67" spans="1:27" s="188" customFormat="1" ht="33.75" customHeight="1" thickBot="1" x14ac:dyDescent="0.25">
      <c r="A67" s="11" t="s">
        <v>332</v>
      </c>
      <c r="B67" s="12" t="s">
        <v>333</v>
      </c>
      <c r="C67" s="13"/>
      <c r="D67" s="13"/>
      <c r="E67" s="13"/>
      <c r="F67" s="13">
        <f>F68</f>
        <v>6.41</v>
      </c>
      <c r="G67" s="13">
        <f>G68</f>
        <v>72.430000000000007</v>
      </c>
      <c r="H67" s="13"/>
      <c r="I67" s="13">
        <f>I68</f>
        <v>115.66</v>
      </c>
      <c r="J67" s="13">
        <f>J68</f>
        <v>11.58</v>
      </c>
      <c r="K67" s="13">
        <f>K68</f>
        <v>84.01</v>
      </c>
      <c r="L67" s="13"/>
      <c r="M67" s="13">
        <f>M68</f>
        <v>3.8499999999999996</v>
      </c>
      <c r="N67" s="13">
        <f>N68</f>
        <v>50.03</v>
      </c>
      <c r="O67" s="13"/>
      <c r="P67" s="13">
        <f t="shared" ref="P67:U67" si="51">P68</f>
        <v>69.390000000000015</v>
      </c>
      <c r="Q67" s="13">
        <f t="shared" si="51"/>
        <v>7.99</v>
      </c>
      <c r="R67" s="13">
        <f t="shared" si="51"/>
        <v>58.02</v>
      </c>
      <c r="S67" s="13">
        <f t="shared" si="51"/>
        <v>10.26</v>
      </c>
      <c r="T67" s="13">
        <f t="shared" si="51"/>
        <v>185.05</v>
      </c>
      <c r="U67" s="20">
        <f t="shared" si="51"/>
        <v>142.03</v>
      </c>
      <c r="V67" s="254"/>
      <c r="W67" s="254"/>
      <c r="X67" s="254"/>
      <c r="Y67" s="254"/>
      <c r="Z67" s="254"/>
      <c r="AA67" s="254"/>
    </row>
    <row r="68" spans="1:27" s="188" customFormat="1" ht="56.25" customHeight="1" thickBot="1" x14ac:dyDescent="0.25">
      <c r="A68" s="141" t="s">
        <v>531</v>
      </c>
      <c r="B68" s="180" t="s">
        <v>335</v>
      </c>
      <c r="C68" s="59" t="s">
        <v>42</v>
      </c>
      <c r="D68" s="59" t="s">
        <v>26</v>
      </c>
      <c r="E68" s="94">
        <v>11299.54</v>
      </c>
      <c r="F68" s="59">
        <f>ROUND(S68/8*5,2)</f>
        <v>6.41</v>
      </c>
      <c r="G68" s="59">
        <f>ROUND(E68*F68/1000,2)</f>
        <v>72.430000000000007</v>
      </c>
      <c r="H68" s="87">
        <v>100.15</v>
      </c>
      <c r="I68" s="59">
        <f>ROUND(T68/8*5,2)</f>
        <v>115.66</v>
      </c>
      <c r="J68" s="59">
        <f>ROUND(H68*I68/1000,2)</f>
        <v>11.58</v>
      </c>
      <c r="K68" s="59">
        <f>G68+J68</f>
        <v>84.01</v>
      </c>
      <c r="L68" s="18">
        <f>ROUND(E68*$M$78,2)</f>
        <v>12994.47</v>
      </c>
      <c r="M68" s="59">
        <f>S68-F68</f>
        <v>3.8499999999999996</v>
      </c>
      <c r="N68" s="59">
        <f>ROUND(L68*M68/1000,2)</f>
        <v>50.03</v>
      </c>
      <c r="O68" s="18">
        <f>ROUND(H68*$M$78,2)</f>
        <v>115.17</v>
      </c>
      <c r="P68" s="59">
        <f>T68-I68</f>
        <v>69.390000000000015</v>
      </c>
      <c r="Q68" s="59">
        <f>ROUND(O68*P68/1000,2)</f>
        <v>7.99</v>
      </c>
      <c r="R68" s="59">
        <f>N68+Q68</f>
        <v>58.02</v>
      </c>
      <c r="S68" s="59">
        <v>10.26</v>
      </c>
      <c r="T68" s="59">
        <v>185.05</v>
      </c>
      <c r="U68" s="142">
        <f>K68+R68</f>
        <v>142.03</v>
      </c>
      <c r="V68" s="254"/>
      <c r="W68" s="254"/>
      <c r="X68" s="254"/>
      <c r="Y68" s="254"/>
      <c r="Z68" s="254"/>
      <c r="AA68" s="254"/>
    </row>
    <row r="69" spans="1:27" s="188" customFormat="1" ht="52.5" customHeight="1" thickBot="1" x14ac:dyDescent="0.25">
      <c r="A69" s="11" t="s">
        <v>342</v>
      </c>
      <c r="B69" s="12" t="s">
        <v>670</v>
      </c>
      <c r="C69" s="13"/>
      <c r="D69" s="13"/>
      <c r="E69" s="13"/>
      <c r="F69" s="13">
        <f>F70+F71</f>
        <v>0.79</v>
      </c>
      <c r="G69" s="13">
        <f>G70+G71</f>
        <v>9.34</v>
      </c>
      <c r="H69" s="13"/>
      <c r="I69" s="13">
        <f t="shared" ref="I69:K69" si="52">I70+I71</f>
        <v>14.57</v>
      </c>
      <c r="J69" s="13">
        <f t="shared" si="52"/>
        <v>1.85</v>
      </c>
      <c r="K69" s="13">
        <f t="shared" si="52"/>
        <v>11.19</v>
      </c>
      <c r="L69" s="13"/>
      <c r="M69" s="13">
        <f t="shared" ref="M69:N69" si="53">M70+M71</f>
        <v>0.48000000000000004</v>
      </c>
      <c r="N69" s="13">
        <f t="shared" si="53"/>
        <v>6.5299999999999994</v>
      </c>
      <c r="O69" s="13"/>
      <c r="P69" s="13">
        <f t="shared" ref="P69:T69" si="54">P70+P71</f>
        <v>8.73</v>
      </c>
      <c r="Q69" s="13">
        <f t="shared" si="54"/>
        <v>1.28</v>
      </c>
      <c r="R69" s="13">
        <f t="shared" si="54"/>
        <v>7.81</v>
      </c>
      <c r="S69" s="13">
        <f t="shared" si="54"/>
        <v>1.27</v>
      </c>
      <c r="T69" s="13">
        <f t="shared" si="54"/>
        <v>23.3</v>
      </c>
      <c r="U69" s="20">
        <f>U70+U71</f>
        <v>19</v>
      </c>
      <c r="V69" s="254"/>
      <c r="W69" s="254"/>
      <c r="X69" s="254"/>
      <c r="Y69" s="254"/>
      <c r="Z69" s="254"/>
      <c r="AA69" s="254"/>
    </row>
    <row r="70" spans="1:27" ht="46.5" customHeight="1" x14ac:dyDescent="0.2">
      <c r="A70" s="144" t="s">
        <v>532</v>
      </c>
      <c r="B70" s="86" t="s">
        <v>355</v>
      </c>
      <c r="C70" s="18" t="s">
        <v>42</v>
      </c>
      <c r="D70" s="18" t="s">
        <v>26</v>
      </c>
      <c r="E70" s="88">
        <v>11299.54</v>
      </c>
      <c r="F70" s="18">
        <f>ROUND(S70/8*5,2)</f>
        <v>0.5</v>
      </c>
      <c r="G70" s="18">
        <f>ROUND(E70*F70/1000,2)</f>
        <v>5.65</v>
      </c>
      <c r="H70" s="96">
        <v>100.15</v>
      </c>
      <c r="I70" s="18">
        <f>ROUND(T70/8*5,2)</f>
        <v>9.3800000000000008</v>
      </c>
      <c r="J70" s="18">
        <f>ROUND(H70*I70/1000,2)</f>
        <v>0.94</v>
      </c>
      <c r="K70" s="18">
        <f>G70+J70</f>
        <v>6.59</v>
      </c>
      <c r="L70" s="16">
        <f>ROUND(E70*$M$78,2)</f>
        <v>12994.47</v>
      </c>
      <c r="M70" s="18">
        <f>S70-F70</f>
        <v>0.30000000000000004</v>
      </c>
      <c r="N70" s="18">
        <f>ROUND(L70*M70/1000,2)</f>
        <v>3.9</v>
      </c>
      <c r="O70" s="16">
        <f>ROUND(H70*$M$78,2)</f>
        <v>115.17</v>
      </c>
      <c r="P70" s="18">
        <f>T70-I70</f>
        <v>5.6199999999999992</v>
      </c>
      <c r="Q70" s="18">
        <f>ROUND(O70*P70/1000,2)</f>
        <v>0.65</v>
      </c>
      <c r="R70" s="18">
        <f>N70+Q70</f>
        <v>4.55</v>
      </c>
      <c r="S70" s="16">
        <v>0.8</v>
      </c>
      <c r="T70" s="16">
        <v>15</v>
      </c>
      <c r="U70" s="131">
        <f>K70+R70</f>
        <v>11.14</v>
      </c>
    </row>
    <row r="71" spans="1:27" ht="60" customHeight="1" thickBot="1" x14ac:dyDescent="0.25">
      <c r="A71" s="144" t="s">
        <v>533</v>
      </c>
      <c r="B71" s="154" t="s">
        <v>534</v>
      </c>
      <c r="C71" s="37" t="s">
        <v>425</v>
      </c>
      <c r="D71" s="19" t="s">
        <v>271</v>
      </c>
      <c r="E71" s="120">
        <v>12726.53</v>
      </c>
      <c r="F71" s="19">
        <f>ROUND(S71/8*5,2)</f>
        <v>0.28999999999999998</v>
      </c>
      <c r="G71" s="19">
        <f>ROUND(E71*F71/1000,2)</f>
        <v>3.69</v>
      </c>
      <c r="H71" s="96">
        <v>175.85</v>
      </c>
      <c r="I71" s="19">
        <f>ROUND(T71/8*5,2)</f>
        <v>5.19</v>
      </c>
      <c r="J71" s="19">
        <f>ROUND(H71*I71/1000,2)</f>
        <v>0.91</v>
      </c>
      <c r="K71" s="19">
        <f>G71+J71</f>
        <v>4.5999999999999996</v>
      </c>
      <c r="L71" s="16">
        <f>ROUND(E71*$M$78,2)</f>
        <v>14635.51</v>
      </c>
      <c r="M71" s="19">
        <f>S71-F71</f>
        <v>0.18</v>
      </c>
      <c r="N71" s="19">
        <f>ROUND(L71*M71/1000,2)</f>
        <v>2.63</v>
      </c>
      <c r="O71" s="16">
        <f>ROUND(H71*$M$78,2)</f>
        <v>202.23</v>
      </c>
      <c r="P71" s="19">
        <f>T71-I71</f>
        <v>3.1100000000000003</v>
      </c>
      <c r="Q71" s="19">
        <f>ROUND(O71*P71/1000,2)</f>
        <v>0.63</v>
      </c>
      <c r="R71" s="19">
        <f>N71+Q71</f>
        <v>3.26</v>
      </c>
      <c r="S71" s="16">
        <v>0.47</v>
      </c>
      <c r="T71" s="16">
        <v>8.3000000000000007</v>
      </c>
      <c r="U71" s="132">
        <f>K71+R71</f>
        <v>7.8599999999999994</v>
      </c>
    </row>
    <row r="72" spans="1:27" s="188" customFormat="1" ht="42" customHeight="1" thickBot="1" x14ac:dyDescent="0.25">
      <c r="A72" s="67" t="s">
        <v>18</v>
      </c>
      <c r="B72" s="12" t="s">
        <v>376</v>
      </c>
      <c r="C72" s="13"/>
      <c r="D72" s="13"/>
      <c r="E72" s="13"/>
      <c r="F72" s="13">
        <f>SUM(F73:F73)</f>
        <v>40.630000000000003</v>
      </c>
      <c r="G72" s="13">
        <f>SUM(G73:G73)</f>
        <v>459.1</v>
      </c>
      <c r="H72" s="13"/>
      <c r="I72" s="13">
        <f>SUM(I73:I73)</f>
        <v>500</v>
      </c>
      <c r="J72" s="13">
        <f>SUM(J73:J73)</f>
        <v>50.08</v>
      </c>
      <c r="K72" s="13">
        <f>SUM(K73:K73)</f>
        <v>509.18</v>
      </c>
      <c r="L72" s="13"/>
      <c r="M72" s="13">
        <f>SUM(M73:M73)</f>
        <v>24.369999999999997</v>
      </c>
      <c r="N72" s="13">
        <f>SUM(N73:N73)</f>
        <v>316.68</v>
      </c>
      <c r="O72" s="13"/>
      <c r="P72" s="13">
        <f t="shared" ref="P72:U72" si="55">SUM(P73:P73)</f>
        <v>300</v>
      </c>
      <c r="Q72" s="13">
        <f t="shared" si="55"/>
        <v>34.549999999999997</v>
      </c>
      <c r="R72" s="13">
        <f t="shared" si="55"/>
        <v>351.23</v>
      </c>
      <c r="S72" s="13">
        <f t="shared" si="55"/>
        <v>65</v>
      </c>
      <c r="T72" s="13">
        <f t="shared" si="55"/>
        <v>800</v>
      </c>
      <c r="U72" s="20">
        <f t="shared" si="55"/>
        <v>860.41000000000008</v>
      </c>
    </row>
    <row r="73" spans="1:27" s="188" customFormat="1" ht="68.25" customHeight="1" thickBot="1" x14ac:dyDescent="0.25">
      <c r="A73" s="235" t="s">
        <v>377</v>
      </c>
      <c r="B73" s="361" t="s">
        <v>378</v>
      </c>
      <c r="C73" s="237" t="s">
        <v>30</v>
      </c>
      <c r="D73" s="237" t="s">
        <v>26</v>
      </c>
      <c r="E73" s="238">
        <v>11299.54</v>
      </c>
      <c r="F73" s="237">
        <f>ROUND(S73/8*5,2)</f>
        <v>40.630000000000003</v>
      </c>
      <c r="G73" s="237">
        <f>ROUND(E73*F73/1000,2)</f>
        <v>459.1</v>
      </c>
      <c r="H73" s="238">
        <v>100.15</v>
      </c>
      <c r="I73" s="237">
        <f>ROUND(T73/8*5,2)</f>
        <v>500</v>
      </c>
      <c r="J73" s="237">
        <f>ROUND(H73*I73/1000,2)</f>
        <v>50.08</v>
      </c>
      <c r="K73" s="237">
        <f>G73+J73</f>
        <v>509.18</v>
      </c>
      <c r="L73" s="237">
        <f>ROUND(E73*$M$78,2)</f>
        <v>12994.47</v>
      </c>
      <c r="M73" s="237">
        <f>S73-F73</f>
        <v>24.369999999999997</v>
      </c>
      <c r="N73" s="237">
        <f>ROUND(L73*M73/1000,2)</f>
        <v>316.68</v>
      </c>
      <c r="O73" s="237">
        <f>ROUND(H73*$M$78,2)</f>
        <v>115.17</v>
      </c>
      <c r="P73" s="237">
        <f>T73-I73</f>
        <v>300</v>
      </c>
      <c r="Q73" s="237">
        <f>ROUND(O73*P73/1000,2)</f>
        <v>34.549999999999997</v>
      </c>
      <c r="R73" s="237">
        <f>N73+Q73</f>
        <v>351.23</v>
      </c>
      <c r="S73" s="237">
        <v>65</v>
      </c>
      <c r="T73" s="237">
        <v>800</v>
      </c>
      <c r="U73" s="362">
        <f>K73+R73</f>
        <v>860.41000000000008</v>
      </c>
      <c r="V73" s="254"/>
      <c r="W73" s="254"/>
      <c r="X73" s="254"/>
      <c r="Y73" s="254"/>
      <c r="Z73" s="254"/>
      <c r="AA73" s="254"/>
    </row>
    <row r="74" spans="1:27" s="259" customFormat="1" ht="17.25" customHeight="1" x14ac:dyDescent="0.2">
      <c r="A74" s="155"/>
      <c r="B74" s="156" t="s">
        <v>675</v>
      </c>
      <c r="C74" s="157"/>
      <c r="D74" s="157"/>
      <c r="E74" s="157"/>
      <c r="F74" s="157">
        <f>SUM(F75:F76)</f>
        <v>1016.6299999999999</v>
      </c>
      <c r="G74" s="157">
        <f>SUM(G75:G76)</f>
        <v>16079.369999999999</v>
      </c>
      <c r="H74" s="157"/>
      <c r="I74" s="157">
        <f>SUM(I75:I76)</f>
        <v>12529.539999999999</v>
      </c>
      <c r="J74" s="157">
        <f>SUM(J75:J76)</f>
        <v>1428.82</v>
      </c>
      <c r="K74" s="157">
        <f>SUM(K75:K76)</f>
        <v>17508.190000000002</v>
      </c>
      <c r="L74" s="157"/>
      <c r="M74" s="157">
        <f>SUM(M75:M76)</f>
        <v>609.88900000000012</v>
      </c>
      <c r="N74" s="157">
        <f>SUM(N75:N76)</f>
        <v>11093.33</v>
      </c>
      <c r="O74" s="157"/>
      <c r="P74" s="157">
        <f t="shared" ref="P74:U74" si="56">SUM(P75:P76)</f>
        <v>7517.6449999999995</v>
      </c>
      <c r="Q74" s="157">
        <f t="shared" si="56"/>
        <v>984.65999999999985</v>
      </c>
      <c r="R74" s="157">
        <f t="shared" si="56"/>
        <v>12077.99</v>
      </c>
      <c r="S74" s="157">
        <f t="shared" si="56"/>
        <v>1626.5189999999998</v>
      </c>
      <c r="T74" s="157">
        <f t="shared" si="56"/>
        <v>20047.184999999998</v>
      </c>
      <c r="U74" s="158">
        <f t="shared" si="56"/>
        <v>29586.179999999993</v>
      </c>
      <c r="V74" s="254"/>
      <c r="W74" s="254"/>
      <c r="X74" s="254"/>
      <c r="Y74" s="254"/>
      <c r="Z74" s="254"/>
      <c r="AA74" s="254"/>
    </row>
    <row r="75" spans="1:27" s="259" customFormat="1" x14ac:dyDescent="0.2">
      <c r="A75" s="147"/>
      <c r="B75" s="47" t="s">
        <v>100</v>
      </c>
      <c r="C75" s="70"/>
      <c r="D75" s="70"/>
      <c r="E75" s="70"/>
      <c r="F75" s="70">
        <f>F11+F13+F25+F59+F65+F67+F69+F72</f>
        <v>806.36999999999989</v>
      </c>
      <c r="G75" s="70">
        <f>G11+G13+G25+G59+G65+G67+G69+G72</f>
        <v>13568.41</v>
      </c>
      <c r="H75" s="70"/>
      <c r="I75" s="70">
        <f>I11+I13+I25+I59+I65+I67+I69+I72</f>
        <v>8190.9699999999993</v>
      </c>
      <c r="J75" s="70">
        <f>J11+J13+J25+J59+J65+J67+J69+J72</f>
        <v>1044.5999999999999</v>
      </c>
      <c r="K75" s="70">
        <f>K11+K13+K25+K59+K65+K67+K69+K72</f>
        <v>14613.010000000002</v>
      </c>
      <c r="L75" s="70"/>
      <c r="M75" s="70">
        <f>M11+M13+M25+M59+M65+M67+M69+M72</f>
        <v>483.76900000000012</v>
      </c>
      <c r="N75" s="70">
        <f>N11+N13+N25+N59+N65+N67+N69+N72</f>
        <v>9361.36</v>
      </c>
      <c r="O75" s="70"/>
      <c r="P75" s="70">
        <f t="shared" ref="P75:U75" si="57">P11+P13+P25+P59+P65+P67+P69+P72</f>
        <v>4914.5249999999996</v>
      </c>
      <c r="Q75" s="70">
        <f t="shared" si="57"/>
        <v>719.54999999999984</v>
      </c>
      <c r="R75" s="70">
        <f t="shared" si="57"/>
        <v>10080.91</v>
      </c>
      <c r="S75" s="70">
        <f t="shared" si="57"/>
        <v>1290.1389999999999</v>
      </c>
      <c r="T75" s="70">
        <f t="shared" si="57"/>
        <v>13105.494999999997</v>
      </c>
      <c r="U75" s="148">
        <f t="shared" si="57"/>
        <v>24693.919999999995</v>
      </c>
      <c r="V75" s="254"/>
      <c r="W75" s="254"/>
      <c r="X75" s="254"/>
      <c r="Y75" s="254"/>
      <c r="Z75" s="254"/>
      <c r="AA75" s="254"/>
    </row>
    <row r="76" spans="1:27" s="259" customFormat="1" ht="13.5" thickBot="1" x14ac:dyDescent="0.25">
      <c r="A76" s="149"/>
      <c r="B76" s="150" t="s">
        <v>101</v>
      </c>
      <c r="C76" s="151"/>
      <c r="D76" s="151"/>
      <c r="E76" s="151"/>
      <c r="F76" s="151">
        <f>F26</f>
        <v>210.26</v>
      </c>
      <c r="G76" s="151">
        <f>G26</f>
        <v>2510.96</v>
      </c>
      <c r="H76" s="151"/>
      <c r="I76" s="151">
        <f>I26</f>
        <v>4338.57</v>
      </c>
      <c r="J76" s="151">
        <f>J26</f>
        <v>384.21999999999997</v>
      </c>
      <c r="K76" s="151">
        <f>K26</f>
        <v>2895.18</v>
      </c>
      <c r="L76" s="151"/>
      <c r="M76" s="151">
        <f>M26</f>
        <v>126.12</v>
      </c>
      <c r="N76" s="151">
        <f>N26</f>
        <v>1731.97</v>
      </c>
      <c r="O76" s="151"/>
      <c r="P76" s="151">
        <f t="shared" ref="P76:U76" si="58">P26</f>
        <v>2603.12</v>
      </c>
      <c r="Q76" s="151">
        <f t="shared" si="58"/>
        <v>265.11</v>
      </c>
      <c r="R76" s="151">
        <f t="shared" si="58"/>
        <v>1997.08</v>
      </c>
      <c r="S76" s="151">
        <f t="shared" si="58"/>
        <v>336.38</v>
      </c>
      <c r="T76" s="151">
        <f t="shared" si="58"/>
        <v>6941.69</v>
      </c>
      <c r="U76" s="152">
        <f t="shared" si="58"/>
        <v>4892.26</v>
      </c>
      <c r="V76" s="254"/>
      <c r="W76" s="254"/>
      <c r="X76" s="254"/>
      <c r="Y76" s="254"/>
      <c r="Z76" s="254"/>
      <c r="AA76" s="254"/>
    </row>
    <row r="77" spans="1:27" ht="13.5" thickBot="1" x14ac:dyDescent="0.25"/>
    <row r="78" spans="1:27" x14ac:dyDescent="0.2">
      <c r="B78" s="125" t="s">
        <v>476</v>
      </c>
      <c r="C78" s="260"/>
      <c r="D78" s="184"/>
      <c r="H78" s="81" t="s">
        <v>535</v>
      </c>
      <c r="M78" s="82">
        <v>1.1499999999999999</v>
      </c>
    </row>
    <row r="79" spans="1:27" x14ac:dyDescent="0.2">
      <c r="I79" s="81"/>
    </row>
  </sheetData>
  <autoFilter ref="A10:U76"/>
  <mergeCells count="40">
    <mergeCell ref="A43:A49"/>
    <mergeCell ref="A51:A56"/>
    <mergeCell ref="A57:A58"/>
    <mergeCell ref="A29:A30"/>
    <mergeCell ref="A31:A32"/>
    <mergeCell ref="A34:A36"/>
    <mergeCell ref="A38:A39"/>
    <mergeCell ref="A41:A42"/>
    <mergeCell ref="R8:R9"/>
    <mergeCell ref="S8:S9"/>
    <mergeCell ref="T8:T9"/>
    <mergeCell ref="U8:U9"/>
    <mergeCell ref="A27:A28"/>
    <mergeCell ref="M8:M9"/>
    <mergeCell ref="N8:N9"/>
    <mergeCell ref="O8:O9"/>
    <mergeCell ref="P8:P9"/>
    <mergeCell ref="Q8:Q9"/>
    <mergeCell ref="B6:U6"/>
    <mergeCell ref="A7:A9"/>
    <mergeCell ref="B7:B9"/>
    <mergeCell ref="C7:C9"/>
    <mergeCell ref="D7:D9"/>
    <mergeCell ref="E7:K7"/>
    <mergeCell ref="L7:R7"/>
    <mergeCell ref="S7:U7"/>
    <mergeCell ref="E8:E9"/>
    <mergeCell ref="F8:F9"/>
    <mergeCell ref="G8:G9"/>
    <mergeCell ref="H8:H9"/>
    <mergeCell ref="I8:I9"/>
    <mergeCell ref="J8:J9"/>
    <mergeCell ref="K8:K9"/>
    <mergeCell ref="L8:L9"/>
    <mergeCell ref="A5:U5"/>
    <mergeCell ref="R1:U1"/>
    <mergeCell ref="R2:U2"/>
    <mergeCell ref="H3:J3"/>
    <mergeCell ref="R4:T4"/>
    <mergeCell ref="R3:U3"/>
  </mergeCells>
  <pageMargins left="0.39370078740157483" right="0.39370078740157483" top="0.78740157480314965" bottom="0" header="0.39370078740157483" footer="0"/>
  <pageSetup paperSize="9" scale="50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25"/>
  <sheetViews>
    <sheetView zoomScale="90" zoomScaleNormal="90" workbookViewId="0">
      <pane ySplit="12" topLeftCell="A13" activePane="bottomLeft" state="frozen"/>
      <selection pane="bottomLeft" activeCell="I5" sqref="I5:L5"/>
    </sheetView>
  </sheetViews>
  <sheetFormatPr defaultColWidth="9.42578125" defaultRowHeight="12.75" outlineLevelCol="1" x14ac:dyDescent="0.2"/>
  <cols>
    <col min="1" max="1" width="9.42578125" style="268"/>
    <col min="2" max="2" width="38.7109375" style="8" customWidth="1"/>
    <col min="3" max="3" width="29.85546875" style="73" customWidth="1"/>
    <col min="4" max="4" width="28.85546875" style="266" customWidth="1"/>
    <col min="5" max="5" width="9.42578125" style="267"/>
    <col min="6" max="6" width="12.85546875" style="267" customWidth="1"/>
    <col min="7" max="7" width="9.42578125" style="267"/>
    <col min="8" max="8" width="11.140625" style="267" customWidth="1"/>
    <col min="9" max="9" width="12.42578125" style="267" customWidth="1"/>
    <col min="10" max="10" width="9.42578125" style="267"/>
    <col min="11" max="11" width="11.42578125" style="267" customWidth="1"/>
    <col min="12" max="12" width="13.5703125" style="267" customWidth="1" outlineLevel="1"/>
    <col min="13" max="257" width="9.42578125" style="267"/>
    <col min="258" max="16384" width="9.42578125" style="9"/>
  </cols>
  <sheetData>
    <row r="1" spans="1:257" s="6" customFormat="1" ht="18.75" x14ac:dyDescent="0.3">
      <c r="A1" s="301"/>
      <c r="B1" s="1"/>
      <c r="C1" s="4"/>
      <c r="D1" s="302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  <c r="AO1" s="303"/>
      <c r="AP1" s="303"/>
      <c r="AQ1" s="303"/>
      <c r="AR1" s="303"/>
      <c r="AS1" s="303"/>
      <c r="AT1" s="303"/>
      <c r="AU1" s="303"/>
      <c r="AV1" s="303"/>
      <c r="AW1" s="303"/>
      <c r="AX1" s="303"/>
      <c r="AY1" s="303"/>
      <c r="AZ1" s="303"/>
      <c r="BA1" s="303"/>
      <c r="BB1" s="303"/>
      <c r="BC1" s="303"/>
      <c r="BD1" s="303"/>
      <c r="BE1" s="303"/>
      <c r="BF1" s="303"/>
      <c r="BG1" s="303"/>
      <c r="BH1" s="303"/>
      <c r="BI1" s="303"/>
      <c r="BJ1" s="303"/>
      <c r="BK1" s="303"/>
      <c r="BL1" s="303"/>
      <c r="BM1" s="303"/>
      <c r="BN1" s="303"/>
      <c r="BO1" s="303"/>
      <c r="BP1" s="303"/>
      <c r="BQ1" s="303"/>
      <c r="BR1" s="303"/>
      <c r="BS1" s="303"/>
      <c r="BT1" s="303"/>
      <c r="BU1" s="303"/>
      <c r="BV1" s="303"/>
      <c r="BW1" s="303"/>
      <c r="BX1" s="303"/>
      <c r="BY1" s="303"/>
      <c r="BZ1" s="303"/>
      <c r="CA1" s="303"/>
      <c r="CB1" s="303"/>
      <c r="CC1" s="303"/>
      <c r="CD1" s="303"/>
      <c r="CE1" s="303"/>
      <c r="CF1" s="303"/>
      <c r="CG1" s="303"/>
      <c r="CH1" s="303"/>
      <c r="CI1" s="303"/>
      <c r="CJ1" s="303"/>
      <c r="CK1" s="303"/>
      <c r="CL1" s="303"/>
      <c r="CM1" s="303"/>
      <c r="CN1" s="303"/>
      <c r="CO1" s="303"/>
      <c r="CP1" s="303"/>
      <c r="CQ1" s="303"/>
      <c r="CR1" s="303"/>
      <c r="CS1" s="303"/>
      <c r="CT1" s="303"/>
      <c r="CU1" s="303"/>
      <c r="CV1" s="303"/>
      <c r="CW1" s="303"/>
      <c r="CX1" s="303"/>
      <c r="CY1" s="303"/>
      <c r="CZ1" s="303"/>
      <c r="DA1" s="303"/>
      <c r="DB1" s="303"/>
      <c r="DC1" s="303"/>
      <c r="DD1" s="303"/>
      <c r="DE1" s="303"/>
      <c r="DF1" s="303"/>
      <c r="DG1" s="303"/>
      <c r="DH1" s="303"/>
      <c r="DI1" s="303"/>
      <c r="DJ1" s="303"/>
      <c r="DK1" s="303"/>
      <c r="DL1" s="303"/>
      <c r="DM1" s="303"/>
      <c r="DN1" s="303"/>
      <c r="DO1" s="303"/>
      <c r="DP1" s="303"/>
      <c r="DQ1" s="303"/>
      <c r="DR1" s="303"/>
      <c r="DS1" s="303"/>
      <c r="DT1" s="303"/>
      <c r="DU1" s="303"/>
      <c r="DV1" s="303"/>
      <c r="DW1" s="303"/>
      <c r="DX1" s="303"/>
      <c r="DY1" s="303"/>
      <c r="DZ1" s="303"/>
      <c r="EA1" s="303"/>
      <c r="EB1" s="303"/>
      <c r="EC1" s="303"/>
      <c r="ED1" s="303"/>
      <c r="EE1" s="303"/>
      <c r="EF1" s="303"/>
      <c r="EG1" s="303"/>
      <c r="EH1" s="303"/>
      <c r="EI1" s="303"/>
      <c r="EJ1" s="303"/>
      <c r="EK1" s="303"/>
      <c r="EL1" s="303"/>
      <c r="EM1" s="303"/>
      <c r="EN1" s="303"/>
      <c r="EO1" s="303"/>
      <c r="EP1" s="303"/>
      <c r="EQ1" s="303"/>
      <c r="ER1" s="303"/>
      <c r="ES1" s="303"/>
      <c r="ET1" s="303"/>
      <c r="EU1" s="303"/>
      <c r="EV1" s="303"/>
      <c r="EW1" s="303"/>
      <c r="EX1" s="303"/>
      <c r="EY1" s="303"/>
      <c r="EZ1" s="303"/>
      <c r="FA1" s="303"/>
      <c r="FB1" s="303"/>
      <c r="FC1" s="303"/>
      <c r="FD1" s="303"/>
      <c r="FE1" s="303"/>
      <c r="FF1" s="303"/>
      <c r="FG1" s="303"/>
      <c r="FH1" s="303"/>
      <c r="FI1" s="303"/>
      <c r="FJ1" s="303"/>
      <c r="FK1" s="303"/>
      <c r="FL1" s="303"/>
      <c r="FM1" s="303"/>
      <c r="FN1" s="303"/>
      <c r="FO1" s="303"/>
      <c r="FP1" s="303"/>
      <c r="FQ1" s="303"/>
      <c r="FR1" s="303"/>
      <c r="FS1" s="303"/>
      <c r="FT1" s="303"/>
      <c r="FU1" s="303"/>
      <c r="FV1" s="303"/>
      <c r="FW1" s="303"/>
      <c r="FX1" s="303"/>
      <c r="FY1" s="303"/>
      <c r="FZ1" s="303"/>
      <c r="GA1" s="303"/>
      <c r="GB1" s="303"/>
      <c r="GC1" s="303"/>
      <c r="GD1" s="303"/>
      <c r="GE1" s="303"/>
      <c r="GF1" s="303"/>
      <c r="GG1" s="303"/>
      <c r="GH1" s="303"/>
      <c r="GI1" s="303"/>
      <c r="GJ1" s="303"/>
      <c r="GK1" s="303"/>
      <c r="GL1" s="303"/>
      <c r="GM1" s="303"/>
      <c r="GN1" s="303"/>
      <c r="GO1" s="303"/>
      <c r="GP1" s="303"/>
      <c r="GQ1" s="303"/>
      <c r="GR1" s="303"/>
      <c r="GS1" s="303"/>
      <c r="GT1" s="303"/>
      <c r="GU1" s="303"/>
      <c r="GV1" s="303"/>
      <c r="GW1" s="303"/>
      <c r="GX1" s="303"/>
      <c r="GY1" s="303"/>
      <c r="GZ1" s="303"/>
      <c r="HA1" s="303"/>
      <c r="HB1" s="303"/>
      <c r="HC1" s="303"/>
      <c r="HD1" s="303"/>
      <c r="HE1" s="303"/>
      <c r="HF1" s="303"/>
      <c r="HG1" s="303"/>
      <c r="HH1" s="303"/>
      <c r="HI1" s="303"/>
      <c r="HJ1" s="303"/>
      <c r="HK1" s="303"/>
      <c r="HL1" s="303"/>
      <c r="HM1" s="303"/>
      <c r="HN1" s="303"/>
      <c r="HO1" s="303"/>
      <c r="HP1" s="303"/>
      <c r="HQ1" s="303"/>
      <c r="HR1" s="303"/>
      <c r="HS1" s="303"/>
      <c r="HT1" s="303"/>
      <c r="HU1" s="303"/>
      <c r="HV1" s="303"/>
      <c r="HW1" s="303"/>
      <c r="HX1" s="303"/>
      <c r="HY1" s="303"/>
      <c r="HZ1" s="303"/>
      <c r="IA1" s="303"/>
      <c r="IB1" s="303"/>
      <c r="IC1" s="303"/>
      <c r="ID1" s="303"/>
      <c r="IE1" s="303"/>
      <c r="IF1" s="303"/>
      <c r="IG1" s="303"/>
      <c r="IH1" s="303"/>
      <c r="II1" s="303"/>
      <c r="IJ1" s="303"/>
      <c r="IK1" s="303"/>
      <c r="IL1" s="303"/>
      <c r="IM1" s="303"/>
      <c r="IN1" s="303"/>
      <c r="IO1" s="303"/>
      <c r="IP1" s="303"/>
      <c r="IQ1" s="303"/>
      <c r="IR1" s="303"/>
      <c r="IS1" s="303"/>
      <c r="IT1" s="303"/>
      <c r="IU1" s="303"/>
      <c r="IV1" s="303"/>
      <c r="IW1" s="303"/>
    </row>
    <row r="2" spans="1:257" s="6" customFormat="1" ht="15.75" customHeight="1" x14ac:dyDescent="0.3">
      <c r="A2" s="304"/>
      <c r="B2" s="305"/>
      <c r="C2" s="306"/>
      <c r="D2" s="302"/>
      <c r="E2" s="303"/>
      <c r="F2" s="303"/>
      <c r="G2" s="303"/>
      <c r="H2" s="303"/>
      <c r="I2" s="413" t="s">
        <v>536</v>
      </c>
      <c r="J2" s="413"/>
      <c r="K2" s="413"/>
      <c r="L2" s="41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3"/>
      <c r="CK2" s="303"/>
      <c r="CL2" s="303"/>
      <c r="CM2" s="303"/>
      <c r="CN2" s="303"/>
      <c r="CO2" s="303"/>
      <c r="CP2" s="303"/>
      <c r="CQ2" s="303"/>
      <c r="CR2" s="303"/>
      <c r="CS2" s="303"/>
      <c r="CT2" s="303"/>
      <c r="CU2" s="303"/>
      <c r="CV2" s="303"/>
      <c r="CW2" s="303"/>
      <c r="CX2" s="303"/>
      <c r="CY2" s="303"/>
      <c r="CZ2" s="303"/>
      <c r="DA2" s="303"/>
      <c r="DB2" s="303"/>
      <c r="DC2" s="303"/>
      <c r="DD2" s="303"/>
      <c r="DE2" s="303"/>
      <c r="DF2" s="303"/>
      <c r="DG2" s="303"/>
      <c r="DH2" s="303"/>
      <c r="DI2" s="303"/>
      <c r="DJ2" s="303"/>
      <c r="DK2" s="303"/>
      <c r="DL2" s="303"/>
      <c r="DM2" s="303"/>
      <c r="DN2" s="303"/>
      <c r="DO2" s="303"/>
      <c r="DP2" s="303"/>
      <c r="DQ2" s="303"/>
      <c r="DR2" s="303"/>
      <c r="DS2" s="303"/>
      <c r="DT2" s="303"/>
      <c r="DU2" s="303"/>
      <c r="DV2" s="303"/>
      <c r="DW2" s="303"/>
      <c r="DX2" s="303"/>
      <c r="DY2" s="303"/>
      <c r="DZ2" s="303"/>
      <c r="EA2" s="303"/>
      <c r="EB2" s="303"/>
      <c r="EC2" s="303"/>
      <c r="ED2" s="303"/>
      <c r="EE2" s="303"/>
      <c r="EF2" s="303"/>
      <c r="EG2" s="303"/>
      <c r="EH2" s="303"/>
      <c r="EI2" s="303"/>
      <c r="EJ2" s="303"/>
      <c r="EK2" s="303"/>
      <c r="EL2" s="303"/>
      <c r="EM2" s="303"/>
      <c r="EN2" s="303"/>
      <c r="EO2" s="303"/>
      <c r="EP2" s="303"/>
      <c r="EQ2" s="303"/>
      <c r="ER2" s="303"/>
      <c r="ES2" s="303"/>
      <c r="ET2" s="303"/>
      <c r="EU2" s="303"/>
      <c r="EV2" s="303"/>
      <c r="EW2" s="303"/>
      <c r="EX2" s="303"/>
      <c r="EY2" s="303"/>
      <c r="EZ2" s="303"/>
      <c r="FA2" s="303"/>
      <c r="FB2" s="303"/>
      <c r="FC2" s="303"/>
      <c r="FD2" s="303"/>
      <c r="FE2" s="303"/>
      <c r="FF2" s="303"/>
      <c r="FG2" s="303"/>
      <c r="FH2" s="303"/>
      <c r="FI2" s="303"/>
      <c r="FJ2" s="303"/>
      <c r="FK2" s="303"/>
      <c r="FL2" s="303"/>
      <c r="FM2" s="303"/>
      <c r="FN2" s="303"/>
      <c r="FO2" s="303"/>
      <c r="FP2" s="303"/>
      <c r="FQ2" s="303"/>
      <c r="FR2" s="303"/>
      <c r="FS2" s="303"/>
      <c r="FT2" s="303"/>
      <c r="FU2" s="303"/>
      <c r="FV2" s="303"/>
      <c r="FW2" s="303"/>
      <c r="FX2" s="303"/>
      <c r="FY2" s="303"/>
      <c r="FZ2" s="303"/>
      <c r="GA2" s="303"/>
      <c r="GB2" s="303"/>
      <c r="GC2" s="303"/>
      <c r="GD2" s="303"/>
      <c r="GE2" s="303"/>
      <c r="GF2" s="303"/>
      <c r="GG2" s="303"/>
      <c r="GH2" s="303"/>
      <c r="GI2" s="303"/>
      <c r="GJ2" s="303"/>
      <c r="GK2" s="303"/>
      <c r="GL2" s="303"/>
      <c r="GM2" s="303"/>
      <c r="GN2" s="303"/>
      <c r="GO2" s="303"/>
      <c r="GP2" s="303"/>
      <c r="GQ2" s="303"/>
      <c r="GR2" s="303"/>
      <c r="GS2" s="303"/>
      <c r="GT2" s="303"/>
      <c r="GU2" s="303"/>
      <c r="GV2" s="303"/>
      <c r="GW2" s="303"/>
      <c r="GX2" s="303"/>
      <c r="GY2" s="303"/>
      <c r="GZ2" s="303"/>
      <c r="HA2" s="303"/>
      <c r="HB2" s="303"/>
      <c r="HC2" s="303"/>
      <c r="HD2" s="303"/>
      <c r="HE2" s="303"/>
      <c r="HF2" s="303"/>
      <c r="HG2" s="303"/>
      <c r="HH2" s="303"/>
      <c r="HI2" s="303"/>
      <c r="HJ2" s="303"/>
      <c r="HK2" s="303"/>
      <c r="HL2" s="303"/>
      <c r="HM2" s="303"/>
      <c r="HN2" s="303"/>
      <c r="HO2" s="303"/>
      <c r="HP2" s="303"/>
      <c r="HQ2" s="303"/>
      <c r="HR2" s="303"/>
      <c r="HS2" s="303"/>
      <c r="HT2" s="303"/>
      <c r="HU2" s="303"/>
      <c r="HV2" s="303"/>
      <c r="HW2" s="303"/>
      <c r="HX2" s="303"/>
      <c r="HY2" s="303"/>
      <c r="HZ2" s="303"/>
      <c r="IA2" s="303"/>
      <c r="IB2" s="303"/>
      <c r="IC2" s="303"/>
      <c r="ID2" s="303"/>
      <c r="IE2" s="303"/>
      <c r="IF2" s="303"/>
      <c r="IG2" s="303"/>
      <c r="IH2" s="303"/>
      <c r="II2" s="303"/>
      <c r="IJ2" s="303"/>
      <c r="IK2" s="303"/>
      <c r="IL2" s="303"/>
      <c r="IM2" s="303"/>
      <c r="IN2" s="303"/>
      <c r="IO2" s="303"/>
      <c r="IP2" s="303"/>
      <c r="IQ2" s="303"/>
      <c r="IR2" s="303"/>
      <c r="IS2" s="303"/>
      <c r="IT2" s="303"/>
      <c r="IU2" s="303"/>
      <c r="IV2" s="303"/>
      <c r="IW2" s="303"/>
    </row>
    <row r="3" spans="1:257" s="6" customFormat="1" ht="21.6" customHeight="1" x14ac:dyDescent="0.3">
      <c r="A3" s="304"/>
      <c r="B3" s="305"/>
      <c r="C3" s="306"/>
      <c r="D3" s="307"/>
      <c r="E3" s="308"/>
      <c r="F3" s="308"/>
      <c r="G3" s="303"/>
      <c r="H3" s="303"/>
      <c r="I3" s="394" t="s">
        <v>1024</v>
      </c>
      <c r="J3" s="394"/>
      <c r="K3" s="394"/>
      <c r="L3" s="394"/>
      <c r="M3" s="303"/>
      <c r="N3" s="303"/>
      <c r="O3" s="303"/>
      <c r="P3" s="303"/>
      <c r="Q3" s="303"/>
      <c r="R3" s="303"/>
      <c r="S3" s="303"/>
      <c r="T3" s="303"/>
      <c r="U3" s="303"/>
      <c r="V3" s="303"/>
      <c r="W3" s="303"/>
      <c r="X3" s="303"/>
      <c r="Y3" s="303"/>
      <c r="Z3" s="303"/>
      <c r="AA3" s="303"/>
      <c r="AB3" s="303"/>
      <c r="AC3" s="303"/>
      <c r="AD3" s="303"/>
      <c r="AE3" s="303"/>
      <c r="AF3" s="303"/>
      <c r="AG3" s="303"/>
      <c r="AH3" s="303"/>
      <c r="AI3" s="303"/>
      <c r="AJ3" s="303"/>
      <c r="AK3" s="303"/>
      <c r="AL3" s="303"/>
      <c r="AM3" s="303"/>
      <c r="AN3" s="303"/>
      <c r="AO3" s="303"/>
      <c r="AP3" s="303"/>
      <c r="AQ3" s="303"/>
      <c r="AR3" s="303"/>
      <c r="AS3" s="303"/>
      <c r="AT3" s="303"/>
      <c r="AU3" s="303"/>
      <c r="AV3" s="303"/>
      <c r="AW3" s="303"/>
      <c r="AX3" s="303"/>
      <c r="AY3" s="303"/>
      <c r="AZ3" s="303"/>
      <c r="BA3" s="303"/>
      <c r="BB3" s="303"/>
      <c r="BC3" s="303"/>
      <c r="BD3" s="303"/>
      <c r="BE3" s="303"/>
      <c r="BF3" s="303"/>
      <c r="BG3" s="303"/>
      <c r="BH3" s="303"/>
      <c r="BI3" s="303"/>
      <c r="BJ3" s="303"/>
      <c r="BK3" s="303"/>
      <c r="BL3" s="303"/>
      <c r="BM3" s="303"/>
      <c r="BN3" s="303"/>
      <c r="BO3" s="303"/>
      <c r="BP3" s="303"/>
      <c r="BQ3" s="303"/>
      <c r="BR3" s="303"/>
      <c r="BS3" s="303"/>
      <c r="BT3" s="303"/>
      <c r="BU3" s="303"/>
      <c r="BV3" s="303"/>
      <c r="BW3" s="303"/>
      <c r="BX3" s="303"/>
      <c r="BY3" s="303"/>
      <c r="BZ3" s="303"/>
      <c r="CA3" s="303"/>
      <c r="CB3" s="303"/>
      <c r="CC3" s="303"/>
      <c r="CD3" s="303"/>
      <c r="CE3" s="303"/>
      <c r="CF3" s="303"/>
      <c r="CG3" s="303"/>
      <c r="CH3" s="303"/>
      <c r="CI3" s="303"/>
      <c r="CJ3" s="303"/>
      <c r="CK3" s="303"/>
      <c r="CL3" s="303"/>
      <c r="CM3" s="303"/>
      <c r="CN3" s="303"/>
      <c r="CO3" s="303"/>
      <c r="CP3" s="303"/>
      <c r="CQ3" s="303"/>
      <c r="CR3" s="303"/>
      <c r="CS3" s="303"/>
      <c r="CT3" s="303"/>
      <c r="CU3" s="303"/>
      <c r="CV3" s="303"/>
      <c r="CW3" s="303"/>
      <c r="CX3" s="303"/>
      <c r="CY3" s="303"/>
      <c r="CZ3" s="303"/>
      <c r="DA3" s="303"/>
      <c r="DB3" s="303"/>
      <c r="DC3" s="303"/>
      <c r="DD3" s="303"/>
      <c r="DE3" s="303"/>
      <c r="DF3" s="303"/>
      <c r="DG3" s="303"/>
      <c r="DH3" s="303"/>
      <c r="DI3" s="303"/>
      <c r="DJ3" s="303"/>
      <c r="DK3" s="303"/>
      <c r="DL3" s="303"/>
      <c r="DM3" s="303"/>
      <c r="DN3" s="303"/>
      <c r="DO3" s="303"/>
      <c r="DP3" s="303"/>
      <c r="DQ3" s="303"/>
      <c r="DR3" s="303"/>
      <c r="DS3" s="303"/>
      <c r="DT3" s="303"/>
      <c r="DU3" s="303"/>
      <c r="DV3" s="303"/>
      <c r="DW3" s="303"/>
      <c r="DX3" s="303"/>
      <c r="DY3" s="303"/>
      <c r="DZ3" s="303"/>
      <c r="EA3" s="303"/>
      <c r="EB3" s="303"/>
      <c r="EC3" s="303"/>
      <c r="ED3" s="303"/>
      <c r="EE3" s="303"/>
      <c r="EF3" s="303"/>
      <c r="EG3" s="303"/>
      <c r="EH3" s="303"/>
      <c r="EI3" s="303"/>
      <c r="EJ3" s="303"/>
      <c r="EK3" s="303"/>
      <c r="EL3" s="303"/>
      <c r="EM3" s="303"/>
      <c r="EN3" s="303"/>
      <c r="EO3" s="303"/>
      <c r="EP3" s="303"/>
      <c r="EQ3" s="303"/>
      <c r="ER3" s="303"/>
      <c r="ES3" s="303"/>
      <c r="ET3" s="303"/>
      <c r="EU3" s="303"/>
      <c r="EV3" s="303"/>
      <c r="EW3" s="303"/>
      <c r="EX3" s="303"/>
      <c r="EY3" s="303"/>
      <c r="EZ3" s="303"/>
      <c r="FA3" s="303"/>
      <c r="FB3" s="303"/>
      <c r="FC3" s="303"/>
      <c r="FD3" s="303"/>
      <c r="FE3" s="303"/>
      <c r="FF3" s="303"/>
      <c r="FG3" s="303"/>
      <c r="FH3" s="303"/>
      <c r="FI3" s="303"/>
      <c r="FJ3" s="303"/>
      <c r="FK3" s="303"/>
      <c r="FL3" s="303"/>
      <c r="FM3" s="303"/>
      <c r="FN3" s="303"/>
      <c r="FO3" s="303"/>
      <c r="FP3" s="303"/>
      <c r="FQ3" s="303"/>
      <c r="FR3" s="303"/>
      <c r="FS3" s="303"/>
      <c r="FT3" s="303"/>
      <c r="FU3" s="303"/>
      <c r="FV3" s="303"/>
      <c r="FW3" s="303"/>
      <c r="FX3" s="303"/>
      <c r="FY3" s="303"/>
      <c r="FZ3" s="303"/>
      <c r="GA3" s="303"/>
      <c r="GB3" s="303"/>
      <c r="GC3" s="303"/>
      <c r="GD3" s="303"/>
      <c r="GE3" s="303"/>
      <c r="GF3" s="303"/>
      <c r="GG3" s="303"/>
      <c r="GH3" s="303"/>
      <c r="GI3" s="303"/>
      <c r="GJ3" s="303"/>
      <c r="GK3" s="303"/>
      <c r="GL3" s="303"/>
      <c r="GM3" s="303"/>
      <c r="GN3" s="303"/>
      <c r="GO3" s="303"/>
      <c r="GP3" s="303"/>
      <c r="GQ3" s="303"/>
      <c r="GR3" s="303"/>
      <c r="GS3" s="303"/>
      <c r="GT3" s="303"/>
      <c r="GU3" s="303"/>
      <c r="GV3" s="303"/>
      <c r="GW3" s="303"/>
      <c r="GX3" s="303"/>
      <c r="GY3" s="303"/>
      <c r="GZ3" s="303"/>
      <c r="HA3" s="303"/>
      <c r="HB3" s="303"/>
      <c r="HC3" s="303"/>
      <c r="HD3" s="303"/>
      <c r="HE3" s="303"/>
      <c r="HF3" s="303"/>
      <c r="HG3" s="303"/>
      <c r="HH3" s="303"/>
      <c r="HI3" s="303"/>
      <c r="HJ3" s="303"/>
      <c r="HK3" s="303"/>
      <c r="HL3" s="303"/>
      <c r="HM3" s="303"/>
      <c r="HN3" s="303"/>
      <c r="HO3" s="303"/>
      <c r="HP3" s="303"/>
      <c r="HQ3" s="303"/>
      <c r="HR3" s="303"/>
      <c r="HS3" s="303"/>
      <c r="HT3" s="303"/>
      <c r="HU3" s="303"/>
      <c r="HV3" s="303"/>
      <c r="HW3" s="303"/>
      <c r="HX3" s="303"/>
      <c r="HY3" s="303"/>
      <c r="HZ3" s="303"/>
      <c r="IA3" s="303"/>
      <c r="IB3" s="303"/>
      <c r="IC3" s="303"/>
      <c r="ID3" s="303"/>
      <c r="IE3" s="303"/>
      <c r="IF3" s="303"/>
      <c r="IG3" s="303"/>
      <c r="IH3" s="303"/>
      <c r="II3" s="303"/>
      <c r="IJ3" s="303"/>
      <c r="IK3" s="303"/>
      <c r="IL3" s="303"/>
      <c r="IM3" s="303"/>
      <c r="IN3" s="303"/>
      <c r="IO3" s="303"/>
      <c r="IP3" s="303"/>
      <c r="IQ3" s="303"/>
      <c r="IR3" s="303"/>
      <c r="IS3" s="303"/>
      <c r="IT3" s="303"/>
      <c r="IU3" s="303"/>
      <c r="IV3" s="303"/>
      <c r="IW3" s="303"/>
    </row>
    <row r="4" spans="1:257" s="6" customFormat="1" ht="24" customHeight="1" x14ac:dyDescent="0.3">
      <c r="A4" s="304"/>
      <c r="B4" s="305"/>
      <c r="C4" s="306"/>
      <c r="D4" s="307"/>
      <c r="E4" s="308"/>
      <c r="F4" s="308"/>
      <c r="G4" s="303"/>
      <c r="H4" s="303"/>
      <c r="I4" s="394" t="s">
        <v>479</v>
      </c>
      <c r="J4" s="394"/>
      <c r="K4" s="394"/>
      <c r="L4" s="394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303"/>
      <c r="AA4" s="303"/>
      <c r="AB4" s="303"/>
      <c r="AC4" s="303"/>
      <c r="AD4" s="303"/>
      <c r="AE4" s="303"/>
      <c r="AF4" s="303"/>
      <c r="AG4" s="303"/>
      <c r="AH4" s="303"/>
      <c r="AI4" s="303"/>
      <c r="AJ4" s="303"/>
      <c r="AK4" s="303"/>
      <c r="AL4" s="303"/>
      <c r="AM4" s="303"/>
      <c r="AN4" s="303"/>
      <c r="AO4" s="303"/>
      <c r="AP4" s="303"/>
      <c r="AQ4" s="303"/>
      <c r="AR4" s="303"/>
      <c r="AS4" s="303"/>
      <c r="AT4" s="303"/>
      <c r="AU4" s="303"/>
      <c r="AV4" s="303"/>
      <c r="AW4" s="303"/>
      <c r="AX4" s="303"/>
      <c r="AY4" s="303"/>
      <c r="AZ4" s="303"/>
      <c r="BA4" s="303"/>
      <c r="BB4" s="303"/>
      <c r="BC4" s="303"/>
      <c r="BD4" s="303"/>
      <c r="BE4" s="303"/>
      <c r="BF4" s="303"/>
      <c r="BG4" s="303"/>
      <c r="BH4" s="303"/>
      <c r="BI4" s="303"/>
      <c r="BJ4" s="303"/>
      <c r="BK4" s="303"/>
      <c r="BL4" s="303"/>
      <c r="BM4" s="303"/>
      <c r="BN4" s="303"/>
      <c r="BO4" s="303"/>
      <c r="BP4" s="303"/>
      <c r="BQ4" s="303"/>
      <c r="BR4" s="303"/>
      <c r="BS4" s="303"/>
      <c r="BT4" s="303"/>
      <c r="BU4" s="303"/>
      <c r="BV4" s="303"/>
      <c r="BW4" s="303"/>
      <c r="BX4" s="303"/>
      <c r="BY4" s="303"/>
      <c r="BZ4" s="303"/>
      <c r="CA4" s="303"/>
      <c r="CB4" s="303"/>
      <c r="CC4" s="303"/>
      <c r="CD4" s="303"/>
      <c r="CE4" s="303"/>
      <c r="CF4" s="303"/>
      <c r="CG4" s="303"/>
      <c r="CH4" s="303"/>
      <c r="CI4" s="303"/>
      <c r="CJ4" s="303"/>
      <c r="CK4" s="303"/>
      <c r="CL4" s="303"/>
      <c r="CM4" s="303"/>
      <c r="CN4" s="303"/>
      <c r="CO4" s="303"/>
      <c r="CP4" s="303"/>
      <c r="CQ4" s="303"/>
      <c r="CR4" s="303"/>
      <c r="CS4" s="303"/>
      <c r="CT4" s="303"/>
      <c r="CU4" s="303"/>
      <c r="CV4" s="303"/>
      <c r="CW4" s="303"/>
      <c r="CX4" s="303"/>
      <c r="CY4" s="303"/>
      <c r="CZ4" s="303"/>
      <c r="DA4" s="303"/>
      <c r="DB4" s="303"/>
      <c r="DC4" s="303"/>
      <c r="DD4" s="303"/>
      <c r="DE4" s="303"/>
      <c r="DF4" s="303"/>
      <c r="DG4" s="303"/>
      <c r="DH4" s="303"/>
      <c r="DI4" s="303"/>
      <c r="DJ4" s="303"/>
      <c r="DK4" s="303"/>
      <c r="DL4" s="303"/>
      <c r="DM4" s="303"/>
      <c r="DN4" s="303"/>
      <c r="DO4" s="303"/>
      <c r="DP4" s="303"/>
      <c r="DQ4" s="303"/>
      <c r="DR4" s="303"/>
      <c r="DS4" s="303"/>
      <c r="DT4" s="303"/>
      <c r="DU4" s="303"/>
      <c r="DV4" s="303"/>
      <c r="DW4" s="303"/>
      <c r="DX4" s="303"/>
      <c r="DY4" s="303"/>
      <c r="DZ4" s="303"/>
      <c r="EA4" s="303"/>
      <c r="EB4" s="303"/>
      <c r="EC4" s="303"/>
      <c r="ED4" s="303"/>
      <c r="EE4" s="303"/>
      <c r="EF4" s="303"/>
      <c r="EG4" s="303"/>
      <c r="EH4" s="303"/>
      <c r="EI4" s="303"/>
      <c r="EJ4" s="303"/>
      <c r="EK4" s="303"/>
      <c r="EL4" s="303"/>
      <c r="EM4" s="303"/>
      <c r="EN4" s="303"/>
      <c r="EO4" s="303"/>
      <c r="EP4" s="303"/>
      <c r="EQ4" s="303"/>
      <c r="ER4" s="303"/>
      <c r="ES4" s="303"/>
      <c r="ET4" s="303"/>
      <c r="EU4" s="303"/>
      <c r="EV4" s="303"/>
      <c r="EW4" s="303"/>
      <c r="EX4" s="303"/>
      <c r="EY4" s="303"/>
      <c r="EZ4" s="303"/>
      <c r="FA4" s="303"/>
      <c r="FB4" s="303"/>
      <c r="FC4" s="303"/>
      <c r="FD4" s="303"/>
      <c r="FE4" s="303"/>
      <c r="FF4" s="303"/>
      <c r="FG4" s="303"/>
      <c r="FH4" s="303"/>
      <c r="FI4" s="303"/>
      <c r="FJ4" s="303"/>
      <c r="FK4" s="303"/>
      <c r="FL4" s="303"/>
      <c r="FM4" s="303"/>
      <c r="FN4" s="303"/>
      <c r="FO4" s="303"/>
      <c r="FP4" s="303"/>
      <c r="FQ4" s="303"/>
      <c r="FR4" s="303"/>
      <c r="FS4" s="303"/>
      <c r="FT4" s="303"/>
      <c r="FU4" s="303"/>
      <c r="FV4" s="303"/>
      <c r="FW4" s="303"/>
      <c r="FX4" s="303"/>
      <c r="FY4" s="303"/>
      <c r="FZ4" s="303"/>
      <c r="GA4" s="303"/>
      <c r="GB4" s="303"/>
      <c r="GC4" s="303"/>
      <c r="GD4" s="303"/>
      <c r="GE4" s="303"/>
      <c r="GF4" s="303"/>
      <c r="GG4" s="303"/>
      <c r="GH4" s="303"/>
      <c r="GI4" s="303"/>
      <c r="GJ4" s="303"/>
      <c r="GK4" s="303"/>
      <c r="GL4" s="303"/>
      <c r="GM4" s="303"/>
      <c r="GN4" s="303"/>
      <c r="GO4" s="303"/>
      <c r="GP4" s="303"/>
      <c r="GQ4" s="303"/>
      <c r="GR4" s="303"/>
      <c r="GS4" s="303"/>
      <c r="GT4" s="303"/>
      <c r="GU4" s="303"/>
      <c r="GV4" s="303"/>
      <c r="GW4" s="303"/>
      <c r="GX4" s="303"/>
      <c r="GY4" s="303"/>
      <c r="GZ4" s="303"/>
      <c r="HA4" s="303"/>
      <c r="HB4" s="303"/>
      <c r="HC4" s="303"/>
      <c r="HD4" s="303"/>
      <c r="HE4" s="303"/>
      <c r="HF4" s="303"/>
      <c r="HG4" s="303"/>
      <c r="HH4" s="303"/>
      <c r="HI4" s="303"/>
      <c r="HJ4" s="303"/>
      <c r="HK4" s="303"/>
      <c r="HL4" s="303"/>
      <c r="HM4" s="303"/>
      <c r="HN4" s="303"/>
      <c r="HO4" s="303"/>
      <c r="HP4" s="303"/>
      <c r="HQ4" s="303"/>
      <c r="HR4" s="303"/>
      <c r="HS4" s="303"/>
      <c r="HT4" s="303"/>
      <c r="HU4" s="303"/>
      <c r="HV4" s="303"/>
      <c r="HW4" s="303"/>
      <c r="HX4" s="303"/>
      <c r="HY4" s="303"/>
      <c r="HZ4" s="303"/>
      <c r="IA4" s="303"/>
      <c r="IB4" s="303"/>
      <c r="IC4" s="303"/>
      <c r="ID4" s="303"/>
      <c r="IE4" s="303"/>
      <c r="IF4" s="303"/>
      <c r="IG4" s="303"/>
      <c r="IH4" s="303"/>
      <c r="II4" s="303"/>
      <c r="IJ4" s="303"/>
      <c r="IK4" s="303"/>
      <c r="IL4" s="303"/>
      <c r="IM4" s="303"/>
      <c r="IN4" s="303"/>
      <c r="IO4" s="303"/>
      <c r="IP4" s="303"/>
      <c r="IQ4" s="303"/>
      <c r="IR4" s="303"/>
      <c r="IS4" s="303"/>
      <c r="IT4" s="303"/>
      <c r="IU4" s="303"/>
      <c r="IV4" s="303"/>
      <c r="IW4" s="303"/>
    </row>
    <row r="5" spans="1:257" s="6" customFormat="1" ht="20.25" customHeight="1" x14ac:dyDescent="0.3">
      <c r="A5" s="304"/>
      <c r="B5" s="305"/>
      <c r="C5" s="306"/>
      <c r="D5" s="307"/>
      <c r="E5" s="308"/>
      <c r="F5" s="308"/>
      <c r="G5" s="303"/>
      <c r="H5" s="303"/>
      <c r="I5" s="394" t="s">
        <v>1037</v>
      </c>
      <c r="J5" s="394"/>
      <c r="K5" s="394"/>
      <c r="L5" s="394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303"/>
      <c r="AQ5" s="303"/>
      <c r="AR5" s="303"/>
      <c r="AS5" s="303"/>
      <c r="AT5" s="303"/>
      <c r="AU5" s="303"/>
      <c r="AV5" s="303"/>
      <c r="AW5" s="303"/>
      <c r="AX5" s="303"/>
      <c r="AY5" s="303"/>
      <c r="AZ5" s="303"/>
      <c r="BA5" s="303"/>
      <c r="BB5" s="303"/>
      <c r="BC5" s="303"/>
      <c r="BD5" s="303"/>
      <c r="BE5" s="303"/>
      <c r="BF5" s="303"/>
      <c r="BG5" s="303"/>
      <c r="BH5" s="303"/>
      <c r="BI5" s="303"/>
      <c r="BJ5" s="303"/>
      <c r="BK5" s="303"/>
      <c r="BL5" s="303"/>
      <c r="BM5" s="303"/>
      <c r="BN5" s="303"/>
      <c r="BO5" s="303"/>
      <c r="BP5" s="303"/>
      <c r="BQ5" s="303"/>
      <c r="BR5" s="303"/>
      <c r="BS5" s="303"/>
      <c r="BT5" s="303"/>
      <c r="BU5" s="303"/>
      <c r="BV5" s="303"/>
      <c r="BW5" s="303"/>
      <c r="BX5" s="303"/>
      <c r="BY5" s="303"/>
      <c r="BZ5" s="303"/>
      <c r="CA5" s="303"/>
      <c r="CB5" s="303"/>
      <c r="CC5" s="303"/>
      <c r="CD5" s="303"/>
      <c r="CE5" s="303"/>
      <c r="CF5" s="303"/>
      <c r="CG5" s="303"/>
      <c r="CH5" s="303"/>
      <c r="CI5" s="303"/>
      <c r="CJ5" s="303"/>
      <c r="CK5" s="303"/>
      <c r="CL5" s="303"/>
      <c r="CM5" s="303"/>
      <c r="CN5" s="303"/>
      <c r="CO5" s="303"/>
      <c r="CP5" s="303"/>
      <c r="CQ5" s="303"/>
      <c r="CR5" s="303"/>
      <c r="CS5" s="303"/>
      <c r="CT5" s="303"/>
      <c r="CU5" s="303"/>
      <c r="CV5" s="303"/>
      <c r="CW5" s="303"/>
      <c r="CX5" s="303"/>
      <c r="CY5" s="303"/>
      <c r="CZ5" s="303"/>
      <c r="DA5" s="303"/>
      <c r="DB5" s="303"/>
      <c r="DC5" s="303"/>
      <c r="DD5" s="303"/>
      <c r="DE5" s="303"/>
      <c r="DF5" s="303"/>
      <c r="DG5" s="303"/>
      <c r="DH5" s="303"/>
      <c r="DI5" s="303"/>
      <c r="DJ5" s="303"/>
      <c r="DK5" s="303"/>
      <c r="DL5" s="303"/>
      <c r="DM5" s="303"/>
      <c r="DN5" s="303"/>
      <c r="DO5" s="303"/>
      <c r="DP5" s="303"/>
      <c r="DQ5" s="303"/>
      <c r="DR5" s="303"/>
      <c r="DS5" s="303"/>
      <c r="DT5" s="303"/>
      <c r="DU5" s="303"/>
      <c r="DV5" s="303"/>
      <c r="DW5" s="303"/>
      <c r="DX5" s="303"/>
      <c r="DY5" s="303"/>
      <c r="DZ5" s="303"/>
      <c r="EA5" s="303"/>
      <c r="EB5" s="303"/>
      <c r="EC5" s="303"/>
      <c r="ED5" s="303"/>
      <c r="EE5" s="303"/>
      <c r="EF5" s="303"/>
      <c r="EG5" s="303"/>
      <c r="EH5" s="303"/>
      <c r="EI5" s="303"/>
      <c r="EJ5" s="303"/>
      <c r="EK5" s="303"/>
      <c r="EL5" s="303"/>
      <c r="EM5" s="303"/>
      <c r="EN5" s="303"/>
      <c r="EO5" s="303"/>
      <c r="EP5" s="303"/>
      <c r="EQ5" s="303"/>
      <c r="ER5" s="303"/>
      <c r="ES5" s="303"/>
      <c r="ET5" s="303"/>
      <c r="EU5" s="303"/>
      <c r="EV5" s="303"/>
      <c r="EW5" s="303"/>
      <c r="EX5" s="303"/>
      <c r="EY5" s="303"/>
      <c r="EZ5" s="303"/>
      <c r="FA5" s="303"/>
      <c r="FB5" s="303"/>
      <c r="FC5" s="303"/>
      <c r="FD5" s="303"/>
      <c r="FE5" s="303"/>
      <c r="FF5" s="303"/>
      <c r="FG5" s="303"/>
      <c r="FH5" s="303"/>
      <c r="FI5" s="303"/>
      <c r="FJ5" s="303"/>
      <c r="FK5" s="303"/>
      <c r="FL5" s="303"/>
      <c r="FM5" s="303"/>
      <c r="FN5" s="303"/>
      <c r="FO5" s="303"/>
      <c r="FP5" s="303"/>
      <c r="FQ5" s="303"/>
      <c r="FR5" s="303"/>
      <c r="FS5" s="303"/>
      <c r="FT5" s="303"/>
      <c r="FU5" s="303"/>
      <c r="FV5" s="303"/>
      <c r="FW5" s="303"/>
      <c r="FX5" s="303"/>
      <c r="FY5" s="303"/>
      <c r="FZ5" s="303"/>
      <c r="GA5" s="303"/>
      <c r="GB5" s="303"/>
      <c r="GC5" s="303"/>
      <c r="GD5" s="303"/>
      <c r="GE5" s="303"/>
      <c r="GF5" s="303"/>
      <c r="GG5" s="303"/>
      <c r="GH5" s="303"/>
      <c r="GI5" s="303"/>
      <c r="GJ5" s="303"/>
      <c r="GK5" s="303"/>
      <c r="GL5" s="303"/>
      <c r="GM5" s="303"/>
      <c r="GN5" s="303"/>
      <c r="GO5" s="303"/>
      <c r="GP5" s="303"/>
      <c r="GQ5" s="303"/>
      <c r="GR5" s="303"/>
      <c r="GS5" s="303"/>
      <c r="GT5" s="303"/>
      <c r="GU5" s="303"/>
      <c r="GV5" s="303"/>
      <c r="GW5" s="303"/>
      <c r="GX5" s="303"/>
      <c r="GY5" s="303"/>
      <c r="GZ5" s="303"/>
      <c r="HA5" s="303"/>
      <c r="HB5" s="303"/>
      <c r="HC5" s="303"/>
      <c r="HD5" s="303"/>
      <c r="HE5" s="303"/>
      <c r="HF5" s="303"/>
      <c r="HG5" s="303"/>
      <c r="HH5" s="303"/>
      <c r="HI5" s="303"/>
      <c r="HJ5" s="303"/>
      <c r="HK5" s="303"/>
      <c r="HL5" s="303"/>
      <c r="HM5" s="303"/>
      <c r="HN5" s="303"/>
      <c r="HO5" s="303"/>
      <c r="HP5" s="303"/>
      <c r="HQ5" s="303"/>
      <c r="HR5" s="303"/>
      <c r="HS5" s="303"/>
      <c r="HT5" s="303"/>
      <c r="HU5" s="303"/>
      <c r="HV5" s="303"/>
      <c r="HW5" s="303"/>
      <c r="HX5" s="303"/>
      <c r="HY5" s="303"/>
      <c r="HZ5" s="303"/>
      <c r="IA5" s="303"/>
      <c r="IB5" s="303"/>
      <c r="IC5" s="303"/>
      <c r="ID5" s="303"/>
      <c r="IE5" s="303"/>
      <c r="IF5" s="303"/>
      <c r="IG5" s="303"/>
      <c r="IH5" s="303"/>
      <c r="II5" s="303"/>
      <c r="IJ5" s="303"/>
      <c r="IK5" s="303"/>
      <c r="IL5" s="303"/>
      <c r="IM5" s="303"/>
      <c r="IN5" s="303"/>
      <c r="IO5" s="303"/>
      <c r="IP5" s="303"/>
      <c r="IQ5" s="303"/>
      <c r="IR5" s="303"/>
      <c r="IS5" s="303"/>
      <c r="IT5" s="303"/>
      <c r="IU5" s="303"/>
      <c r="IV5" s="303"/>
      <c r="IW5" s="303"/>
    </row>
    <row r="6" spans="1:257" s="6" customFormat="1" ht="22.5" customHeight="1" x14ac:dyDescent="0.3">
      <c r="A6" s="414" t="s">
        <v>1030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303"/>
      <c r="AQ6" s="303"/>
      <c r="AR6" s="303"/>
      <c r="AS6" s="303"/>
      <c r="AT6" s="303"/>
      <c r="AU6" s="303"/>
      <c r="AV6" s="303"/>
      <c r="AW6" s="303"/>
      <c r="AX6" s="303"/>
      <c r="AY6" s="303"/>
      <c r="AZ6" s="303"/>
      <c r="BA6" s="303"/>
      <c r="BB6" s="303"/>
      <c r="BC6" s="303"/>
      <c r="BD6" s="303"/>
      <c r="BE6" s="303"/>
      <c r="BF6" s="303"/>
      <c r="BG6" s="303"/>
      <c r="BH6" s="303"/>
      <c r="BI6" s="303"/>
      <c r="BJ6" s="303"/>
      <c r="BK6" s="303"/>
      <c r="BL6" s="303"/>
      <c r="BM6" s="303"/>
      <c r="BN6" s="303"/>
      <c r="BO6" s="303"/>
      <c r="BP6" s="303"/>
      <c r="BQ6" s="303"/>
      <c r="BR6" s="303"/>
      <c r="BS6" s="303"/>
      <c r="BT6" s="303"/>
      <c r="BU6" s="303"/>
      <c r="BV6" s="303"/>
      <c r="BW6" s="303"/>
      <c r="BX6" s="303"/>
      <c r="BY6" s="303"/>
      <c r="BZ6" s="303"/>
      <c r="CA6" s="303"/>
      <c r="CB6" s="303"/>
      <c r="CC6" s="303"/>
      <c r="CD6" s="303"/>
      <c r="CE6" s="303"/>
      <c r="CF6" s="303"/>
      <c r="CG6" s="303"/>
      <c r="CH6" s="303"/>
      <c r="CI6" s="303"/>
      <c r="CJ6" s="303"/>
      <c r="CK6" s="303"/>
      <c r="CL6" s="303"/>
      <c r="CM6" s="303"/>
      <c r="CN6" s="303"/>
      <c r="CO6" s="303"/>
      <c r="CP6" s="303"/>
      <c r="CQ6" s="303"/>
      <c r="CR6" s="303"/>
      <c r="CS6" s="303"/>
      <c r="CT6" s="303"/>
      <c r="CU6" s="303"/>
      <c r="CV6" s="303"/>
      <c r="CW6" s="303"/>
      <c r="CX6" s="303"/>
      <c r="CY6" s="303"/>
      <c r="CZ6" s="303"/>
      <c r="DA6" s="303"/>
      <c r="DB6" s="303"/>
      <c r="DC6" s="303"/>
      <c r="DD6" s="303"/>
      <c r="DE6" s="303"/>
      <c r="DF6" s="303"/>
      <c r="DG6" s="303"/>
      <c r="DH6" s="303"/>
      <c r="DI6" s="303"/>
      <c r="DJ6" s="303"/>
      <c r="DK6" s="303"/>
      <c r="DL6" s="303"/>
      <c r="DM6" s="303"/>
      <c r="DN6" s="303"/>
      <c r="DO6" s="303"/>
      <c r="DP6" s="303"/>
      <c r="DQ6" s="303"/>
      <c r="DR6" s="303"/>
      <c r="DS6" s="303"/>
      <c r="DT6" s="303"/>
      <c r="DU6" s="303"/>
      <c r="DV6" s="303"/>
      <c r="DW6" s="303"/>
      <c r="DX6" s="303"/>
      <c r="DY6" s="303"/>
      <c r="DZ6" s="303"/>
      <c r="EA6" s="303"/>
      <c r="EB6" s="303"/>
      <c r="EC6" s="303"/>
      <c r="ED6" s="303"/>
      <c r="EE6" s="303"/>
      <c r="EF6" s="303"/>
      <c r="EG6" s="303"/>
      <c r="EH6" s="303"/>
      <c r="EI6" s="303"/>
      <c r="EJ6" s="303"/>
      <c r="EK6" s="303"/>
      <c r="EL6" s="303"/>
      <c r="EM6" s="303"/>
      <c r="EN6" s="303"/>
      <c r="EO6" s="303"/>
      <c r="EP6" s="303"/>
      <c r="EQ6" s="303"/>
      <c r="ER6" s="303"/>
      <c r="ES6" s="303"/>
      <c r="ET6" s="303"/>
      <c r="EU6" s="303"/>
      <c r="EV6" s="303"/>
      <c r="EW6" s="303"/>
      <c r="EX6" s="303"/>
      <c r="EY6" s="303"/>
      <c r="EZ6" s="303"/>
      <c r="FA6" s="303"/>
      <c r="FB6" s="303"/>
      <c r="FC6" s="303"/>
      <c r="FD6" s="303"/>
      <c r="FE6" s="303"/>
      <c r="FF6" s="303"/>
      <c r="FG6" s="303"/>
      <c r="FH6" s="303"/>
      <c r="FI6" s="303"/>
      <c r="FJ6" s="303"/>
      <c r="FK6" s="303"/>
      <c r="FL6" s="303"/>
      <c r="FM6" s="303"/>
      <c r="FN6" s="303"/>
      <c r="FO6" s="303"/>
      <c r="FP6" s="303"/>
      <c r="FQ6" s="303"/>
      <c r="FR6" s="303"/>
      <c r="FS6" s="303"/>
      <c r="FT6" s="303"/>
      <c r="FU6" s="303"/>
      <c r="FV6" s="303"/>
      <c r="FW6" s="303"/>
      <c r="FX6" s="303"/>
      <c r="FY6" s="303"/>
      <c r="FZ6" s="303"/>
      <c r="GA6" s="303"/>
      <c r="GB6" s="303"/>
      <c r="GC6" s="303"/>
      <c r="GD6" s="303"/>
      <c r="GE6" s="303"/>
      <c r="GF6" s="303"/>
      <c r="GG6" s="303"/>
      <c r="GH6" s="303"/>
      <c r="GI6" s="303"/>
      <c r="GJ6" s="303"/>
      <c r="GK6" s="303"/>
      <c r="GL6" s="303"/>
      <c r="GM6" s="303"/>
      <c r="GN6" s="303"/>
      <c r="GO6" s="303"/>
      <c r="GP6" s="303"/>
      <c r="GQ6" s="303"/>
      <c r="GR6" s="303"/>
      <c r="GS6" s="303"/>
      <c r="GT6" s="303"/>
      <c r="GU6" s="303"/>
      <c r="GV6" s="303"/>
      <c r="GW6" s="303"/>
      <c r="GX6" s="303"/>
      <c r="GY6" s="303"/>
      <c r="GZ6" s="303"/>
      <c r="HA6" s="303"/>
      <c r="HB6" s="303"/>
      <c r="HC6" s="303"/>
      <c r="HD6" s="303"/>
      <c r="HE6" s="303"/>
      <c r="HF6" s="303"/>
      <c r="HG6" s="303"/>
      <c r="HH6" s="303"/>
      <c r="HI6" s="303"/>
      <c r="HJ6" s="303"/>
      <c r="HK6" s="303"/>
      <c r="HL6" s="303"/>
      <c r="HM6" s="303"/>
      <c r="HN6" s="303"/>
      <c r="HO6" s="303"/>
      <c r="HP6" s="303"/>
      <c r="HQ6" s="303"/>
      <c r="HR6" s="303"/>
      <c r="HS6" s="303"/>
      <c r="HT6" s="303"/>
      <c r="HU6" s="303"/>
      <c r="HV6" s="303"/>
      <c r="HW6" s="303"/>
      <c r="HX6" s="303"/>
      <c r="HY6" s="303"/>
      <c r="HZ6" s="303"/>
      <c r="IA6" s="303"/>
      <c r="IB6" s="303"/>
      <c r="IC6" s="303"/>
      <c r="ID6" s="303"/>
      <c r="IE6" s="303"/>
      <c r="IF6" s="303"/>
      <c r="IG6" s="303"/>
      <c r="IH6" s="303"/>
      <c r="II6" s="303"/>
      <c r="IJ6" s="303"/>
      <c r="IK6" s="303"/>
      <c r="IL6" s="303"/>
      <c r="IM6" s="303"/>
      <c r="IN6" s="303"/>
      <c r="IO6" s="303"/>
      <c r="IP6" s="303"/>
      <c r="IQ6" s="303"/>
      <c r="IR6" s="303"/>
      <c r="IS6" s="303"/>
      <c r="IT6" s="303"/>
      <c r="IU6" s="303"/>
      <c r="IV6" s="303"/>
      <c r="IW6" s="303"/>
    </row>
    <row r="7" spans="1:257" s="6" customFormat="1" ht="31.5" customHeight="1" thickBot="1" x14ac:dyDescent="0.35">
      <c r="A7" s="301"/>
      <c r="B7" s="375" t="s">
        <v>1034</v>
      </c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3"/>
      <c r="X7" s="303"/>
      <c r="Y7" s="303"/>
      <c r="Z7" s="303"/>
      <c r="AA7" s="303"/>
      <c r="AB7" s="303"/>
      <c r="AC7" s="303"/>
      <c r="AD7" s="303"/>
      <c r="AE7" s="303"/>
      <c r="AF7" s="303"/>
      <c r="AG7" s="303"/>
      <c r="AH7" s="303"/>
      <c r="AI7" s="303"/>
      <c r="AJ7" s="303"/>
      <c r="AK7" s="303"/>
      <c r="AL7" s="303"/>
      <c r="AM7" s="303"/>
      <c r="AN7" s="303"/>
      <c r="AO7" s="303"/>
      <c r="AP7" s="303"/>
      <c r="AQ7" s="303"/>
      <c r="AR7" s="303"/>
      <c r="AS7" s="303"/>
      <c r="AT7" s="303"/>
      <c r="AU7" s="303"/>
      <c r="AV7" s="303"/>
      <c r="AW7" s="303"/>
      <c r="AX7" s="303"/>
      <c r="AY7" s="303"/>
      <c r="AZ7" s="303"/>
      <c r="BA7" s="303"/>
      <c r="BB7" s="303"/>
      <c r="BC7" s="303"/>
      <c r="BD7" s="303"/>
      <c r="BE7" s="303"/>
      <c r="BF7" s="303"/>
      <c r="BG7" s="303"/>
      <c r="BH7" s="303"/>
      <c r="BI7" s="303"/>
      <c r="BJ7" s="303"/>
      <c r="BK7" s="303"/>
      <c r="BL7" s="303"/>
      <c r="BM7" s="303"/>
      <c r="BN7" s="303"/>
      <c r="BO7" s="303"/>
      <c r="BP7" s="303"/>
      <c r="BQ7" s="303"/>
      <c r="BR7" s="303"/>
      <c r="BS7" s="303"/>
      <c r="BT7" s="303"/>
      <c r="BU7" s="303"/>
      <c r="BV7" s="303"/>
      <c r="BW7" s="303"/>
      <c r="BX7" s="303"/>
      <c r="BY7" s="303"/>
      <c r="BZ7" s="303"/>
      <c r="CA7" s="303"/>
      <c r="CB7" s="303"/>
      <c r="CC7" s="303"/>
      <c r="CD7" s="303"/>
      <c r="CE7" s="303"/>
      <c r="CF7" s="303"/>
      <c r="CG7" s="303"/>
      <c r="CH7" s="303"/>
      <c r="CI7" s="303"/>
      <c r="CJ7" s="303"/>
      <c r="CK7" s="303"/>
      <c r="CL7" s="303"/>
      <c r="CM7" s="303"/>
      <c r="CN7" s="303"/>
      <c r="CO7" s="303"/>
      <c r="CP7" s="303"/>
      <c r="CQ7" s="303"/>
      <c r="CR7" s="303"/>
      <c r="CS7" s="303"/>
      <c r="CT7" s="303"/>
      <c r="CU7" s="303"/>
      <c r="CV7" s="303"/>
      <c r="CW7" s="303"/>
      <c r="CX7" s="303"/>
      <c r="CY7" s="303"/>
      <c r="CZ7" s="303"/>
      <c r="DA7" s="303"/>
      <c r="DB7" s="303"/>
      <c r="DC7" s="303"/>
      <c r="DD7" s="303"/>
      <c r="DE7" s="303"/>
      <c r="DF7" s="303"/>
      <c r="DG7" s="303"/>
      <c r="DH7" s="303"/>
      <c r="DI7" s="303"/>
      <c r="DJ7" s="303"/>
      <c r="DK7" s="303"/>
      <c r="DL7" s="303"/>
      <c r="DM7" s="303"/>
      <c r="DN7" s="303"/>
      <c r="DO7" s="303"/>
      <c r="DP7" s="303"/>
      <c r="DQ7" s="303"/>
      <c r="DR7" s="303"/>
      <c r="DS7" s="303"/>
      <c r="DT7" s="303"/>
      <c r="DU7" s="303"/>
      <c r="DV7" s="303"/>
      <c r="DW7" s="303"/>
      <c r="DX7" s="303"/>
      <c r="DY7" s="303"/>
      <c r="DZ7" s="303"/>
      <c r="EA7" s="303"/>
      <c r="EB7" s="303"/>
      <c r="EC7" s="303"/>
      <c r="ED7" s="303"/>
      <c r="EE7" s="303"/>
      <c r="EF7" s="303"/>
      <c r="EG7" s="303"/>
      <c r="EH7" s="303"/>
      <c r="EI7" s="303"/>
      <c r="EJ7" s="303"/>
      <c r="EK7" s="303"/>
      <c r="EL7" s="303"/>
      <c r="EM7" s="303"/>
      <c r="EN7" s="303"/>
      <c r="EO7" s="303"/>
      <c r="EP7" s="303"/>
      <c r="EQ7" s="303"/>
      <c r="ER7" s="303"/>
      <c r="ES7" s="303"/>
      <c r="ET7" s="303"/>
      <c r="EU7" s="303"/>
      <c r="EV7" s="303"/>
      <c r="EW7" s="303"/>
      <c r="EX7" s="303"/>
      <c r="EY7" s="303"/>
      <c r="EZ7" s="303"/>
      <c r="FA7" s="303"/>
      <c r="FB7" s="303"/>
      <c r="FC7" s="303"/>
      <c r="FD7" s="303"/>
      <c r="FE7" s="303"/>
      <c r="FF7" s="303"/>
      <c r="FG7" s="303"/>
      <c r="FH7" s="303"/>
      <c r="FI7" s="303"/>
      <c r="FJ7" s="303"/>
      <c r="FK7" s="303"/>
      <c r="FL7" s="303"/>
      <c r="FM7" s="303"/>
      <c r="FN7" s="303"/>
      <c r="FO7" s="303"/>
      <c r="FP7" s="303"/>
      <c r="FQ7" s="303"/>
      <c r="FR7" s="303"/>
      <c r="FS7" s="303"/>
      <c r="FT7" s="303"/>
      <c r="FU7" s="303"/>
      <c r="FV7" s="303"/>
      <c r="FW7" s="303"/>
      <c r="FX7" s="303"/>
      <c r="FY7" s="303"/>
      <c r="FZ7" s="303"/>
      <c r="GA7" s="303"/>
      <c r="GB7" s="303"/>
      <c r="GC7" s="303"/>
      <c r="GD7" s="303"/>
      <c r="GE7" s="303"/>
      <c r="GF7" s="303"/>
      <c r="GG7" s="303"/>
      <c r="GH7" s="303"/>
      <c r="GI7" s="303"/>
      <c r="GJ7" s="303"/>
      <c r="GK7" s="303"/>
      <c r="GL7" s="303"/>
      <c r="GM7" s="303"/>
      <c r="GN7" s="303"/>
      <c r="GO7" s="303"/>
      <c r="GP7" s="303"/>
      <c r="GQ7" s="303"/>
      <c r="GR7" s="303"/>
      <c r="GS7" s="303"/>
      <c r="GT7" s="303"/>
      <c r="GU7" s="303"/>
      <c r="GV7" s="303"/>
      <c r="GW7" s="303"/>
      <c r="GX7" s="303"/>
      <c r="GY7" s="303"/>
      <c r="GZ7" s="303"/>
      <c r="HA7" s="303"/>
      <c r="HB7" s="303"/>
      <c r="HC7" s="303"/>
      <c r="HD7" s="303"/>
      <c r="HE7" s="303"/>
      <c r="HF7" s="303"/>
      <c r="HG7" s="303"/>
      <c r="HH7" s="303"/>
      <c r="HI7" s="303"/>
      <c r="HJ7" s="303"/>
      <c r="HK7" s="303"/>
      <c r="HL7" s="303"/>
      <c r="HM7" s="303"/>
      <c r="HN7" s="303"/>
      <c r="HO7" s="303"/>
      <c r="HP7" s="303"/>
      <c r="HQ7" s="303"/>
      <c r="HR7" s="303"/>
      <c r="HS7" s="303"/>
      <c r="HT7" s="303"/>
      <c r="HU7" s="303"/>
      <c r="HV7" s="303"/>
      <c r="HW7" s="303"/>
      <c r="HX7" s="303"/>
      <c r="HY7" s="303"/>
      <c r="HZ7" s="303"/>
      <c r="IA7" s="303"/>
      <c r="IB7" s="303"/>
      <c r="IC7" s="303"/>
      <c r="ID7" s="303"/>
      <c r="IE7" s="303"/>
      <c r="IF7" s="303"/>
      <c r="IG7" s="303"/>
      <c r="IH7" s="303"/>
      <c r="II7" s="303"/>
      <c r="IJ7" s="303"/>
      <c r="IK7" s="303"/>
      <c r="IL7" s="303"/>
      <c r="IM7" s="303"/>
      <c r="IN7" s="303"/>
      <c r="IO7" s="303"/>
      <c r="IP7" s="303"/>
      <c r="IQ7" s="303"/>
      <c r="IR7" s="303"/>
      <c r="IS7" s="303"/>
      <c r="IT7" s="303"/>
      <c r="IU7" s="303"/>
      <c r="IV7" s="303"/>
      <c r="IW7" s="303"/>
    </row>
    <row r="8" spans="1:257" ht="21.75" customHeight="1" x14ac:dyDescent="0.2">
      <c r="A8" s="416" t="s">
        <v>1</v>
      </c>
      <c r="B8" s="379" t="s">
        <v>537</v>
      </c>
      <c r="C8" s="379" t="s">
        <v>3</v>
      </c>
      <c r="D8" s="419" t="s">
        <v>4</v>
      </c>
      <c r="E8" s="419" t="s">
        <v>538</v>
      </c>
      <c r="F8" s="419"/>
      <c r="G8" s="419"/>
      <c r="H8" s="419"/>
      <c r="I8" s="419"/>
      <c r="J8" s="419"/>
      <c r="K8" s="419"/>
      <c r="L8" s="422"/>
    </row>
    <row r="9" spans="1:257" ht="13.5" customHeight="1" x14ac:dyDescent="0.2">
      <c r="A9" s="417"/>
      <c r="B9" s="380"/>
      <c r="C9" s="380"/>
      <c r="D9" s="420"/>
      <c r="E9" s="380" t="s">
        <v>5</v>
      </c>
      <c r="F9" s="380"/>
      <c r="G9" s="380"/>
      <c r="H9" s="380" t="s">
        <v>6</v>
      </c>
      <c r="I9" s="380"/>
      <c r="J9" s="380"/>
      <c r="K9" s="380" t="s">
        <v>7</v>
      </c>
      <c r="L9" s="383"/>
    </row>
    <row r="10" spans="1:257" ht="22.5" customHeight="1" x14ac:dyDescent="0.2">
      <c r="A10" s="417"/>
      <c r="B10" s="380"/>
      <c r="C10" s="380"/>
      <c r="D10" s="420"/>
      <c r="E10" s="420" t="s">
        <v>539</v>
      </c>
      <c r="F10" s="420" t="s">
        <v>540</v>
      </c>
      <c r="G10" s="420" t="s">
        <v>541</v>
      </c>
      <c r="H10" s="420" t="s">
        <v>539</v>
      </c>
      <c r="I10" s="420" t="s">
        <v>542</v>
      </c>
      <c r="J10" s="420" t="s">
        <v>541</v>
      </c>
      <c r="K10" s="420" t="s">
        <v>542</v>
      </c>
      <c r="L10" s="423" t="s">
        <v>541</v>
      </c>
    </row>
    <row r="11" spans="1:257" ht="14.25" customHeight="1" thickBot="1" x14ac:dyDescent="0.25">
      <c r="A11" s="418"/>
      <c r="B11" s="381"/>
      <c r="C11" s="381"/>
      <c r="D11" s="421"/>
      <c r="E11" s="421"/>
      <c r="F11" s="421"/>
      <c r="G11" s="421"/>
      <c r="H11" s="421"/>
      <c r="I11" s="421"/>
      <c r="J11" s="421"/>
      <c r="K11" s="421"/>
      <c r="L11" s="424"/>
    </row>
    <row r="12" spans="1:257" s="269" customFormat="1" ht="13.5" thickBot="1" x14ac:dyDescent="0.25">
      <c r="A12" s="128" t="s">
        <v>9</v>
      </c>
      <c r="B12" s="129" t="s">
        <v>10</v>
      </c>
      <c r="C12" s="129" t="s">
        <v>11</v>
      </c>
      <c r="D12" s="129" t="s">
        <v>12</v>
      </c>
      <c r="E12" s="129" t="s">
        <v>13</v>
      </c>
      <c r="F12" s="129" t="s">
        <v>14</v>
      </c>
      <c r="G12" s="129" t="s">
        <v>15</v>
      </c>
      <c r="H12" s="129" t="s">
        <v>16</v>
      </c>
      <c r="I12" s="129" t="s">
        <v>17</v>
      </c>
      <c r="J12" s="129" t="s">
        <v>18</v>
      </c>
      <c r="K12" s="129" t="s">
        <v>19</v>
      </c>
      <c r="L12" s="130" t="s">
        <v>20</v>
      </c>
    </row>
    <row r="13" spans="1:257" ht="34.9" customHeight="1" thickBot="1" x14ac:dyDescent="0.25">
      <c r="A13" s="11" t="s">
        <v>21</v>
      </c>
      <c r="B13" s="12" t="s">
        <v>22</v>
      </c>
      <c r="C13" s="13"/>
      <c r="D13" s="13"/>
      <c r="E13" s="13"/>
      <c r="F13" s="13">
        <f>F14</f>
        <v>844.64</v>
      </c>
      <c r="G13" s="13">
        <f>G14</f>
        <v>84.59</v>
      </c>
      <c r="H13" s="13"/>
      <c r="I13" s="13">
        <f>I14</f>
        <v>844.63</v>
      </c>
      <c r="J13" s="13">
        <f>J14</f>
        <v>97.28</v>
      </c>
      <c r="K13" s="13">
        <f>K14</f>
        <v>1689.27</v>
      </c>
      <c r="L13" s="20">
        <f>L14</f>
        <v>181.87</v>
      </c>
    </row>
    <row r="14" spans="1:257" ht="45.75" customHeight="1" thickBot="1" x14ac:dyDescent="0.25">
      <c r="A14" s="309" t="s">
        <v>23</v>
      </c>
      <c r="B14" s="270" t="s">
        <v>29</v>
      </c>
      <c r="C14" s="271" t="s">
        <v>42</v>
      </c>
      <c r="D14" s="272" t="s">
        <v>543</v>
      </c>
      <c r="E14" s="94">
        <v>100.15</v>
      </c>
      <c r="F14" s="68">
        <f>ROUND(K14/12*6,2)</f>
        <v>844.64</v>
      </c>
      <c r="G14" s="68">
        <f>ROUND(F14*E14/1000,2)</f>
        <v>84.59</v>
      </c>
      <c r="H14" s="59">
        <f>ROUND(E14*$J$220,2)</f>
        <v>115.17</v>
      </c>
      <c r="I14" s="273">
        <f>K14-F14</f>
        <v>844.63</v>
      </c>
      <c r="J14" s="273">
        <f>ROUND(H14*I14/1000,2)</f>
        <v>97.28</v>
      </c>
      <c r="K14" s="271">
        <v>1689.27</v>
      </c>
      <c r="L14" s="310">
        <f>J14+G14</f>
        <v>181.87</v>
      </c>
    </row>
    <row r="15" spans="1:257" ht="40.700000000000003" customHeight="1" thickBot="1" x14ac:dyDescent="0.25">
      <c r="A15" s="11" t="s">
        <v>31</v>
      </c>
      <c r="B15" s="12" t="s">
        <v>544</v>
      </c>
      <c r="C15" s="13"/>
      <c r="D15" s="13"/>
      <c r="E15" s="13"/>
      <c r="F15" s="13">
        <f>SUM(F16:F17)</f>
        <v>115</v>
      </c>
      <c r="G15" s="13">
        <f>SUM(G16:G17)</f>
        <v>10.82</v>
      </c>
      <c r="H15" s="13"/>
      <c r="I15" s="13">
        <f>SUM(I16:I17)</f>
        <v>115</v>
      </c>
      <c r="J15" s="13">
        <f>SUM(J16:J17)</f>
        <v>12.12</v>
      </c>
      <c r="K15" s="13">
        <f>SUM(K16:K17)</f>
        <v>230</v>
      </c>
      <c r="L15" s="20">
        <f>SUM(L16:L17)</f>
        <v>22.939999999999998</v>
      </c>
    </row>
    <row r="16" spans="1:257" ht="29.25" customHeight="1" x14ac:dyDescent="0.2">
      <c r="A16" s="425" t="s">
        <v>33</v>
      </c>
      <c r="B16" s="386" t="s">
        <v>34</v>
      </c>
      <c r="C16" s="18" t="s">
        <v>35</v>
      </c>
      <c r="D16" s="274" t="s">
        <v>543</v>
      </c>
      <c r="E16" s="87">
        <v>18.940000000000001</v>
      </c>
      <c r="F16" s="64">
        <f>ROUND(K16/12*6,2)</f>
        <v>40</v>
      </c>
      <c r="G16" s="64">
        <f>ROUND(E16*F16/1000,2)</f>
        <v>0.76</v>
      </c>
      <c r="H16" s="99">
        <f>ROUND(E16*$J$222,2)</f>
        <v>21.21</v>
      </c>
      <c r="I16" s="274">
        <f>K16-F16</f>
        <v>40</v>
      </c>
      <c r="J16" s="274">
        <f>ROUND(H16*I16/1000,2)</f>
        <v>0.85</v>
      </c>
      <c r="K16" s="274">
        <v>80</v>
      </c>
      <c r="L16" s="311">
        <f>J16+G16</f>
        <v>1.6099999999999999</v>
      </c>
    </row>
    <row r="17" spans="1:12" ht="24.75" customHeight="1" thickBot="1" x14ac:dyDescent="0.25">
      <c r="A17" s="425"/>
      <c r="B17" s="386"/>
      <c r="C17" s="19" t="s">
        <v>36</v>
      </c>
      <c r="D17" s="275" t="s">
        <v>543</v>
      </c>
      <c r="E17" s="88">
        <v>134.15</v>
      </c>
      <c r="F17" s="197">
        <f>ROUND(K17/12*6,2)</f>
        <v>75</v>
      </c>
      <c r="G17" s="197">
        <f>ROUND(F17*E17/1000,2)</f>
        <v>10.06</v>
      </c>
      <c r="H17" s="99">
        <f>ROUND(E17*$J$222,2)</f>
        <v>150.25</v>
      </c>
      <c r="I17" s="275">
        <f>K17-F17</f>
        <v>75</v>
      </c>
      <c r="J17" s="275">
        <f>ROUND(H17*I17/1000,2)</f>
        <v>11.27</v>
      </c>
      <c r="K17" s="275">
        <v>150</v>
      </c>
      <c r="L17" s="312">
        <f>J17+G17</f>
        <v>21.33</v>
      </c>
    </row>
    <row r="18" spans="1:12" ht="25.5" customHeight="1" thickBot="1" x14ac:dyDescent="0.25">
      <c r="A18" s="11" t="s">
        <v>38</v>
      </c>
      <c r="B18" s="12" t="s">
        <v>394</v>
      </c>
      <c r="C18" s="13"/>
      <c r="D18" s="13"/>
      <c r="E18" s="13"/>
      <c r="F18" s="13">
        <f>SUM(F19:F40)</f>
        <v>25580.77</v>
      </c>
      <c r="G18" s="13">
        <f>SUM(G19:G40)</f>
        <v>2368.5099999999998</v>
      </c>
      <c r="H18" s="13"/>
      <c r="I18" s="13">
        <f>SUM(I19:I40)</f>
        <v>25580.709999999995</v>
      </c>
      <c r="J18" s="13">
        <f>SUM(J19:J40)</f>
        <v>2696.9399999999996</v>
      </c>
      <c r="K18" s="13">
        <f>SUM(K19:K40)</f>
        <v>51161.479999999996</v>
      </c>
      <c r="L18" s="20">
        <f>SUM(L19:L40)</f>
        <v>5065.45</v>
      </c>
    </row>
    <row r="19" spans="1:12" ht="65.25" customHeight="1" x14ac:dyDescent="0.2">
      <c r="A19" s="313" t="s">
        <v>40</v>
      </c>
      <c r="B19" s="15" t="s">
        <v>41</v>
      </c>
      <c r="C19" s="16" t="s">
        <v>42</v>
      </c>
      <c r="D19" s="16" t="s">
        <v>543</v>
      </c>
      <c r="E19" s="96">
        <v>100.15</v>
      </c>
      <c r="F19" s="64">
        <f t="shared" ref="F19:F40" si="0">ROUND(K19/12*6,2)</f>
        <v>559.25</v>
      </c>
      <c r="G19" s="64">
        <f>ROUND(F19*E19/1000,2)</f>
        <v>56.01</v>
      </c>
      <c r="H19" s="16">
        <f>ROUND(E19*$J$220,2)</f>
        <v>115.17</v>
      </c>
      <c r="I19" s="274">
        <f t="shared" ref="I19:I40" si="1">K19-F19</f>
        <v>559.25</v>
      </c>
      <c r="J19" s="274">
        <f t="shared" ref="J19:J40" si="2">ROUND(H19*I19/1000,2)</f>
        <v>64.41</v>
      </c>
      <c r="K19" s="16">
        <v>1118.5</v>
      </c>
      <c r="L19" s="311">
        <f t="shared" ref="L19:L40" si="3">J19+G19</f>
        <v>120.41999999999999</v>
      </c>
    </row>
    <row r="20" spans="1:12" ht="74.25" customHeight="1" x14ac:dyDescent="0.2">
      <c r="A20" s="313" t="s">
        <v>43</v>
      </c>
      <c r="B20" s="15" t="s">
        <v>44</v>
      </c>
      <c r="C20" s="16" t="s">
        <v>42</v>
      </c>
      <c r="D20" s="16" t="s">
        <v>543</v>
      </c>
      <c r="E20" s="96">
        <v>100.15</v>
      </c>
      <c r="F20" s="21">
        <f t="shared" si="0"/>
        <v>291</v>
      </c>
      <c r="G20" s="21">
        <f>ROUND(F20*E20/1000,2)</f>
        <v>29.14</v>
      </c>
      <c r="H20" s="16">
        <f>ROUND(E20*$J$220,2)</f>
        <v>115.17</v>
      </c>
      <c r="I20" s="99">
        <f t="shared" si="1"/>
        <v>291</v>
      </c>
      <c r="J20" s="274">
        <f t="shared" si="2"/>
        <v>33.51</v>
      </c>
      <c r="K20" s="16">
        <v>582</v>
      </c>
      <c r="L20" s="311">
        <f t="shared" si="3"/>
        <v>62.65</v>
      </c>
    </row>
    <row r="21" spans="1:12" ht="72" customHeight="1" x14ac:dyDescent="0.2">
      <c r="A21" s="313" t="s">
        <v>45</v>
      </c>
      <c r="B21" s="15" t="s">
        <v>46</v>
      </c>
      <c r="C21" s="16" t="s">
        <v>42</v>
      </c>
      <c r="D21" s="16" t="s">
        <v>543</v>
      </c>
      <c r="E21" s="96">
        <v>100.15</v>
      </c>
      <c r="F21" s="21">
        <f t="shared" si="0"/>
        <v>130.5</v>
      </c>
      <c r="G21" s="21">
        <f>ROUND(F21*E21/1000,2)</f>
        <v>13.07</v>
      </c>
      <c r="H21" s="16">
        <f>ROUND(E21*$J$220,2)</f>
        <v>115.17</v>
      </c>
      <c r="I21" s="99">
        <f t="shared" si="1"/>
        <v>130.5</v>
      </c>
      <c r="J21" s="274">
        <f t="shared" si="2"/>
        <v>15.03</v>
      </c>
      <c r="K21" s="16">
        <v>261</v>
      </c>
      <c r="L21" s="311">
        <f t="shared" si="3"/>
        <v>28.1</v>
      </c>
    </row>
    <row r="22" spans="1:12" ht="46.5" customHeight="1" x14ac:dyDescent="0.2">
      <c r="A22" s="313" t="s">
        <v>47</v>
      </c>
      <c r="B22" s="15" t="s">
        <v>400</v>
      </c>
      <c r="C22" s="16" t="s">
        <v>42</v>
      </c>
      <c r="D22" s="16" t="s">
        <v>543</v>
      </c>
      <c r="E22" s="96">
        <v>100.15</v>
      </c>
      <c r="F22" s="21">
        <f t="shared" si="0"/>
        <v>5369.5</v>
      </c>
      <c r="G22" s="21">
        <f>ROUND(F22*E22/1000,2)</f>
        <v>537.76</v>
      </c>
      <c r="H22" s="16">
        <f>ROUND(E22*$J$220,2)</f>
        <v>115.17</v>
      </c>
      <c r="I22" s="99">
        <f t="shared" si="1"/>
        <v>5369.5</v>
      </c>
      <c r="J22" s="274">
        <f t="shared" si="2"/>
        <v>618.41</v>
      </c>
      <c r="K22" s="16">
        <v>10739</v>
      </c>
      <c r="L22" s="311">
        <f t="shared" si="3"/>
        <v>1156.17</v>
      </c>
    </row>
    <row r="23" spans="1:12" ht="40.5" customHeight="1" x14ac:dyDescent="0.2">
      <c r="A23" s="426" t="s">
        <v>51</v>
      </c>
      <c r="B23" s="392" t="s">
        <v>52</v>
      </c>
      <c r="C23" s="16" t="s">
        <v>444</v>
      </c>
      <c r="D23" s="16" t="s">
        <v>545</v>
      </c>
      <c r="E23" s="98">
        <v>53.59</v>
      </c>
      <c r="F23" s="99">
        <f t="shared" si="0"/>
        <v>945</v>
      </c>
      <c r="G23" s="99">
        <f>ROUND(E23*F23/1000,2)</f>
        <v>50.64</v>
      </c>
      <c r="H23" s="99">
        <f>ROUND(E23*$J$222,2)</f>
        <v>60.02</v>
      </c>
      <c r="I23" s="99">
        <f t="shared" si="1"/>
        <v>945</v>
      </c>
      <c r="J23" s="274">
        <f t="shared" si="2"/>
        <v>56.72</v>
      </c>
      <c r="K23" s="99">
        <v>1890</v>
      </c>
      <c r="L23" s="311">
        <f t="shared" si="3"/>
        <v>107.36</v>
      </c>
    </row>
    <row r="24" spans="1:12" ht="42" customHeight="1" x14ac:dyDescent="0.2">
      <c r="A24" s="426"/>
      <c r="B24" s="392"/>
      <c r="C24" s="16" t="s">
        <v>279</v>
      </c>
      <c r="D24" s="16" t="s">
        <v>546</v>
      </c>
      <c r="E24" s="98">
        <v>73.510000000000005</v>
      </c>
      <c r="F24" s="99">
        <f t="shared" si="0"/>
        <v>121.5</v>
      </c>
      <c r="G24" s="99">
        <f>ROUND(E24*F24/1000,2)</f>
        <v>8.93</v>
      </c>
      <c r="H24" s="99">
        <f>ROUND(E24*$J$222,2)</f>
        <v>82.33</v>
      </c>
      <c r="I24" s="99">
        <f t="shared" si="1"/>
        <v>121.5</v>
      </c>
      <c r="J24" s="274">
        <f t="shared" si="2"/>
        <v>10</v>
      </c>
      <c r="K24" s="99">
        <v>243</v>
      </c>
      <c r="L24" s="311">
        <f t="shared" si="3"/>
        <v>18.93</v>
      </c>
    </row>
    <row r="25" spans="1:12" ht="71.25" customHeight="1" x14ac:dyDescent="0.2">
      <c r="A25" s="313" t="s">
        <v>405</v>
      </c>
      <c r="B25" s="15" t="s">
        <v>80</v>
      </c>
      <c r="C25" s="16" t="s">
        <v>81</v>
      </c>
      <c r="D25" s="37" t="s">
        <v>227</v>
      </c>
      <c r="E25" s="98">
        <v>366.13</v>
      </c>
      <c r="F25" s="99">
        <f t="shared" si="0"/>
        <v>819.68</v>
      </c>
      <c r="G25" s="99">
        <f>ROUND(E25*F25/1000,2)</f>
        <v>300.11</v>
      </c>
      <c r="H25" s="99">
        <f>ROUND(E25*$J$222,2)</f>
        <v>410.07</v>
      </c>
      <c r="I25" s="99">
        <f t="shared" si="1"/>
        <v>819.67</v>
      </c>
      <c r="J25" s="274">
        <f t="shared" si="2"/>
        <v>336.12</v>
      </c>
      <c r="K25" s="99">
        <v>1639.35</v>
      </c>
      <c r="L25" s="311">
        <f t="shared" si="3"/>
        <v>636.23</v>
      </c>
    </row>
    <row r="26" spans="1:12" ht="42" customHeight="1" x14ac:dyDescent="0.2">
      <c r="A26" s="313" t="s">
        <v>407</v>
      </c>
      <c r="B26" s="15" t="s">
        <v>402</v>
      </c>
      <c r="C26" s="95" t="s">
        <v>403</v>
      </c>
      <c r="D26" s="16" t="s">
        <v>404</v>
      </c>
      <c r="E26" s="98">
        <v>142.61000000000001</v>
      </c>
      <c r="F26" s="99">
        <f t="shared" si="0"/>
        <v>1080</v>
      </c>
      <c r="G26" s="99">
        <f>ROUND(E26*F26/1000,2)</f>
        <v>154.02000000000001</v>
      </c>
      <c r="H26" s="99">
        <f>ROUND(E26*$J$222,2)</f>
        <v>159.72</v>
      </c>
      <c r="I26" s="99">
        <f t="shared" si="1"/>
        <v>1080</v>
      </c>
      <c r="J26" s="274">
        <f t="shared" si="2"/>
        <v>172.5</v>
      </c>
      <c r="K26" s="99">
        <v>2160</v>
      </c>
      <c r="L26" s="311">
        <f t="shared" si="3"/>
        <v>326.52</v>
      </c>
    </row>
    <row r="27" spans="1:12" ht="44.25" customHeight="1" x14ac:dyDescent="0.2">
      <c r="A27" s="313" t="s">
        <v>63</v>
      </c>
      <c r="B27" s="15" t="s">
        <v>64</v>
      </c>
      <c r="C27" s="16" t="s">
        <v>42</v>
      </c>
      <c r="D27" s="16" t="s">
        <v>543</v>
      </c>
      <c r="E27" s="96">
        <v>100.15</v>
      </c>
      <c r="F27" s="21">
        <f t="shared" si="0"/>
        <v>4267.45</v>
      </c>
      <c r="G27" s="21">
        <f>ROUND(F27*E27/1000,2)</f>
        <v>427.39</v>
      </c>
      <c r="H27" s="16">
        <f>ROUND(E27*$J$220,2)</f>
        <v>115.17</v>
      </c>
      <c r="I27" s="99">
        <f t="shared" si="1"/>
        <v>4267.45</v>
      </c>
      <c r="J27" s="274">
        <f t="shared" si="2"/>
        <v>491.48</v>
      </c>
      <c r="K27" s="16">
        <v>8534.9</v>
      </c>
      <c r="L27" s="311">
        <f t="shared" si="3"/>
        <v>918.87</v>
      </c>
    </row>
    <row r="28" spans="1:12" ht="52.5" customHeight="1" x14ac:dyDescent="0.2">
      <c r="A28" s="313" t="s">
        <v>65</v>
      </c>
      <c r="B28" s="15" t="s">
        <v>66</v>
      </c>
      <c r="C28" s="16" t="s">
        <v>67</v>
      </c>
      <c r="D28" s="16" t="s">
        <v>547</v>
      </c>
      <c r="E28" s="98">
        <v>52.25</v>
      </c>
      <c r="F28" s="99">
        <f t="shared" si="0"/>
        <v>1369.47</v>
      </c>
      <c r="G28" s="99">
        <f>ROUND(E28*F28/1000,2)</f>
        <v>71.55</v>
      </c>
      <c r="H28" s="99">
        <f>ROUND(E28*$J$222,2)</f>
        <v>58.52</v>
      </c>
      <c r="I28" s="99">
        <f t="shared" si="1"/>
        <v>1369.4599999999998</v>
      </c>
      <c r="J28" s="274">
        <f t="shared" si="2"/>
        <v>80.14</v>
      </c>
      <c r="K28" s="99">
        <v>2738.93</v>
      </c>
      <c r="L28" s="311">
        <f t="shared" si="3"/>
        <v>151.69</v>
      </c>
    </row>
    <row r="29" spans="1:12" ht="55.5" customHeight="1" x14ac:dyDescent="0.2">
      <c r="A29" s="314"/>
      <c r="B29" s="15" t="s">
        <v>548</v>
      </c>
      <c r="C29" s="16" t="s">
        <v>69</v>
      </c>
      <c r="D29" s="16" t="s">
        <v>543</v>
      </c>
      <c r="E29" s="98">
        <v>98.05</v>
      </c>
      <c r="F29" s="99">
        <f t="shared" si="0"/>
        <v>250</v>
      </c>
      <c r="G29" s="99">
        <f>ROUND(E29*F29/1000,2)</f>
        <v>24.51</v>
      </c>
      <c r="H29" s="99">
        <f>ROUND(E29*$J$222,2)</f>
        <v>109.82</v>
      </c>
      <c r="I29" s="99">
        <f t="shared" si="1"/>
        <v>250</v>
      </c>
      <c r="J29" s="274">
        <f t="shared" si="2"/>
        <v>27.46</v>
      </c>
      <c r="K29" s="99">
        <v>500</v>
      </c>
      <c r="L29" s="311">
        <f t="shared" si="3"/>
        <v>51.97</v>
      </c>
    </row>
    <row r="30" spans="1:12" ht="55.5" customHeight="1" x14ac:dyDescent="0.2">
      <c r="A30" s="313" t="s">
        <v>70</v>
      </c>
      <c r="B30" s="15" t="s">
        <v>411</v>
      </c>
      <c r="C30" s="16" t="s">
        <v>35</v>
      </c>
      <c r="D30" s="16" t="s">
        <v>543</v>
      </c>
      <c r="E30" s="98">
        <v>18.940000000000001</v>
      </c>
      <c r="F30" s="99">
        <f t="shared" si="0"/>
        <v>866.5</v>
      </c>
      <c r="G30" s="99">
        <f>ROUND(E30*F30/1000,2)</f>
        <v>16.41</v>
      </c>
      <c r="H30" s="99">
        <f>ROUND(E30*$J$222,2)</f>
        <v>21.21</v>
      </c>
      <c r="I30" s="99">
        <f t="shared" si="1"/>
        <v>866.5</v>
      </c>
      <c r="J30" s="274">
        <f t="shared" si="2"/>
        <v>18.38</v>
      </c>
      <c r="K30" s="99">
        <v>1733</v>
      </c>
      <c r="L30" s="311">
        <f t="shared" si="3"/>
        <v>34.79</v>
      </c>
    </row>
    <row r="31" spans="1:12" ht="63" customHeight="1" x14ac:dyDescent="0.2">
      <c r="A31" s="313" t="s">
        <v>72</v>
      </c>
      <c r="B31" s="15" t="s">
        <v>549</v>
      </c>
      <c r="C31" s="16" t="s">
        <v>42</v>
      </c>
      <c r="D31" s="16" t="s">
        <v>543</v>
      </c>
      <c r="E31" s="96">
        <v>100.15</v>
      </c>
      <c r="F31" s="21">
        <f t="shared" si="0"/>
        <v>800</v>
      </c>
      <c r="G31" s="21">
        <f>ROUND(F31*E31/1000,2)</f>
        <v>80.12</v>
      </c>
      <c r="H31" s="16">
        <f>ROUND(E31*$J$220,2)</f>
        <v>115.17</v>
      </c>
      <c r="I31" s="99">
        <f t="shared" si="1"/>
        <v>800</v>
      </c>
      <c r="J31" s="274">
        <f t="shared" si="2"/>
        <v>92.14</v>
      </c>
      <c r="K31" s="16">
        <v>1600</v>
      </c>
      <c r="L31" s="311">
        <f t="shared" si="3"/>
        <v>172.26</v>
      </c>
    </row>
    <row r="32" spans="1:12" ht="47.25" customHeight="1" x14ac:dyDescent="0.2">
      <c r="A32" s="313" t="s">
        <v>74</v>
      </c>
      <c r="B32" s="224" t="s">
        <v>550</v>
      </c>
      <c r="C32" s="16" t="s">
        <v>76</v>
      </c>
      <c r="D32" s="16" t="s">
        <v>543</v>
      </c>
      <c r="E32" s="98">
        <v>18.940000000000001</v>
      </c>
      <c r="F32" s="99">
        <f t="shared" si="0"/>
        <v>516.30999999999995</v>
      </c>
      <c r="G32" s="99">
        <f>ROUND(E32*F32/1000,2)</f>
        <v>9.7799999999999994</v>
      </c>
      <c r="H32" s="99">
        <f>ROUND(E32*$J$222,2)</f>
        <v>21.21</v>
      </c>
      <c r="I32" s="99">
        <f t="shared" si="1"/>
        <v>516.29999999999995</v>
      </c>
      <c r="J32" s="274">
        <f t="shared" si="2"/>
        <v>10.95</v>
      </c>
      <c r="K32" s="99">
        <v>1032.6099999999999</v>
      </c>
      <c r="L32" s="311">
        <f t="shared" si="3"/>
        <v>20.729999999999997</v>
      </c>
    </row>
    <row r="33" spans="1:12" ht="58.5" customHeight="1" x14ac:dyDescent="0.2">
      <c r="A33" s="313" t="s">
        <v>77</v>
      </c>
      <c r="B33" s="15" t="s">
        <v>551</v>
      </c>
      <c r="C33" s="16" t="s">
        <v>35</v>
      </c>
      <c r="D33" s="16" t="s">
        <v>543</v>
      </c>
      <c r="E33" s="98">
        <v>18.940000000000001</v>
      </c>
      <c r="F33" s="99">
        <f t="shared" si="0"/>
        <v>2592.89</v>
      </c>
      <c r="G33" s="99">
        <f>ROUND(E33*F33/1000,2)</f>
        <v>49.11</v>
      </c>
      <c r="H33" s="99">
        <f>ROUND(E33*$J$222,2)</f>
        <v>21.21</v>
      </c>
      <c r="I33" s="99">
        <f t="shared" si="1"/>
        <v>2592.89</v>
      </c>
      <c r="J33" s="274">
        <f t="shared" si="2"/>
        <v>55</v>
      </c>
      <c r="K33" s="99">
        <v>5185.78</v>
      </c>
      <c r="L33" s="311">
        <f t="shared" si="3"/>
        <v>104.11</v>
      </c>
    </row>
    <row r="34" spans="1:12" ht="68.25" customHeight="1" x14ac:dyDescent="0.2">
      <c r="A34" s="313" t="s">
        <v>82</v>
      </c>
      <c r="B34" s="15" t="s">
        <v>85</v>
      </c>
      <c r="C34" s="16" t="s">
        <v>42</v>
      </c>
      <c r="D34" s="16" t="s">
        <v>543</v>
      </c>
      <c r="E34" s="96">
        <v>100.15</v>
      </c>
      <c r="F34" s="21">
        <f t="shared" si="0"/>
        <v>156.84</v>
      </c>
      <c r="G34" s="21">
        <f>ROUND(F34*E34/1000,2)</f>
        <v>15.71</v>
      </c>
      <c r="H34" s="16">
        <f>ROUND(E34*$J$220,2)</f>
        <v>115.17</v>
      </c>
      <c r="I34" s="99">
        <f t="shared" si="1"/>
        <v>156.83000000000001</v>
      </c>
      <c r="J34" s="274">
        <f t="shared" si="2"/>
        <v>18.059999999999999</v>
      </c>
      <c r="K34" s="16">
        <v>313.67</v>
      </c>
      <c r="L34" s="311">
        <f t="shared" si="3"/>
        <v>33.769999999999996</v>
      </c>
    </row>
    <row r="35" spans="1:12" ht="83.25" customHeight="1" x14ac:dyDescent="0.2">
      <c r="A35" s="313" t="s">
        <v>84</v>
      </c>
      <c r="B35" s="15" t="s">
        <v>83</v>
      </c>
      <c r="C35" s="16" t="s">
        <v>42</v>
      </c>
      <c r="D35" s="16" t="s">
        <v>543</v>
      </c>
      <c r="E35" s="96">
        <v>100.15</v>
      </c>
      <c r="F35" s="21">
        <f t="shared" si="0"/>
        <v>1849.99</v>
      </c>
      <c r="G35" s="21">
        <f>ROUND(F35*E35/1000,2)</f>
        <v>185.28</v>
      </c>
      <c r="H35" s="16">
        <f>ROUND(E35*$J$220,2)</f>
        <v>115.17</v>
      </c>
      <c r="I35" s="99">
        <f t="shared" si="1"/>
        <v>1849.9799999999998</v>
      </c>
      <c r="J35" s="274">
        <f t="shared" si="2"/>
        <v>213.06</v>
      </c>
      <c r="K35" s="16">
        <v>3699.97</v>
      </c>
      <c r="L35" s="311">
        <f t="shared" si="3"/>
        <v>398.34000000000003</v>
      </c>
    </row>
    <row r="36" spans="1:12" ht="44.25" customHeight="1" x14ac:dyDescent="0.2">
      <c r="A36" s="313" t="s">
        <v>86</v>
      </c>
      <c r="B36" s="15" t="s">
        <v>87</v>
      </c>
      <c r="C36" s="16" t="s">
        <v>69</v>
      </c>
      <c r="D36" s="16" t="s">
        <v>543</v>
      </c>
      <c r="E36" s="98">
        <v>98.05</v>
      </c>
      <c r="F36" s="99">
        <f t="shared" si="0"/>
        <v>1193.1300000000001</v>
      </c>
      <c r="G36" s="99">
        <f>ROUND(E36*F36/1000,2)</f>
        <v>116.99</v>
      </c>
      <c r="H36" s="99">
        <f>ROUND(E36*$J$222,2)</f>
        <v>109.82</v>
      </c>
      <c r="I36" s="99">
        <f t="shared" si="1"/>
        <v>1193.1199999999999</v>
      </c>
      <c r="J36" s="274">
        <f t="shared" si="2"/>
        <v>131.03</v>
      </c>
      <c r="K36" s="99">
        <v>2386.25</v>
      </c>
      <c r="L36" s="311">
        <f t="shared" si="3"/>
        <v>248.01999999999998</v>
      </c>
    </row>
    <row r="37" spans="1:12" ht="45.75" customHeight="1" x14ac:dyDescent="0.2">
      <c r="A37" s="313" t="s">
        <v>88</v>
      </c>
      <c r="B37" s="15" t="s">
        <v>89</v>
      </c>
      <c r="C37" s="16" t="s">
        <v>69</v>
      </c>
      <c r="D37" s="16" t="s">
        <v>543</v>
      </c>
      <c r="E37" s="98">
        <v>98.05</v>
      </c>
      <c r="F37" s="99">
        <f t="shared" si="0"/>
        <v>773.75</v>
      </c>
      <c r="G37" s="99">
        <f>ROUND(E37*F37/1000,2)</f>
        <v>75.87</v>
      </c>
      <c r="H37" s="99">
        <f>ROUND(E37*$J$222,2)</f>
        <v>109.82</v>
      </c>
      <c r="I37" s="99">
        <f t="shared" si="1"/>
        <v>773.75</v>
      </c>
      <c r="J37" s="274">
        <f t="shared" si="2"/>
        <v>84.97</v>
      </c>
      <c r="K37" s="99">
        <v>1547.5</v>
      </c>
      <c r="L37" s="311">
        <f t="shared" si="3"/>
        <v>160.84</v>
      </c>
    </row>
    <row r="38" spans="1:12" ht="58.5" customHeight="1" x14ac:dyDescent="0.2">
      <c r="A38" s="313" t="s">
        <v>90</v>
      </c>
      <c r="B38" s="15" t="s">
        <v>91</v>
      </c>
      <c r="C38" s="16" t="s">
        <v>69</v>
      </c>
      <c r="D38" s="16" t="s">
        <v>543</v>
      </c>
      <c r="E38" s="98">
        <v>98.05</v>
      </c>
      <c r="F38" s="99">
        <f t="shared" si="0"/>
        <v>116.01</v>
      </c>
      <c r="G38" s="99">
        <f>ROUND(E38*F38/1000,2)</f>
        <v>11.37</v>
      </c>
      <c r="H38" s="99">
        <f>ROUND(E38*$J$222,2)</f>
        <v>109.82</v>
      </c>
      <c r="I38" s="99">
        <f t="shared" si="1"/>
        <v>116.01</v>
      </c>
      <c r="J38" s="274">
        <f t="shared" si="2"/>
        <v>12.74</v>
      </c>
      <c r="K38" s="99">
        <v>232.02</v>
      </c>
      <c r="L38" s="311">
        <f t="shared" si="3"/>
        <v>24.11</v>
      </c>
    </row>
    <row r="39" spans="1:12" ht="60" customHeight="1" x14ac:dyDescent="0.2">
      <c r="A39" s="313" t="s">
        <v>92</v>
      </c>
      <c r="B39" s="15" t="s">
        <v>93</v>
      </c>
      <c r="C39" s="16" t="s">
        <v>35</v>
      </c>
      <c r="D39" s="16" t="s">
        <v>543</v>
      </c>
      <c r="E39" s="98">
        <v>18.940000000000001</v>
      </c>
      <c r="F39" s="99">
        <f t="shared" si="0"/>
        <v>205.5</v>
      </c>
      <c r="G39" s="99">
        <f>ROUND(E39*F39/1000,2)</f>
        <v>3.89</v>
      </c>
      <c r="H39" s="99">
        <f>ROUND(E39*$J$222,2)</f>
        <v>21.21</v>
      </c>
      <c r="I39" s="99">
        <f t="shared" si="1"/>
        <v>205.5</v>
      </c>
      <c r="J39" s="274">
        <f t="shared" si="2"/>
        <v>4.3600000000000003</v>
      </c>
      <c r="K39" s="99">
        <v>411</v>
      </c>
      <c r="L39" s="311">
        <f t="shared" si="3"/>
        <v>8.25</v>
      </c>
    </row>
    <row r="40" spans="1:12" ht="51.75" customHeight="1" thickBot="1" x14ac:dyDescent="0.25">
      <c r="A40" s="319" t="s">
        <v>94</v>
      </c>
      <c r="B40" s="154" t="s">
        <v>95</v>
      </c>
      <c r="C40" s="19" t="s">
        <v>42</v>
      </c>
      <c r="D40" s="19" t="s">
        <v>543</v>
      </c>
      <c r="E40" s="88">
        <v>100.15</v>
      </c>
      <c r="F40" s="197">
        <f t="shared" si="0"/>
        <v>1306.5</v>
      </c>
      <c r="G40" s="197">
        <f>ROUND(F40*E40/1000,2)</f>
        <v>130.85</v>
      </c>
      <c r="H40" s="19">
        <f>ROUND(E40*$J$220,2)</f>
        <v>115.17</v>
      </c>
      <c r="I40" s="275">
        <f t="shared" si="1"/>
        <v>1306.5</v>
      </c>
      <c r="J40" s="273">
        <f t="shared" si="2"/>
        <v>150.47</v>
      </c>
      <c r="K40" s="19">
        <v>2613</v>
      </c>
      <c r="L40" s="310">
        <f t="shared" si="3"/>
        <v>281.32</v>
      </c>
    </row>
    <row r="41" spans="1:12" ht="27.75" customHeight="1" x14ac:dyDescent="0.2">
      <c r="A41" s="169" t="s">
        <v>98</v>
      </c>
      <c r="B41" s="170" t="s">
        <v>99</v>
      </c>
      <c r="C41" s="171"/>
      <c r="D41" s="171"/>
      <c r="E41" s="171"/>
      <c r="F41" s="345">
        <f>SUM(F42:F43)</f>
        <v>139068.84000000003</v>
      </c>
      <c r="G41" s="345">
        <f>SUM(G42:G43)</f>
        <v>13679.460000000001</v>
      </c>
      <c r="H41" s="171"/>
      <c r="I41" s="345">
        <f>SUM(I42:I43)</f>
        <v>139068.73600000003</v>
      </c>
      <c r="J41" s="345">
        <f>SUM(J42:J43)</f>
        <v>15579.119999999999</v>
      </c>
      <c r="K41" s="345">
        <f>SUM(K42:K43)</f>
        <v>278137.576</v>
      </c>
      <c r="L41" s="346">
        <f>SUM(L42:L43)</f>
        <v>29258.58</v>
      </c>
    </row>
    <row r="42" spans="1:12" ht="18" customHeight="1" x14ac:dyDescent="0.2">
      <c r="A42" s="261"/>
      <c r="B42" s="115" t="s">
        <v>100</v>
      </c>
      <c r="C42" s="34"/>
      <c r="D42" s="34"/>
      <c r="E42" s="34"/>
      <c r="F42" s="34">
        <f>F44+F65+F46+F48+F49+F50+F51+F52+F53+F55+F57+F59+F61+F62+F63+F67+F68+F69+F70+F72+F74+F76+F78+F81+F86+F88+F93+F101+F103+F105+F113+F121+F131+F133+F136+F138+F141+F143+F151+F153+F155</f>
        <v>31179.880000000005</v>
      </c>
      <c r="G42" s="34">
        <f>G44+G65+G46+G48+G49+G50+G51+G52+G53+G55+G57+G59+G61+G62+G63+G67+G68+G69+G70+G72+G74+G76+G78+G81+G86+G88+G93+G101+G103+G105+G113+G121+G131+G133+G136+G138+G141+G143+G151+G153+G155</f>
        <v>3713.4500000000003</v>
      </c>
      <c r="H42" s="34"/>
      <c r="I42" s="34">
        <f>I44+I65+I46+I48+I49+I50+I51+I52+I53+I55+I57+I59+I61+I62+I63+I67+I68+I69+I70+I72+I74+I76+I78+I81+I86+I88+I93+I101+I103+I105+I113+I121+I131+I133+I136+I138+I141+I143+I151+I153+I155</f>
        <v>31179.834999999999</v>
      </c>
      <c r="J42" s="34">
        <f>J44+J65+J46+J48+J49+J50+J51+J52+J53+J55+J57+J59+J61+J62+J63+J67+J68+J69+J70+J72+J74+J76+J78+J81+J86+J88+J93+J101+J103+J105+J113+J121+J131+J133+J136+J138+J141+J143+J151+J153+J155</f>
        <v>4223.1099999999997</v>
      </c>
      <c r="K42" s="34">
        <f>K44+K65+K46+K48+K49+K50+K51+K52+K53+K55+K57+K59+K61+K62+K63+K67+K68+K69+K70+K72+K74+K76+K78+K81+K86+K88+K93+K101+K103+K105+K113+K121+K131+K133+K136+K138+K141+K143+K151+K153+K155</f>
        <v>62359.714999999997</v>
      </c>
      <c r="L42" s="137">
        <f>L44+L65+L46+L48+L49+L50+L51+L52+L53+L55+L57+L59+L61+L62+L63+L67+L68+L69+L70+L72+L74+L76+L78+L81+L86+L88+L93+L101+L103+L105+L113+L121+L131+L133+L136+L138+L141+L143+L151+L153+L155</f>
        <v>7936.56</v>
      </c>
    </row>
    <row r="43" spans="1:12" ht="17.25" customHeight="1" thickBot="1" x14ac:dyDescent="0.25">
      <c r="A43" s="265"/>
      <c r="B43" s="183" t="s">
        <v>387</v>
      </c>
      <c r="C43" s="176"/>
      <c r="D43" s="176"/>
      <c r="E43" s="176"/>
      <c r="F43" s="176">
        <f>F45+F66+F47+F54+F56+F58+F60+F64+F71+F73+F75+F77+F79+F80+F82+F83+F84+F85+F87+F89+F90+F91+F92+F97+F102+F104+F109+F116+F126+F132+F134+F135+F137+F139+F140+F142+F146+F152+F154+F158</f>
        <v>107888.96000000002</v>
      </c>
      <c r="G43" s="176">
        <f>G45+G66+G47+G54+G56+G58+G60+G64+G71+G73+G75+G77+G79+G80+G82+G83+G84+G85+G87+G89+G90+G91+G92+G97+G102+G104+G109+G116+G126+G132+G134+G135+G137+G139+G140+G142+G146+G152+G154+G158</f>
        <v>9966.01</v>
      </c>
      <c r="H43" s="176"/>
      <c r="I43" s="176">
        <f>I45+I66+I47+I54+I56+I58+I60+I64+I71+I73+I75+I77+I79+I80+I82+I83+I84+I85+I87+I89+I90+I91+I92+I97+I102+I104+I109+I116+I126+I132+I134+I135+I137+I139+I140+I142+I146+I152+I154+I158</f>
        <v>107888.90100000003</v>
      </c>
      <c r="J43" s="176">
        <f>J45+J66+J47+J54+J56+J58+J60+J64+J71+J73+J75+J77+J79+J80+J82+J83+J84+J85+J87+J89+J90+J91+J92+J97+J102+J104+J109+J116+J126+J132+J134+J135+J137+J139+J140+J142+J146+J152+J154+J158</f>
        <v>11356.01</v>
      </c>
      <c r="K43" s="176">
        <f>K45+K66+K47+K54+K56+K58+K60+K64+K71+K73+K75+K77+K79+K80+K82+K83+K84+K85+K87+K89+K90+K91+K92+K97+K102+K104+K109+K116+K126+K132+K134+K135+K137+K139+K140+K142+K146+K152+K154+K158</f>
        <v>215777.86100000003</v>
      </c>
      <c r="L43" s="177">
        <f>L45+L66+L47+L54+L56+L58+L60+L64+L71+L73+L75+L77+L79+L80+L82+L83+L84+L85+L87+L89+L90+L91+L92+L97+L102+L104+L109+L116+L126+L132+L134+L135+L137+L139+L140+L142+L146+L152+L154+L158</f>
        <v>21322.02</v>
      </c>
    </row>
    <row r="44" spans="1:12" ht="66.75" customHeight="1" x14ac:dyDescent="0.2">
      <c r="A44" s="427" t="s">
        <v>102</v>
      </c>
      <c r="B44" s="264" t="s">
        <v>842</v>
      </c>
      <c r="C44" s="168" t="s">
        <v>42</v>
      </c>
      <c r="D44" s="168" t="s">
        <v>543</v>
      </c>
      <c r="E44" s="94">
        <v>100.15</v>
      </c>
      <c r="F44" s="64">
        <f t="shared" ref="F44:F75" si="4">ROUND(K44/12*6,2)</f>
        <v>210</v>
      </c>
      <c r="G44" s="64">
        <f t="shared" ref="G44:G61" si="5">ROUND(F44*E44/1000,2)</f>
        <v>21.03</v>
      </c>
      <c r="H44" s="18">
        <f t="shared" ref="H44:H49" si="6">ROUND(E44*$J$220,2)</f>
        <v>115.17</v>
      </c>
      <c r="I44" s="274">
        <f t="shared" ref="I44:I75" si="7">K44-F44</f>
        <v>210</v>
      </c>
      <c r="J44" s="274">
        <f t="shared" ref="J44:J75" si="8">ROUND(H44*I44/1000,2)</f>
        <v>24.19</v>
      </c>
      <c r="K44" s="168">
        <v>420</v>
      </c>
      <c r="L44" s="311">
        <f t="shared" ref="L44:L75" si="9">J44+G44</f>
        <v>45.22</v>
      </c>
    </row>
    <row r="45" spans="1:12" ht="63" customHeight="1" x14ac:dyDescent="0.2">
      <c r="A45" s="428"/>
      <c r="B45" s="55" t="s">
        <v>843</v>
      </c>
      <c r="C45" s="38" t="s">
        <v>42</v>
      </c>
      <c r="D45" s="38" t="s">
        <v>543</v>
      </c>
      <c r="E45" s="88">
        <v>100.15</v>
      </c>
      <c r="F45" s="21">
        <f t="shared" si="4"/>
        <v>790</v>
      </c>
      <c r="G45" s="21">
        <f t="shared" si="5"/>
        <v>79.12</v>
      </c>
      <c r="H45" s="16">
        <f t="shared" si="6"/>
        <v>115.17</v>
      </c>
      <c r="I45" s="99">
        <f t="shared" si="7"/>
        <v>790</v>
      </c>
      <c r="J45" s="99">
        <f t="shared" si="8"/>
        <v>90.98</v>
      </c>
      <c r="K45" s="38">
        <v>1580</v>
      </c>
      <c r="L45" s="316">
        <f t="shared" si="9"/>
        <v>170.10000000000002</v>
      </c>
    </row>
    <row r="46" spans="1:12" ht="83.25" customHeight="1" x14ac:dyDescent="0.2">
      <c r="A46" s="388" t="s">
        <v>496</v>
      </c>
      <c r="B46" s="44" t="s">
        <v>844</v>
      </c>
      <c r="C46" s="37" t="s">
        <v>42</v>
      </c>
      <c r="D46" s="37" t="s">
        <v>543</v>
      </c>
      <c r="E46" s="88">
        <v>100.15</v>
      </c>
      <c r="F46" s="21">
        <f t="shared" si="4"/>
        <v>12.5</v>
      </c>
      <c r="G46" s="21">
        <f t="shared" si="5"/>
        <v>1.25</v>
      </c>
      <c r="H46" s="16">
        <f t="shared" si="6"/>
        <v>115.17</v>
      </c>
      <c r="I46" s="99">
        <f t="shared" si="7"/>
        <v>12.5</v>
      </c>
      <c r="J46" s="99">
        <f t="shared" si="8"/>
        <v>1.44</v>
      </c>
      <c r="K46" s="38">
        <v>25</v>
      </c>
      <c r="L46" s="316">
        <f t="shared" si="9"/>
        <v>2.69</v>
      </c>
    </row>
    <row r="47" spans="1:12" ht="73.7" customHeight="1" x14ac:dyDescent="0.2">
      <c r="A47" s="388"/>
      <c r="B47" s="44" t="s">
        <v>845</v>
      </c>
      <c r="C47" s="37" t="s">
        <v>42</v>
      </c>
      <c r="D47" s="37" t="s">
        <v>543</v>
      </c>
      <c r="E47" s="88">
        <v>100.15</v>
      </c>
      <c r="F47" s="21">
        <f t="shared" si="4"/>
        <v>1650</v>
      </c>
      <c r="G47" s="21">
        <f t="shared" si="5"/>
        <v>165.25</v>
      </c>
      <c r="H47" s="16">
        <f t="shared" si="6"/>
        <v>115.17</v>
      </c>
      <c r="I47" s="99">
        <f t="shared" si="7"/>
        <v>1650</v>
      </c>
      <c r="J47" s="99">
        <f t="shared" si="8"/>
        <v>190.03</v>
      </c>
      <c r="K47" s="38">
        <v>3300</v>
      </c>
      <c r="L47" s="316">
        <f t="shared" si="9"/>
        <v>355.28</v>
      </c>
    </row>
    <row r="48" spans="1:12" ht="63" customHeight="1" x14ac:dyDescent="0.2">
      <c r="A48" s="138" t="s">
        <v>522</v>
      </c>
      <c r="B48" s="44" t="s">
        <v>846</v>
      </c>
      <c r="C48" s="37" t="s">
        <v>42</v>
      </c>
      <c r="D48" s="37" t="s">
        <v>543</v>
      </c>
      <c r="E48" s="88">
        <v>100.15</v>
      </c>
      <c r="F48" s="21">
        <f t="shared" si="4"/>
        <v>170</v>
      </c>
      <c r="G48" s="21">
        <f t="shared" si="5"/>
        <v>17.03</v>
      </c>
      <c r="H48" s="16">
        <f t="shared" si="6"/>
        <v>115.17</v>
      </c>
      <c r="I48" s="99">
        <f t="shared" si="7"/>
        <v>170</v>
      </c>
      <c r="J48" s="99">
        <f t="shared" si="8"/>
        <v>19.579999999999998</v>
      </c>
      <c r="K48" s="38">
        <v>340</v>
      </c>
      <c r="L48" s="316">
        <f t="shared" si="9"/>
        <v>36.61</v>
      </c>
    </row>
    <row r="49" spans="1:12" ht="80.25" customHeight="1" x14ac:dyDescent="0.2">
      <c r="A49" s="388" t="s">
        <v>497</v>
      </c>
      <c r="B49" s="44" t="s">
        <v>847</v>
      </c>
      <c r="C49" s="37" t="s">
        <v>42</v>
      </c>
      <c r="D49" s="37" t="s">
        <v>543</v>
      </c>
      <c r="E49" s="88">
        <v>100.15</v>
      </c>
      <c r="F49" s="21">
        <f t="shared" si="4"/>
        <v>575</v>
      </c>
      <c r="G49" s="21">
        <f t="shared" si="5"/>
        <v>57.59</v>
      </c>
      <c r="H49" s="16">
        <f t="shared" si="6"/>
        <v>115.17</v>
      </c>
      <c r="I49" s="99">
        <f t="shared" si="7"/>
        <v>575</v>
      </c>
      <c r="J49" s="99">
        <f t="shared" si="8"/>
        <v>66.22</v>
      </c>
      <c r="K49" s="38">
        <v>1150</v>
      </c>
      <c r="L49" s="316">
        <f t="shared" si="9"/>
        <v>123.81</v>
      </c>
    </row>
    <row r="50" spans="1:12" ht="75" customHeight="1" x14ac:dyDescent="0.2">
      <c r="A50" s="388"/>
      <c r="B50" s="44" t="s">
        <v>848</v>
      </c>
      <c r="C50" s="28" t="s">
        <v>403</v>
      </c>
      <c r="D50" s="16" t="s">
        <v>404</v>
      </c>
      <c r="E50" s="96">
        <v>142.61000000000001</v>
      </c>
      <c r="F50" s="21">
        <f t="shared" si="4"/>
        <v>285</v>
      </c>
      <c r="G50" s="21">
        <f t="shared" si="5"/>
        <v>40.64</v>
      </c>
      <c r="H50" s="99">
        <f>ROUND(E50*$J$222,2)</f>
        <v>159.72</v>
      </c>
      <c r="I50" s="99">
        <f t="shared" si="7"/>
        <v>285</v>
      </c>
      <c r="J50" s="99">
        <f t="shared" si="8"/>
        <v>45.52</v>
      </c>
      <c r="K50" s="38">
        <v>570</v>
      </c>
      <c r="L50" s="316">
        <f t="shared" si="9"/>
        <v>86.16</v>
      </c>
    </row>
    <row r="51" spans="1:12" ht="54.75" customHeight="1" x14ac:dyDescent="0.2">
      <c r="A51" s="138" t="s">
        <v>498</v>
      </c>
      <c r="B51" s="44" t="s">
        <v>849</v>
      </c>
      <c r="C51" s="16" t="s">
        <v>42</v>
      </c>
      <c r="D51" s="37" t="s">
        <v>543</v>
      </c>
      <c r="E51" s="88">
        <v>100.15</v>
      </c>
      <c r="F51" s="21">
        <f t="shared" si="4"/>
        <v>9000</v>
      </c>
      <c r="G51" s="21">
        <f t="shared" si="5"/>
        <v>901.35</v>
      </c>
      <c r="H51" s="16">
        <f t="shared" ref="H51:H61" si="10">ROUND(E51*$J$220,2)</f>
        <v>115.17</v>
      </c>
      <c r="I51" s="99">
        <f t="shared" si="7"/>
        <v>9000</v>
      </c>
      <c r="J51" s="99">
        <f t="shared" si="8"/>
        <v>1036.53</v>
      </c>
      <c r="K51" s="38">
        <v>18000</v>
      </c>
      <c r="L51" s="316">
        <f t="shared" si="9"/>
        <v>1937.88</v>
      </c>
    </row>
    <row r="52" spans="1:12" ht="61.5" customHeight="1" x14ac:dyDescent="0.2">
      <c r="A52" s="138" t="s">
        <v>499</v>
      </c>
      <c r="B52" s="44" t="s">
        <v>850</v>
      </c>
      <c r="C52" s="37" t="s">
        <v>42</v>
      </c>
      <c r="D52" s="37" t="s">
        <v>543</v>
      </c>
      <c r="E52" s="88">
        <v>100.15</v>
      </c>
      <c r="F52" s="21">
        <f t="shared" si="4"/>
        <v>2800</v>
      </c>
      <c r="G52" s="21">
        <f t="shared" si="5"/>
        <v>280.42</v>
      </c>
      <c r="H52" s="16">
        <f t="shared" si="10"/>
        <v>115.17</v>
      </c>
      <c r="I52" s="99">
        <f t="shared" si="7"/>
        <v>2800</v>
      </c>
      <c r="J52" s="99">
        <f t="shared" si="8"/>
        <v>322.48</v>
      </c>
      <c r="K52" s="38">
        <v>5600</v>
      </c>
      <c r="L52" s="316">
        <f t="shared" si="9"/>
        <v>602.90000000000009</v>
      </c>
    </row>
    <row r="53" spans="1:12" ht="67.150000000000006" customHeight="1" x14ac:dyDescent="0.2">
      <c r="A53" s="388" t="s">
        <v>552</v>
      </c>
      <c r="B53" s="44" t="s">
        <v>851</v>
      </c>
      <c r="C53" s="37" t="s">
        <v>42</v>
      </c>
      <c r="D53" s="37" t="s">
        <v>543</v>
      </c>
      <c r="E53" s="88">
        <v>100.15</v>
      </c>
      <c r="F53" s="21">
        <f t="shared" si="4"/>
        <v>137.5</v>
      </c>
      <c r="G53" s="21">
        <f t="shared" si="5"/>
        <v>13.77</v>
      </c>
      <c r="H53" s="16">
        <f t="shared" si="10"/>
        <v>115.17</v>
      </c>
      <c r="I53" s="99">
        <f t="shared" si="7"/>
        <v>137.5</v>
      </c>
      <c r="J53" s="99">
        <f t="shared" si="8"/>
        <v>15.84</v>
      </c>
      <c r="K53" s="38">
        <v>275</v>
      </c>
      <c r="L53" s="316">
        <f t="shared" si="9"/>
        <v>29.61</v>
      </c>
    </row>
    <row r="54" spans="1:12" ht="62.1" customHeight="1" x14ac:dyDescent="0.2">
      <c r="A54" s="388"/>
      <c r="B54" s="44" t="s">
        <v>852</v>
      </c>
      <c r="C54" s="37" t="s">
        <v>42</v>
      </c>
      <c r="D54" s="37" t="s">
        <v>543</v>
      </c>
      <c r="E54" s="88">
        <v>100.15</v>
      </c>
      <c r="F54" s="21">
        <f t="shared" si="4"/>
        <v>6900</v>
      </c>
      <c r="G54" s="21">
        <f t="shared" si="5"/>
        <v>691.04</v>
      </c>
      <c r="H54" s="16">
        <f t="shared" si="10"/>
        <v>115.17</v>
      </c>
      <c r="I54" s="99">
        <f t="shared" si="7"/>
        <v>6900</v>
      </c>
      <c r="J54" s="99">
        <f t="shared" si="8"/>
        <v>794.67</v>
      </c>
      <c r="K54" s="38">
        <v>13800</v>
      </c>
      <c r="L54" s="316">
        <f t="shared" si="9"/>
        <v>1485.71</v>
      </c>
    </row>
    <row r="55" spans="1:12" ht="44.85" customHeight="1" x14ac:dyDescent="0.2">
      <c r="A55" s="388" t="s">
        <v>500</v>
      </c>
      <c r="B55" s="44" t="s">
        <v>853</v>
      </c>
      <c r="C55" s="37" t="s">
        <v>42</v>
      </c>
      <c r="D55" s="37" t="s">
        <v>543</v>
      </c>
      <c r="E55" s="88">
        <v>100.15</v>
      </c>
      <c r="F55" s="21">
        <f t="shared" si="4"/>
        <v>175</v>
      </c>
      <c r="G55" s="21">
        <f t="shared" si="5"/>
        <v>17.53</v>
      </c>
      <c r="H55" s="16">
        <f t="shared" si="10"/>
        <v>115.17</v>
      </c>
      <c r="I55" s="99">
        <f t="shared" si="7"/>
        <v>175</v>
      </c>
      <c r="J55" s="99">
        <f t="shared" si="8"/>
        <v>20.149999999999999</v>
      </c>
      <c r="K55" s="38">
        <v>350</v>
      </c>
      <c r="L55" s="316">
        <f t="shared" si="9"/>
        <v>37.68</v>
      </c>
    </row>
    <row r="56" spans="1:12" ht="49.7" customHeight="1" x14ac:dyDescent="0.2">
      <c r="A56" s="388"/>
      <c r="B56" s="44" t="s">
        <v>854</v>
      </c>
      <c r="C56" s="37" t="s">
        <v>42</v>
      </c>
      <c r="D56" s="37" t="s">
        <v>543</v>
      </c>
      <c r="E56" s="88">
        <v>100.15</v>
      </c>
      <c r="F56" s="21">
        <f t="shared" si="4"/>
        <v>3267.5</v>
      </c>
      <c r="G56" s="21">
        <f t="shared" si="5"/>
        <v>327.24</v>
      </c>
      <c r="H56" s="16">
        <f t="shared" si="10"/>
        <v>115.17</v>
      </c>
      <c r="I56" s="99">
        <f t="shared" si="7"/>
        <v>3267.5</v>
      </c>
      <c r="J56" s="99">
        <f t="shared" si="8"/>
        <v>376.32</v>
      </c>
      <c r="K56" s="38">
        <v>6535</v>
      </c>
      <c r="L56" s="316">
        <f t="shared" si="9"/>
        <v>703.56</v>
      </c>
    </row>
    <row r="57" spans="1:12" ht="59.65" customHeight="1" x14ac:dyDescent="0.2">
      <c r="A57" s="388" t="s">
        <v>422</v>
      </c>
      <c r="B57" s="44" t="s">
        <v>855</v>
      </c>
      <c r="C57" s="37" t="s">
        <v>42</v>
      </c>
      <c r="D57" s="37" t="s">
        <v>543</v>
      </c>
      <c r="E57" s="88">
        <v>100.15</v>
      </c>
      <c r="F57" s="21">
        <f t="shared" si="4"/>
        <v>800</v>
      </c>
      <c r="G57" s="21">
        <f t="shared" si="5"/>
        <v>80.12</v>
      </c>
      <c r="H57" s="16">
        <f t="shared" si="10"/>
        <v>115.17</v>
      </c>
      <c r="I57" s="99">
        <f t="shared" si="7"/>
        <v>800</v>
      </c>
      <c r="J57" s="99">
        <f t="shared" si="8"/>
        <v>92.14</v>
      </c>
      <c r="K57" s="38">
        <v>1600</v>
      </c>
      <c r="L57" s="316">
        <f t="shared" si="9"/>
        <v>172.26</v>
      </c>
    </row>
    <row r="58" spans="1:12" ht="53.85" customHeight="1" x14ac:dyDescent="0.2">
      <c r="A58" s="388"/>
      <c r="B58" s="44" t="s">
        <v>856</v>
      </c>
      <c r="C58" s="37" t="s">
        <v>42</v>
      </c>
      <c r="D58" s="37" t="s">
        <v>543</v>
      </c>
      <c r="E58" s="88">
        <v>100.15</v>
      </c>
      <c r="F58" s="21">
        <f t="shared" si="4"/>
        <v>17500</v>
      </c>
      <c r="G58" s="21">
        <f t="shared" si="5"/>
        <v>1752.63</v>
      </c>
      <c r="H58" s="16">
        <f t="shared" si="10"/>
        <v>115.17</v>
      </c>
      <c r="I58" s="99">
        <f t="shared" si="7"/>
        <v>17500</v>
      </c>
      <c r="J58" s="99">
        <f t="shared" si="8"/>
        <v>2015.48</v>
      </c>
      <c r="K58" s="38">
        <v>35000</v>
      </c>
      <c r="L58" s="316">
        <f t="shared" si="9"/>
        <v>3768.11</v>
      </c>
    </row>
    <row r="59" spans="1:12" ht="62.25" customHeight="1" x14ac:dyDescent="0.2">
      <c r="A59" s="388" t="s">
        <v>423</v>
      </c>
      <c r="B59" s="44" t="s">
        <v>857</v>
      </c>
      <c r="C59" s="37" t="s">
        <v>42</v>
      </c>
      <c r="D59" s="37" t="s">
        <v>543</v>
      </c>
      <c r="E59" s="88">
        <v>100.15</v>
      </c>
      <c r="F59" s="21">
        <f t="shared" si="4"/>
        <v>185</v>
      </c>
      <c r="G59" s="21">
        <f t="shared" si="5"/>
        <v>18.53</v>
      </c>
      <c r="H59" s="16">
        <f t="shared" si="10"/>
        <v>115.17</v>
      </c>
      <c r="I59" s="99">
        <f t="shared" si="7"/>
        <v>185</v>
      </c>
      <c r="J59" s="99">
        <f t="shared" si="8"/>
        <v>21.31</v>
      </c>
      <c r="K59" s="38">
        <v>370</v>
      </c>
      <c r="L59" s="316">
        <f t="shared" si="9"/>
        <v>39.840000000000003</v>
      </c>
    </row>
    <row r="60" spans="1:12" ht="58.9" customHeight="1" x14ac:dyDescent="0.2">
      <c r="A60" s="388"/>
      <c r="B60" s="44" t="s">
        <v>858</v>
      </c>
      <c r="C60" s="37" t="s">
        <v>42</v>
      </c>
      <c r="D60" s="37" t="s">
        <v>543</v>
      </c>
      <c r="E60" s="88">
        <v>100.15</v>
      </c>
      <c r="F60" s="21">
        <f t="shared" si="4"/>
        <v>325</v>
      </c>
      <c r="G60" s="21">
        <f t="shared" si="5"/>
        <v>32.549999999999997</v>
      </c>
      <c r="H60" s="16">
        <f t="shared" si="10"/>
        <v>115.17</v>
      </c>
      <c r="I60" s="99">
        <f t="shared" si="7"/>
        <v>325</v>
      </c>
      <c r="J60" s="99">
        <f t="shared" si="8"/>
        <v>37.43</v>
      </c>
      <c r="K60" s="38">
        <v>650</v>
      </c>
      <c r="L60" s="316">
        <f t="shared" si="9"/>
        <v>69.97999999999999</v>
      </c>
    </row>
    <row r="61" spans="1:12" ht="72.75" customHeight="1" x14ac:dyDescent="0.2">
      <c r="A61" s="388" t="s">
        <v>131</v>
      </c>
      <c r="B61" s="44" t="s">
        <v>859</v>
      </c>
      <c r="C61" s="37" t="s">
        <v>42</v>
      </c>
      <c r="D61" s="37" t="s">
        <v>543</v>
      </c>
      <c r="E61" s="88">
        <v>100.15</v>
      </c>
      <c r="F61" s="21">
        <f t="shared" si="4"/>
        <v>290</v>
      </c>
      <c r="G61" s="21">
        <f t="shared" si="5"/>
        <v>29.04</v>
      </c>
      <c r="H61" s="16">
        <f t="shared" si="10"/>
        <v>115.17</v>
      </c>
      <c r="I61" s="99">
        <f t="shared" si="7"/>
        <v>290</v>
      </c>
      <c r="J61" s="99">
        <f t="shared" si="8"/>
        <v>33.4</v>
      </c>
      <c r="K61" s="38">
        <v>580</v>
      </c>
      <c r="L61" s="316">
        <f t="shared" si="9"/>
        <v>62.44</v>
      </c>
    </row>
    <row r="62" spans="1:12" ht="51" x14ac:dyDescent="0.2">
      <c r="A62" s="388"/>
      <c r="B62" s="44" t="s">
        <v>860</v>
      </c>
      <c r="C62" s="37" t="s">
        <v>35</v>
      </c>
      <c r="D62" s="37" t="s">
        <v>543</v>
      </c>
      <c r="E62" s="98">
        <v>18.940000000000001</v>
      </c>
      <c r="F62" s="99">
        <f t="shared" si="4"/>
        <v>60</v>
      </c>
      <c r="G62" s="99">
        <f>ROUND(E62*F62/1000,2)</f>
        <v>1.1399999999999999</v>
      </c>
      <c r="H62" s="99">
        <f>ROUND(E62*$J$222,2)</f>
        <v>21.21</v>
      </c>
      <c r="I62" s="99">
        <f t="shared" si="7"/>
        <v>60</v>
      </c>
      <c r="J62" s="99">
        <f t="shared" si="8"/>
        <v>1.27</v>
      </c>
      <c r="K62" s="277">
        <v>120</v>
      </c>
      <c r="L62" s="316">
        <f t="shared" si="9"/>
        <v>2.41</v>
      </c>
    </row>
    <row r="63" spans="1:12" ht="50.65" customHeight="1" x14ac:dyDescent="0.2">
      <c r="A63" s="388" t="s">
        <v>133</v>
      </c>
      <c r="B63" s="44" t="s">
        <v>861</v>
      </c>
      <c r="C63" s="28" t="s">
        <v>403</v>
      </c>
      <c r="D63" s="16" t="s">
        <v>404</v>
      </c>
      <c r="E63" s="96">
        <v>142.61000000000001</v>
      </c>
      <c r="F63" s="21">
        <f t="shared" si="4"/>
        <v>191.35</v>
      </c>
      <c r="G63" s="21">
        <f>ROUND(F63*E63/1000,2)</f>
        <v>27.29</v>
      </c>
      <c r="H63" s="99">
        <f>ROUND(E63*$J$222,2)</f>
        <v>159.72</v>
      </c>
      <c r="I63" s="99">
        <f t="shared" si="7"/>
        <v>191.35</v>
      </c>
      <c r="J63" s="99">
        <f t="shared" si="8"/>
        <v>30.56</v>
      </c>
      <c r="K63" s="38">
        <v>382.7</v>
      </c>
      <c r="L63" s="316">
        <f t="shared" si="9"/>
        <v>57.849999999999994</v>
      </c>
    </row>
    <row r="64" spans="1:12" ht="46.5" customHeight="1" x14ac:dyDescent="0.2">
      <c r="A64" s="388"/>
      <c r="B64" s="44" t="s">
        <v>862</v>
      </c>
      <c r="C64" s="28" t="s">
        <v>403</v>
      </c>
      <c r="D64" s="16" t="s">
        <v>404</v>
      </c>
      <c r="E64" s="98">
        <v>142.61000000000001</v>
      </c>
      <c r="F64" s="99">
        <f t="shared" si="4"/>
        <v>2305.3200000000002</v>
      </c>
      <c r="G64" s="99">
        <f>ROUND(E64*F64/1000,2)</f>
        <v>328.76</v>
      </c>
      <c r="H64" s="99">
        <f>ROUND(E64*$J$222,2)</f>
        <v>159.72</v>
      </c>
      <c r="I64" s="99">
        <f t="shared" si="7"/>
        <v>2305.3200000000002</v>
      </c>
      <c r="J64" s="99">
        <f t="shared" si="8"/>
        <v>368.21</v>
      </c>
      <c r="K64" s="277">
        <v>4610.6400000000003</v>
      </c>
      <c r="L64" s="316">
        <f t="shared" si="9"/>
        <v>696.97</v>
      </c>
    </row>
    <row r="65" spans="1:12" ht="60" customHeight="1" x14ac:dyDescent="0.2">
      <c r="A65" s="388" t="s">
        <v>553</v>
      </c>
      <c r="B65" s="44" t="s">
        <v>863</v>
      </c>
      <c r="C65" s="37" t="s">
        <v>42</v>
      </c>
      <c r="D65" s="37" t="s">
        <v>543</v>
      </c>
      <c r="E65" s="88">
        <v>100.15</v>
      </c>
      <c r="F65" s="21">
        <f t="shared" si="4"/>
        <v>4800</v>
      </c>
      <c r="G65" s="21">
        <f>ROUND(F65*E65/1000,2)</f>
        <v>480.72</v>
      </c>
      <c r="H65" s="16">
        <f>ROUND(E65*$J$220,2)</f>
        <v>115.17</v>
      </c>
      <c r="I65" s="99">
        <f t="shared" si="7"/>
        <v>4800</v>
      </c>
      <c r="J65" s="99">
        <f t="shared" si="8"/>
        <v>552.82000000000005</v>
      </c>
      <c r="K65" s="38">
        <v>9600</v>
      </c>
      <c r="L65" s="316">
        <f t="shared" si="9"/>
        <v>1033.54</v>
      </c>
    </row>
    <row r="66" spans="1:12" ht="58.5" customHeight="1" x14ac:dyDescent="0.2">
      <c r="A66" s="388"/>
      <c r="B66" s="44" t="s">
        <v>820</v>
      </c>
      <c r="C66" s="37" t="s">
        <v>42</v>
      </c>
      <c r="D66" s="37" t="s">
        <v>543</v>
      </c>
      <c r="E66" s="88">
        <v>100.15</v>
      </c>
      <c r="F66" s="21">
        <f t="shared" si="4"/>
        <v>451.83</v>
      </c>
      <c r="G66" s="21">
        <f>ROUND(F66*E66/1000,2)</f>
        <v>45.25</v>
      </c>
      <c r="H66" s="16">
        <f>ROUND(E66*$J$220,2)</f>
        <v>115.17</v>
      </c>
      <c r="I66" s="99">
        <f t="shared" si="7"/>
        <v>451.82</v>
      </c>
      <c r="J66" s="99">
        <f t="shared" si="8"/>
        <v>52.04</v>
      </c>
      <c r="K66" s="38">
        <v>903.65</v>
      </c>
      <c r="L66" s="316">
        <f t="shared" si="9"/>
        <v>97.289999999999992</v>
      </c>
    </row>
    <row r="67" spans="1:12" ht="74.25" customHeight="1" x14ac:dyDescent="0.2">
      <c r="A67" s="138" t="s">
        <v>424</v>
      </c>
      <c r="B67" s="105" t="s">
        <v>864</v>
      </c>
      <c r="C67" s="28" t="s">
        <v>403</v>
      </c>
      <c r="D67" s="16" t="s">
        <v>404</v>
      </c>
      <c r="E67" s="98">
        <v>142.61000000000001</v>
      </c>
      <c r="F67" s="99">
        <f t="shared" si="4"/>
        <v>2800</v>
      </c>
      <c r="G67" s="99">
        <f t="shared" ref="G67:G75" si="11">ROUND(E67*F67/1000,2)</f>
        <v>399.31</v>
      </c>
      <c r="H67" s="99">
        <f t="shared" ref="H67:H75" si="12">ROUND(E67*$J$222,2)</f>
        <v>159.72</v>
      </c>
      <c r="I67" s="99">
        <f t="shared" si="7"/>
        <v>2800</v>
      </c>
      <c r="J67" s="99">
        <f t="shared" si="8"/>
        <v>447.22</v>
      </c>
      <c r="K67" s="38">
        <v>5600</v>
      </c>
      <c r="L67" s="316">
        <f t="shared" si="9"/>
        <v>846.53</v>
      </c>
    </row>
    <row r="68" spans="1:12" ht="72" customHeight="1" x14ac:dyDescent="0.2">
      <c r="A68" s="138" t="s">
        <v>141</v>
      </c>
      <c r="B68" s="105" t="s">
        <v>865</v>
      </c>
      <c r="C68" s="16" t="s">
        <v>81</v>
      </c>
      <c r="D68" s="37" t="s">
        <v>227</v>
      </c>
      <c r="E68" s="98">
        <v>366.13</v>
      </c>
      <c r="F68" s="99">
        <f t="shared" si="4"/>
        <v>600</v>
      </c>
      <c r="G68" s="99">
        <f t="shared" si="11"/>
        <v>219.68</v>
      </c>
      <c r="H68" s="99">
        <f t="shared" si="12"/>
        <v>410.07</v>
      </c>
      <c r="I68" s="99">
        <f t="shared" si="7"/>
        <v>600</v>
      </c>
      <c r="J68" s="99">
        <f t="shared" si="8"/>
        <v>246.04</v>
      </c>
      <c r="K68" s="277">
        <v>1200</v>
      </c>
      <c r="L68" s="316">
        <f t="shared" si="9"/>
        <v>465.72</v>
      </c>
    </row>
    <row r="69" spans="1:12" ht="76.5" customHeight="1" x14ac:dyDescent="0.2">
      <c r="A69" s="138" t="s">
        <v>143</v>
      </c>
      <c r="B69" s="105" t="s">
        <v>866</v>
      </c>
      <c r="C69" s="37" t="s">
        <v>425</v>
      </c>
      <c r="D69" s="37" t="s">
        <v>271</v>
      </c>
      <c r="E69" s="98">
        <v>175.85</v>
      </c>
      <c r="F69" s="99">
        <f t="shared" si="4"/>
        <v>1250</v>
      </c>
      <c r="G69" s="99">
        <f t="shared" si="11"/>
        <v>219.81</v>
      </c>
      <c r="H69" s="99">
        <f t="shared" si="12"/>
        <v>196.95</v>
      </c>
      <c r="I69" s="99">
        <f t="shared" si="7"/>
        <v>1250</v>
      </c>
      <c r="J69" s="99">
        <f t="shared" si="8"/>
        <v>246.19</v>
      </c>
      <c r="K69" s="277">
        <v>2500</v>
      </c>
      <c r="L69" s="316">
        <f t="shared" si="9"/>
        <v>466</v>
      </c>
    </row>
    <row r="70" spans="1:12" ht="49.5" customHeight="1" x14ac:dyDescent="0.2">
      <c r="A70" s="388" t="s">
        <v>146</v>
      </c>
      <c r="B70" s="44" t="s">
        <v>867</v>
      </c>
      <c r="C70" s="389" t="s">
        <v>36</v>
      </c>
      <c r="D70" s="37" t="s">
        <v>543</v>
      </c>
      <c r="E70" s="98">
        <v>134.15</v>
      </c>
      <c r="F70" s="99">
        <f t="shared" si="4"/>
        <v>250</v>
      </c>
      <c r="G70" s="99">
        <f t="shared" si="11"/>
        <v>33.54</v>
      </c>
      <c r="H70" s="99">
        <f t="shared" si="12"/>
        <v>150.25</v>
      </c>
      <c r="I70" s="99">
        <f t="shared" si="7"/>
        <v>250</v>
      </c>
      <c r="J70" s="99">
        <f t="shared" si="8"/>
        <v>37.56</v>
      </c>
      <c r="K70" s="38">
        <v>500</v>
      </c>
      <c r="L70" s="316">
        <f t="shared" si="9"/>
        <v>71.099999999999994</v>
      </c>
    </row>
    <row r="71" spans="1:12" ht="57" customHeight="1" x14ac:dyDescent="0.2">
      <c r="A71" s="388"/>
      <c r="B71" s="44" t="s">
        <v>868</v>
      </c>
      <c r="C71" s="389"/>
      <c r="D71" s="37" t="s">
        <v>543</v>
      </c>
      <c r="E71" s="98">
        <v>134.15</v>
      </c>
      <c r="F71" s="99">
        <f t="shared" si="4"/>
        <v>1000</v>
      </c>
      <c r="G71" s="99">
        <f t="shared" si="11"/>
        <v>134.15</v>
      </c>
      <c r="H71" s="99">
        <f t="shared" si="12"/>
        <v>150.25</v>
      </c>
      <c r="I71" s="99">
        <f t="shared" si="7"/>
        <v>1000</v>
      </c>
      <c r="J71" s="99">
        <f t="shared" si="8"/>
        <v>150.25</v>
      </c>
      <c r="K71" s="277">
        <v>2000</v>
      </c>
      <c r="L71" s="316">
        <f t="shared" si="9"/>
        <v>284.39999999999998</v>
      </c>
    </row>
    <row r="72" spans="1:12" ht="61.5" customHeight="1" thickBot="1" x14ac:dyDescent="0.25">
      <c r="A72" s="388" t="s">
        <v>149</v>
      </c>
      <c r="B72" s="44" t="s">
        <v>869</v>
      </c>
      <c r="C72" s="37" t="s">
        <v>154</v>
      </c>
      <c r="D72" s="37" t="s">
        <v>554</v>
      </c>
      <c r="E72" s="98">
        <v>65.69</v>
      </c>
      <c r="F72" s="99">
        <f t="shared" si="4"/>
        <v>75</v>
      </c>
      <c r="G72" s="99">
        <f t="shared" si="11"/>
        <v>4.93</v>
      </c>
      <c r="H72" s="99">
        <f t="shared" si="12"/>
        <v>73.569999999999993</v>
      </c>
      <c r="I72" s="99">
        <f t="shared" si="7"/>
        <v>75</v>
      </c>
      <c r="J72" s="99">
        <f t="shared" si="8"/>
        <v>5.52</v>
      </c>
      <c r="K72" s="277">
        <v>150</v>
      </c>
      <c r="L72" s="316">
        <f t="shared" si="9"/>
        <v>10.45</v>
      </c>
    </row>
    <row r="73" spans="1:12" ht="53.25" customHeight="1" x14ac:dyDescent="0.2">
      <c r="A73" s="388"/>
      <c r="B73" s="44" t="s">
        <v>870</v>
      </c>
      <c r="C73" s="37" t="s">
        <v>154</v>
      </c>
      <c r="D73" s="278" t="s">
        <v>555</v>
      </c>
      <c r="E73" s="98">
        <v>65.69</v>
      </c>
      <c r="F73" s="99">
        <f t="shared" si="4"/>
        <v>1100</v>
      </c>
      <c r="G73" s="99">
        <f t="shared" si="11"/>
        <v>72.260000000000005</v>
      </c>
      <c r="H73" s="99">
        <f t="shared" si="12"/>
        <v>73.569999999999993</v>
      </c>
      <c r="I73" s="99">
        <f t="shared" si="7"/>
        <v>1100</v>
      </c>
      <c r="J73" s="99">
        <f t="shared" si="8"/>
        <v>80.930000000000007</v>
      </c>
      <c r="K73" s="277">
        <v>2200</v>
      </c>
      <c r="L73" s="316">
        <f t="shared" si="9"/>
        <v>153.19</v>
      </c>
    </row>
    <row r="74" spans="1:12" ht="51.75" customHeight="1" x14ac:dyDescent="0.2">
      <c r="A74" s="388" t="s">
        <v>152</v>
      </c>
      <c r="B74" s="342" t="s">
        <v>871</v>
      </c>
      <c r="C74" s="37" t="s">
        <v>158</v>
      </c>
      <c r="D74" s="37" t="s">
        <v>430</v>
      </c>
      <c r="E74" s="98">
        <v>136.66999999999999</v>
      </c>
      <c r="F74" s="99">
        <f t="shared" si="4"/>
        <v>45</v>
      </c>
      <c r="G74" s="99">
        <f t="shared" si="11"/>
        <v>6.15</v>
      </c>
      <c r="H74" s="99">
        <f t="shared" si="12"/>
        <v>153.07</v>
      </c>
      <c r="I74" s="99">
        <f t="shared" si="7"/>
        <v>45</v>
      </c>
      <c r="J74" s="99">
        <f t="shared" si="8"/>
        <v>6.89</v>
      </c>
      <c r="K74" s="38">
        <v>90</v>
      </c>
      <c r="L74" s="316">
        <f t="shared" si="9"/>
        <v>13.04</v>
      </c>
    </row>
    <row r="75" spans="1:12" ht="57.75" customHeight="1" x14ac:dyDescent="0.2">
      <c r="A75" s="388"/>
      <c r="B75" s="342" t="s">
        <v>872</v>
      </c>
      <c r="C75" s="37" t="s">
        <v>158</v>
      </c>
      <c r="D75" s="37" t="s">
        <v>430</v>
      </c>
      <c r="E75" s="98">
        <v>136.66999999999999</v>
      </c>
      <c r="F75" s="99">
        <f t="shared" si="4"/>
        <v>67.5</v>
      </c>
      <c r="G75" s="99">
        <f t="shared" si="11"/>
        <v>9.23</v>
      </c>
      <c r="H75" s="99">
        <f t="shared" si="12"/>
        <v>153.07</v>
      </c>
      <c r="I75" s="99">
        <f t="shared" si="7"/>
        <v>67.5</v>
      </c>
      <c r="J75" s="99">
        <f t="shared" si="8"/>
        <v>10.33</v>
      </c>
      <c r="K75" s="38">
        <v>135</v>
      </c>
      <c r="L75" s="316">
        <f t="shared" si="9"/>
        <v>19.560000000000002</v>
      </c>
    </row>
    <row r="76" spans="1:12" ht="72.75" customHeight="1" x14ac:dyDescent="0.2">
      <c r="A76" s="388" t="s">
        <v>156</v>
      </c>
      <c r="B76" s="44" t="s">
        <v>873</v>
      </c>
      <c r="C76" s="37" t="s">
        <v>42</v>
      </c>
      <c r="D76" s="37" t="s">
        <v>543</v>
      </c>
      <c r="E76" s="96">
        <v>100.15</v>
      </c>
      <c r="F76" s="21">
        <f t="shared" ref="F76:F92" si="13">ROUND(K76/12*6,2)</f>
        <v>16.45</v>
      </c>
      <c r="G76" s="21">
        <f t="shared" ref="G76:G92" si="14">ROUND(F76*E76/1000,2)</f>
        <v>1.65</v>
      </c>
      <c r="H76" s="16">
        <f t="shared" ref="H76:H92" si="15">ROUND(E76*$J$220,2)</f>
        <v>115.17</v>
      </c>
      <c r="I76" s="99">
        <f t="shared" ref="I76:I92" si="16">K76-F76</f>
        <v>16.45</v>
      </c>
      <c r="J76" s="99">
        <f t="shared" ref="J76:J92" si="17">ROUND(H76*I76/1000,2)</f>
        <v>1.89</v>
      </c>
      <c r="K76" s="38">
        <v>32.9</v>
      </c>
      <c r="L76" s="316">
        <f t="shared" ref="L76:L92" si="18">J76+G76</f>
        <v>3.54</v>
      </c>
    </row>
    <row r="77" spans="1:12" ht="64.5" customHeight="1" x14ac:dyDescent="0.2">
      <c r="A77" s="388"/>
      <c r="B77" s="44" t="s">
        <v>874</v>
      </c>
      <c r="C77" s="37" t="s">
        <v>42</v>
      </c>
      <c r="D77" s="37" t="s">
        <v>543</v>
      </c>
      <c r="E77" s="96">
        <v>100.15</v>
      </c>
      <c r="F77" s="21">
        <f t="shared" si="13"/>
        <v>806.16</v>
      </c>
      <c r="G77" s="21">
        <f t="shared" si="14"/>
        <v>80.739999999999995</v>
      </c>
      <c r="H77" s="16">
        <f t="shared" si="15"/>
        <v>115.17</v>
      </c>
      <c r="I77" s="99">
        <f t="shared" si="16"/>
        <v>806.16</v>
      </c>
      <c r="J77" s="99">
        <f t="shared" si="17"/>
        <v>92.85</v>
      </c>
      <c r="K77" s="38">
        <v>1612.32</v>
      </c>
      <c r="L77" s="316">
        <f t="shared" si="18"/>
        <v>173.58999999999997</v>
      </c>
    </row>
    <row r="78" spans="1:12" ht="51" customHeight="1" x14ac:dyDescent="0.2">
      <c r="A78" s="388" t="s">
        <v>160</v>
      </c>
      <c r="B78" s="44" t="s">
        <v>875</v>
      </c>
      <c r="C78" s="37" t="s">
        <v>42</v>
      </c>
      <c r="D78" s="37" t="s">
        <v>543</v>
      </c>
      <c r="E78" s="96">
        <v>100.15</v>
      </c>
      <c r="F78" s="21">
        <f t="shared" si="13"/>
        <v>1645.63</v>
      </c>
      <c r="G78" s="21">
        <f t="shared" si="14"/>
        <v>164.81</v>
      </c>
      <c r="H78" s="16">
        <f t="shared" si="15"/>
        <v>115.17</v>
      </c>
      <c r="I78" s="99">
        <f t="shared" si="16"/>
        <v>1645.625</v>
      </c>
      <c r="J78" s="99">
        <f t="shared" si="17"/>
        <v>189.53</v>
      </c>
      <c r="K78" s="38">
        <v>3291.2550000000001</v>
      </c>
      <c r="L78" s="316">
        <f t="shared" si="18"/>
        <v>354.34000000000003</v>
      </c>
    </row>
    <row r="79" spans="1:12" ht="81" customHeight="1" x14ac:dyDescent="0.2">
      <c r="A79" s="388"/>
      <c r="B79" s="44" t="s">
        <v>876</v>
      </c>
      <c r="C79" s="37" t="s">
        <v>42</v>
      </c>
      <c r="D79" s="37" t="s">
        <v>543</v>
      </c>
      <c r="E79" s="96">
        <v>100.15</v>
      </c>
      <c r="F79" s="21">
        <f t="shared" si="13"/>
        <v>1416.64</v>
      </c>
      <c r="G79" s="21">
        <f t="shared" si="14"/>
        <v>141.88</v>
      </c>
      <c r="H79" s="16">
        <f t="shared" si="15"/>
        <v>115.17</v>
      </c>
      <c r="I79" s="99">
        <f t="shared" si="16"/>
        <v>1416.6409999999998</v>
      </c>
      <c r="J79" s="99">
        <f t="shared" si="17"/>
        <v>163.15</v>
      </c>
      <c r="K79" s="38">
        <v>2833.2809999999999</v>
      </c>
      <c r="L79" s="316">
        <f t="shared" si="18"/>
        <v>305.02999999999997</v>
      </c>
    </row>
    <row r="80" spans="1:12" ht="78.75" customHeight="1" x14ac:dyDescent="0.2">
      <c r="A80" s="138" t="s">
        <v>556</v>
      </c>
      <c r="B80" s="44" t="s">
        <v>877</v>
      </c>
      <c r="C80" s="37" t="s">
        <v>42</v>
      </c>
      <c r="D80" s="37" t="s">
        <v>543</v>
      </c>
      <c r="E80" s="96">
        <v>100.15</v>
      </c>
      <c r="F80" s="21">
        <f t="shared" si="13"/>
        <v>5500</v>
      </c>
      <c r="G80" s="21">
        <f t="shared" si="14"/>
        <v>550.83000000000004</v>
      </c>
      <c r="H80" s="16">
        <f t="shared" si="15"/>
        <v>115.17</v>
      </c>
      <c r="I80" s="99">
        <f t="shared" si="16"/>
        <v>5500</v>
      </c>
      <c r="J80" s="99">
        <f t="shared" si="17"/>
        <v>633.44000000000005</v>
      </c>
      <c r="K80" s="38">
        <v>11000</v>
      </c>
      <c r="L80" s="316">
        <f t="shared" si="18"/>
        <v>1184.27</v>
      </c>
    </row>
    <row r="81" spans="1:12" ht="78" customHeight="1" x14ac:dyDescent="0.2">
      <c r="A81" s="388" t="s">
        <v>166</v>
      </c>
      <c r="B81" s="44" t="s">
        <v>878</v>
      </c>
      <c r="C81" s="37" t="s">
        <v>42</v>
      </c>
      <c r="D81" s="37" t="s">
        <v>543</v>
      </c>
      <c r="E81" s="96">
        <v>100.15</v>
      </c>
      <c r="F81" s="21">
        <f t="shared" si="13"/>
        <v>28.5</v>
      </c>
      <c r="G81" s="21">
        <f t="shared" si="14"/>
        <v>2.85</v>
      </c>
      <c r="H81" s="16">
        <f t="shared" si="15"/>
        <v>115.17</v>
      </c>
      <c r="I81" s="99">
        <f t="shared" si="16"/>
        <v>28.5</v>
      </c>
      <c r="J81" s="99">
        <f t="shared" si="17"/>
        <v>3.28</v>
      </c>
      <c r="K81" s="38">
        <v>57</v>
      </c>
      <c r="L81" s="316">
        <f t="shared" si="18"/>
        <v>6.13</v>
      </c>
    </row>
    <row r="82" spans="1:12" ht="59.25" customHeight="1" x14ac:dyDescent="0.2">
      <c r="A82" s="388"/>
      <c r="B82" s="44" t="s">
        <v>879</v>
      </c>
      <c r="C82" s="37" t="s">
        <v>42</v>
      </c>
      <c r="D82" s="37" t="s">
        <v>543</v>
      </c>
      <c r="E82" s="96">
        <v>100.15</v>
      </c>
      <c r="F82" s="21">
        <f t="shared" si="13"/>
        <v>4500</v>
      </c>
      <c r="G82" s="21">
        <f t="shared" si="14"/>
        <v>450.68</v>
      </c>
      <c r="H82" s="16">
        <f t="shared" si="15"/>
        <v>115.17</v>
      </c>
      <c r="I82" s="99">
        <f t="shared" si="16"/>
        <v>4500</v>
      </c>
      <c r="J82" s="99">
        <f t="shared" si="17"/>
        <v>518.27</v>
      </c>
      <c r="K82" s="38">
        <v>9000</v>
      </c>
      <c r="L82" s="316">
        <f t="shared" si="18"/>
        <v>968.95</v>
      </c>
    </row>
    <row r="83" spans="1:12" ht="75" customHeight="1" thickBot="1" x14ac:dyDescent="0.25">
      <c r="A83" s="388"/>
      <c r="B83" s="44" t="s">
        <v>880</v>
      </c>
      <c r="C83" s="37" t="s">
        <v>42</v>
      </c>
      <c r="D83" s="37" t="s">
        <v>543</v>
      </c>
      <c r="E83" s="96">
        <v>100.15</v>
      </c>
      <c r="F83" s="21">
        <f t="shared" si="13"/>
        <v>6889.5</v>
      </c>
      <c r="G83" s="21">
        <f t="shared" si="14"/>
        <v>689.98</v>
      </c>
      <c r="H83" s="16">
        <f t="shared" si="15"/>
        <v>115.17</v>
      </c>
      <c r="I83" s="99">
        <f t="shared" si="16"/>
        <v>6889.5</v>
      </c>
      <c r="J83" s="99">
        <f t="shared" si="17"/>
        <v>793.46</v>
      </c>
      <c r="K83" s="38">
        <v>13779</v>
      </c>
      <c r="L83" s="316">
        <f t="shared" si="18"/>
        <v>1483.44</v>
      </c>
    </row>
    <row r="84" spans="1:12" ht="59.65" customHeight="1" x14ac:dyDescent="0.2">
      <c r="A84" s="138" t="s">
        <v>557</v>
      </c>
      <c r="B84" s="44" t="s">
        <v>881</v>
      </c>
      <c r="C84" s="271" t="s">
        <v>42</v>
      </c>
      <c r="D84" s="37" t="s">
        <v>543</v>
      </c>
      <c r="E84" s="96">
        <v>100.15</v>
      </c>
      <c r="F84" s="21">
        <f t="shared" si="13"/>
        <v>2450</v>
      </c>
      <c r="G84" s="21">
        <f t="shared" si="14"/>
        <v>245.37</v>
      </c>
      <c r="H84" s="16">
        <f t="shared" si="15"/>
        <v>115.17</v>
      </c>
      <c r="I84" s="99">
        <f t="shared" si="16"/>
        <v>2450</v>
      </c>
      <c r="J84" s="99">
        <f t="shared" si="17"/>
        <v>282.17</v>
      </c>
      <c r="K84" s="38">
        <v>4900</v>
      </c>
      <c r="L84" s="316">
        <f t="shared" si="18"/>
        <v>527.54</v>
      </c>
    </row>
    <row r="85" spans="1:12" ht="63" customHeight="1" x14ac:dyDescent="0.2">
      <c r="A85" s="138" t="s">
        <v>558</v>
      </c>
      <c r="B85" s="44" t="s">
        <v>882</v>
      </c>
      <c r="C85" s="37" t="s">
        <v>42</v>
      </c>
      <c r="D85" s="37" t="s">
        <v>543</v>
      </c>
      <c r="E85" s="96">
        <v>100.15</v>
      </c>
      <c r="F85" s="21">
        <f t="shared" si="13"/>
        <v>2231.69</v>
      </c>
      <c r="G85" s="21">
        <f t="shared" si="14"/>
        <v>223.5</v>
      </c>
      <c r="H85" s="16">
        <f t="shared" si="15"/>
        <v>115.17</v>
      </c>
      <c r="I85" s="99">
        <f t="shared" si="16"/>
        <v>2231.69</v>
      </c>
      <c r="J85" s="99">
        <f t="shared" si="17"/>
        <v>257.02</v>
      </c>
      <c r="K85" s="38">
        <v>4463.38</v>
      </c>
      <c r="L85" s="316">
        <f t="shared" si="18"/>
        <v>480.52</v>
      </c>
    </row>
    <row r="86" spans="1:12" ht="69.75" customHeight="1" x14ac:dyDescent="0.2">
      <c r="A86" s="388" t="s">
        <v>174</v>
      </c>
      <c r="B86" s="44" t="s">
        <v>883</v>
      </c>
      <c r="C86" s="37" t="s">
        <v>42</v>
      </c>
      <c r="D86" s="37" t="s">
        <v>543</v>
      </c>
      <c r="E86" s="96">
        <v>100.15</v>
      </c>
      <c r="F86" s="21">
        <f t="shared" si="13"/>
        <v>236.08</v>
      </c>
      <c r="G86" s="21">
        <f t="shared" si="14"/>
        <v>23.64</v>
      </c>
      <c r="H86" s="16">
        <f t="shared" si="15"/>
        <v>115.17</v>
      </c>
      <c r="I86" s="99">
        <f t="shared" si="16"/>
        <v>236.06999999999996</v>
      </c>
      <c r="J86" s="99">
        <f t="shared" si="17"/>
        <v>27.19</v>
      </c>
      <c r="K86" s="38">
        <v>472.15</v>
      </c>
      <c r="L86" s="316">
        <f t="shared" si="18"/>
        <v>50.83</v>
      </c>
    </row>
    <row r="87" spans="1:12" ht="79.5" customHeight="1" x14ac:dyDescent="0.2">
      <c r="A87" s="388"/>
      <c r="B87" s="44" t="s">
        <v>884</v>
      </c>
      <c r="C87" s="37" t="s">
        <v>42</v>
      </c>
      <c r="D87" s="37" t="s">
        <v>543</v>
      </c>
      <c r="E87" s="96">
        <v>100.15</v>
      </c>
      <c r="F87" s="21">
        <f t="shared" si="13"/>
        <v>295.22000000000003</v>
      </c>
      <c r="G87" s="21">
        <f t="shared" si="14"/>
        <v>29.57</v>
      </c>
      <c r="H87" s="16">
        <f t="shared" si="15"/>
        <v>115.17</v>
      </c>
      <c r="I87" s="99">
        <f t="shared" si="16"/>
        <v>295.22000000000003</v>
      </c>
      <c r="J87" s="99">
        <f t="shared" si="17"/>
        <v>34</v>
      </c>
      <c r="K87" s="38">
        <v>590.44000000000005</v>
      </c>
      <c r="L87" s="316">
        <f t="shared" si="18"/>
        <v>63.57</v>
      </c>
    </row>
    <row r="88" spans="1:12" ht="66" customHeight="1" x14ac:dyDescent="0.2">
      <c r="A88" s="388" t="s">
        <v>176</v>
      </c>
      <c r="B88" s="44" t="s">
        <v>885</v>
      </c>
      <c r="C88" s="37" t="s">
        <v>42</v>
      </c>
      <c r="D88" s="37" t="s">
        <v>543</v>
      </c>
      <c r="E88" s="96">
        <v>100.15</v>
      </c>
      <c r="F88" s="21">
        <f t="shared" si="13"/>
        <v>67.5</v>
      </c>
      <c r="G88" s="21">
        <f t="shared" si="14"/>
        <v>6.76</v>
      </c>
      <c r="H88" s="16">
        <f t="shared" si="15"/>
        <v>115.17</v>
      </c>
      <c r="I88" s="99">
        <f t="shared" si="16"/>
        <v>67.5</v>
      </c>
      <c r="J88" s="99">
        <f t="shared" si="17"/>
        <v>7.77</v>
      </c>
      <c r="K88" s="38">
        <v>135</v>
      </c>
      <c r="L88" s="316">
        <f t="shared" si="18"/>
        <v>14.53</v>
      </c>
    </row>
    <row r="89" spans="1:12" ht="68.25" customHeight="1" x14ac:dyDescent="0.2">
      <c r="A89" s="388"/>
      <c r="B89" s="44" t="s">
        <v>829</v>
      </c>
      <c r="C89" s="37" t="s">
        <v>42</v>
      </c>
      <c r="D89" s="37" t="s">
        <v>543</v>
      </c>
      <c r="E89" s="96">
        <v>100.15</v>
      </c>
      <c r="F89" s="21">
        <f t="shared" si="13"/>
        <v>2182.5</v>
      </c>
      <c r="G89" s="21">
        <f t="shared" si="14"/>
        <v>218.58</v>
      </c>
      <c r="H89" s="16">
        <f t="shared" si="15"/>
        <v>115.17</v>
      </c>
      <c r="I89" s="99">
        <f t="shared" si="16"/>
        <v>2182.5</v>
      </c>
      <c r="J89" s="99">
        <f t="shared" si="17"/>
        <v>251.36</v>
      </c>
      <c r="K89" s="38">
        <v>4365</v>
      </c>
      <c r="L89" s="316">
        <f t="shared" si="18"/>
        <v>469.94000000000005</v>
      </c>
    </row>
    <row r="90" spans="1:12" ht="66" customHeight="1" x14ac:dyDescent="0.2">
      <c r="A90" s="138" t="s">
        <v>179</v>
      </c>
      <c r="B90" s="44" t="s">
        <v>886</v>
      </c>
      <c r="C90" s="37" t="s">
        <v>42</v>
      </c>
      <c r="D90" s="37" t="s">
        <v>543</v>
      </c>
      <c r="E90" s="96">
        <v>100.15</v>
      </c>
      <c r="F90" s="21">
        <f t="shared" si="13"/>
        <v>750</v>
      </c>
      <c r="G90" s="21">
        <f t="shared" si="14"/>
        <v>75.11</v>
      </c>
      <c r="H90" s="16">
        <f t="shared" si="15"/>
        <v>115.17</v>
      </c>
      <c r="I90" s="99">
        <f t="shared" si="16"/>
        <v>750</v>
      </c>
      <c r="J90" s="99">
        <f t="shared" si="17"/>
        <v>86.38</v>
      </c>
      <c r="K90" s="38">
        <v>1500</v>
      </c>
      <c r="L90" s="316">
        <f t="shared" si="18"/>
        <v>161.49</v>
      </c>
    </row>
    <row r="91" spans="1:12" ht="59.25" customHeight="1" x14ac:dyDescent="0.2">
      <c r="A91" s="138" t="s">
        <v>182</v>
      </c>
      <c r="B91" s="44" t="s">
        <v>887</v>
      </c>
      <c r="C91" s="37" t="s">
        <v>42</v>
      </c>
      <c r="D91" s="37" t="s">
        <v>543</v>
      </c>
      <c r="E91" s="96">
        <v>100.15</v>
      </c>
      <c r="F91" s="21">
        <f t="shared" si="13"/>
        <v>1350</v>
      </c>
      <c r="G91" s="21">
        <f t="shared" si="14"/>
        <v>135.19999999999999</v>
      </c>
      <c r="H91" s="16">
        <f t="shared" si="15"/>
        <v>115.17</v>
      </c>
      <c r="I91" s="99">
        <f t="shared" si="16"/>
        <v>1350</v>
      </c>
      <c r="J91" s="99">
        <f t="shared" si="17"/>
        <v>155.47999999999999</v>
      </c>
      <c r="K91" s="38">
        <v>2700</v>
      </c>
      <c r="L91" s="316">
        <f t="shared" si="18"/>
        <v>290.67999999999995</v>
      </c>
    </row>
    <row r="92" spans="1:12" ht="67.5" customHeight="1" x14ac:dyDescent="0.2">
      <c r="A92" s="138" t="s">
        <v>184</v>
      </c>
      <c r="B92" s="44" t="s">
        <v>888</v>
      </c>
      <c r="C92" s="37" t="s">
        <v>42</v>
      </c>
      <c r="D92" s="37" t="s">
        <v>543</v>
      </c>
      <c r="E92" s="96">
        <v>100.15</v>
      </c>
      <c r="F92" s="21">
        <f t="shared" si="13"/>
        <v>170</v>
      </c>
      <c r="G92" s="21">
        <f t="shared" si="14"/>
        <v>17.03</v>
      </c>
      <c r="H92" s="16">
        <f t="shared" si="15"/>
        <v>115.17</v>
      </c>
      <c r="I92" s="99">
        <f t="shared" si="16"/>
        <v>170</v>
      </c>
      <c r="J92" s="99">
        <f t="shared" si="17"/>
        <v>19.579999999999998</v>
      </c>
      <c r="K92" s="38">
        <v>340</v>
      </c>
      <c r="L92" s="316">
        <f t="shared" si="18"/>
        <v>36.61</v>
      </c>
    </row>
    <row r="93" spans="1:12" ht="62.25" customHeight="1" x14ac:dyDescent="0.2">
      <c r="A93" s="388" t="s">
        <v>186</v>
      </c>
      <c r="B93" s="49" t="s">
        <v>889</v>
      </c>
      <c r="C93" s="40"/>
      <c r="D93" s="40"/>
      <c r="E93" s="43"/>
      <c r="F93" s="43">
        <f>SUM(F94:F96)</f>
        <v>841.38</v>
      </c>
      <c r="G93" s="43">
        <f>SUM(G94:G96)</f>
        <v>220.40999999999997</v>
      </c>
      <c r="H93" s="43"/>
      <c r="I93" s="43">
        <f>SUM(I94:I96)</f>
        <v>841.37</v>
      </c>
      <c r="J93" s="43">
        <f>SUM(J94:J96)</f>
        <v>246.86</v>
      </c>
      <c r="K93" s="40">
        <f>SUM(K94:K96)</f>
        <v>1682.75</v>
      </c>
      <c r="L93" s="139">
        <f>SUM(L94:L96)</f>
        <v>467.27000000000004</v>
      </c>
    </row>
    <row r="94" spans="1:12" ht="51" customHeight="1" x14ac:dyDescent="0.2">
      <c r="A94" s="388"/>
      <c r="B94" s="44" t="s">
        <v>559</v>
      </c>
      <c r="C94" s="279" t="s">
        <v>560</v>
      </c>
      <c r="D94" s="37" t="s">
        <v>561</v>
      </c>
      <c r="E94" s="96">
        <v>247.67</v>
      </c>
      <c r="F94" s="16">
        <f>ROUND(K94/12*6,2)</f>
        <v>772</v>
      </c>
      <c r="G94" s="16">
        <f>ROUND(E94*F94/1000,2)</f>
        <v>191.2</v>
      </c>
      <c r="H94" s="99">
        <f>ROUND(E94*$J$222,2)</f>
        <v>277.39</v>
      </c>
      <c r="I94" s="99">
        <f>K94-F94</f>
        <v>772</v>
      </c>
      <c r="J94" s="99">
        <f>ROUND(H94*I94/1000,2)</f>
        <v>214.15</v>
      </c>
      <c r="K94" s="38">
        <v>1544</v>
      </c>
      <c r="L94" s="316">
        <f>J94+G94</f>
        <v>405.35</v>
      </c>
    </row>
    <row r="95" spans="1:12" ht="58.5" customHeight="1" x14ac:dyDescent="0.2">
      <c r="A95" s="388"/>
      <c r="B95" s="44" t="s">
        <v>890</v>
      </c>
      <c r="C95" s="279" t="s">
        <v>562</v>
      </c>
      <c r="D95" s="37" t="s">
        <v>295</v>
      </c>
      <c r="E95" s="98">
        <v>515.55999999999995</v>
      </c>
      <c r="F95" s="99">
        <f>ROUND(K95/12*6,2)</f>
        <v>44.88</v>
      </c>
      <c r="G95" s="99">
        <f>ROUND(E95*F95/1000,2)</f>
        <v>23.14</v>
      </c>
      <c r="H95" s="99">
        <f>ROUND(E95*$J$222,2)</f>
        <v>577.42999999999995</v>
      </c>
      <c r="I95" s="99">
        <f>K95-F95</f>
        <v>44.87</v>
      </c>
      <c r="J95" s="99">
        <f>ROUND(H95*I95/1000,2)</f>
        <v>25.91</v>
      </c>
      <c r="K95" s="38">
        <v>89.75</v>
      </c>
      <c r="L95" s="316">
        <f>J95+G95</f>
        <v>49.05</v>
      </c>
    </row>
    <row r="96" spans="1:12" ht="51.75" customHeight="1" x14ac:dyDescent="0.2">
      <c r="A96" s="388"/>
      <c r="B96" s="44" t="s">
        <v>891</v>
      </c>
      <c r="C96" s="37" t="s">
        <v>563</v>
      </c>
      <c r="D96" s="37" t="s">
        <v>561</v>
      </c>
      <c r="E96" s="98">
        <v>247.67</v>
      </c>
      <c r="F96" s="99">
        <f>ROUND(K96/12*6,2)</f>
        <v>24.5</v>
      </c>
      <c r="G96" s="99">
        <f>ROUND(E96*F96/1000,2)</f>
        <v>6.07</v>
      </c>
      <c r="H96" s="99">
        <f>ROUND(E96*$J$222,2)</f>
        <v>277.39</v>
      </c>
      <c r="I96" s="99">
        <f>K96-F96</f>
        <v>24.5</v>
      </c>
      <c r="J96" s="99">
        <f>ROUND(H96*I96/1000,2)</f>
        <v>6.8</v>
      </c>
      <c r="K96" s="38">
        <v>49</v>
      </c>
      <c r="L96" s="316">
        <f>J96+G96</f>
        <v>12.870000000000001</v>
      </c>
    </row>
    <row r="97" spans="1:14" ht="61.5" customHeight="1" x14ac:dyDescent="0.2">
      <c r="A97" s="388"/>
      <c r="B97" s="49" t="s">
        <v>564</v>
      </c>
      <c r="C97" s="280"/>
      <c r="D97" s="54"/>
      <c r="E97" s="281"/>
      <c r="F97" s="281">
        <f>SUM(F98:F100)</f>
        <v>1285</v>
      </c>
      <c r="G97" s="281">
        <f>SUM(G98:G100)</f>
        <v>362.46</v>
      </c>
      <c r="H97" s="281"/>
      <c r="I97" s="281">
        <f>SUM(I98:I100)</f>
        <v>1285</v>
      </c>
      <c r="J97" s="281">
        <f>SUM(J98:J100)</f>
        <v>405.96</v>
      </c>
      <c r="K97" s="54">
        <f>SUM(K98:K100)</f>
        <v>2570</v>
      </c>
      <c r="L97" s="317">
        <f>SUM(L98:L100)</f>
        <v>768.42</v>
      </c>
    </row>
    <row r="98" spans="1:14" ht="51.75" customHeight="1" x14ac:dyDescent="0.2">
      <c r="A98" s="388"/>
      <c r="B98" s="44" t="s">
        <v>565</v>
      </c>
      <c r="C98" s="279" t="s">
        <v>560</v>
      </c>
      <c r="D98" s="37" t="s">
        <v>561</v>
      </c>
      <c r="E98" s="98">
        <v>247.67</v>
      </c>
      <c r="F98" s="99">
        <f t="shared" ref="F98:F104" si="19">ROUND(K98/12*6,2)</f>
        <v>1100</v>
      </c>
      <c r="G98" s="99">
        <f>ROUND(E98*F98/1000,2)</f>
        <v>272.44</v>
      </c>
      <c r="H98" s="99">
        <f>ROUND(E98*$J$222,2)</f>
        <v>277.39</v>
      </c>
      <c r="I98" s="99">
        <f t="shared" ref="I98:I104" si="20">K98-F98</f>
        <v>1100</v>
      </c>
      <c r="J98" s="99">
        <f t="shared" ref="J98:J104" si="21">ROUND(H98*I98/1000,2)</f>
        <v>305.13</v>
      </c>
      <c r="K98" s="38">
        <v>2200</v>
      </c>
      <c r="L98" s="316">
        <f t="shared" ref="L98:L104" si="22">J98+G98</f>
        <v>577.56999999999994</v>
      </c>
    </row>
    <row r="99" spans="1:14" ht="54.75" customHeight="1" x14ac:dyDescent="0.2">
      <c r="A99" s="388"/>
      <c r="B99" s="44" t="s">
        <v>892</v>
      </c>
      <c r="C99" s="279" t="s">
        <v>562</v>
      </c>
      <c r="D99" s="37" t="s">
        <v>295</v>
      </c>
      <c r="E99" s="98">
        <v>515.55999999999995</v>
      </c>
      <c r="F99" s="99">
        <f t="shared" si="19"/>
        <v>165</v>
      </c>
      <c r="G99" s="99">
        <f>ROUND(E99*F99/1000,2)</f>
        <v>85.07</v>
      </c>
      <c r="H99" s="99">
        <f>ROUND(E99*$J$222,2)</f>
        <v>577.42999999999995</v>
      </c>
      <c r="I99" s="99">
        <f t="shared" si="20"/>
        <v>165</v>
      </c>
      <c r="J99" s="99">
        <f t="shared" si="21"/>
        <v>95.28</v>
      </c>
      <c r="K99" s="38">
        <v>330</v>
      </c>
      <c r="L99" s="316">
        <f t="shared" si="22"/>
        <v>180.35</v>
      </c>
    </row>
    <row r="100" spans="1:14" ht="64.5" customHeight="1" x14ac:dyDescent="0.2">
      <c r="A100" s="388"/>
      <c r="B100" s="44" t="s">
        <v>893</v>
      </c>
      <c r="C100" s="37" t="s">
        <v>563</v>
      </c>
      <c r="D100" s="37" t="s">
        <v>561</v>
      </c>
      <c r="E100" s="98">
        <v>247.67</v>
      </c>
      <c r="F100" s="99">
        <f t="shared" si="19"/>
        <v>20</v>
      </c>
      <c r="G100" s="99">
        <f>ROUND(E100*F100/1000,2)</f>
        <v>4.95</v>
      </c>
      <c r="H100" s="99">
        <f>ROUND(E100*$J$222,2)</f>
        <v>277.39</v>
      </c>
      <c r="I100" s="99">
        <f t="shared" si="20"/>
        <v>20</v>
      </c>
      <c r="J100" s="99">
        <f t="shared" si="21"/>
        <v>5.55</v>
      </c>
      <c r="K100" s="277">
        <v>40</v>
      </c>
      <c r="L100" s="316">
        <f t="shared" si="22"/>
        <v>10.5</v>
      </c>
    </row>
    <row r="101" spans="1:14" ht="69.75" customHeight="1" x14ac:dyDescent="0.2">
      <c r="A101" s="388" t="s">
        <v>189</v>
      </c>
      <c r="B101" s="44" t="s">
        <v>894</v>
      </c>
      <c r="C101" s="37" t="s">
        <v>42</v>
      </c>
      <c r="D101" s="37" t="s">
        <v>543</v>
      </c>
      <c r="E101" s="96">
        <v>100.15</v>
      </c>
      <c r="F101" s="21">
        <f t="shared" si="19"/>
        <v>70</v>
      </c>
      <c r="G101" s="21">
        <f>ROUND(F101*E101/1000,2)</f>
        <v>7.01</v>
      </c>
      <c r="H101" s="16">
        <f>ROUND(E101*$J$220,2)</f>
        <v>115.17</v>
      </c>
      <c r="I101" s="99">
        <f t="shared" si="20"/>
        <v>70</v>
      </c>
      <c r="J101" s="99">
        <f t="shared" si="21"/>
        <v>8.06</v>
      </c>
      <c r="K101" s="38">
        <v>140</v>
      </c>
      <c r="L101" s="316">
        <f t="shared" si="22"/>
        <v>15.07</v>
      </c>
    </row>
    <row r="102" spans="1:14" ht="70.5" customHeight="1" x14ac:dyDescent="0.2">
      <c r="A102" s="388"/>
      <c r="B102" s="44" t="s">
        <v>895</v>
      </c>
      <c r="C102" s="37" t="s">
        <v>42</v>
      </c>
      <c r="D102" s="37" t="s">
        <v>543</v>
      </c>
      <c r="E102" s="96">
        <v>100.15</v>
      </c>
      <c r="F102" s="21">
        <f t="shared" si="19"/>
        <v>250</v>
      </c>
      <c r="G102" s="21">
        <f>ROUND(F102*E102/1000,2)</f>
        <v>25.04</v>
      </c>
      <c r="H102" s="16">
        <f>ROUND(E102*$J$220,2)</f>
        <v>115.17</v>
      </c>
      <c r="I102" s="99">
        <f t="shared" si="20"/>
        <v>250</v>
      </c>
      <c r="J102" s="99">
        <f t="shared" si="21"/>
        <v>28.79</v>
      </c>
      <c r="K102" s="38">
        <v>500</v>
      </c>
      <c r="L102" s="316">
        <f t="shared" si="22"/>
        <v>53.83</v>
      </c>
    </row>
    <row r="103" spans="1:14" s="282" customFormat="1" ht="69.599999999999994" customHeight="1" x14ac:dyDescent="0.2">
      <c r="A103" s="388" t="s">
        <v>192</v>
      </c>
      <c r="B103" s="44" t="s">
        <v>896</v>
      </c>
      <c r="C103" s="37" t="s">
        <v>196</v>
      </c>
      <c r="D103" s="37" t="s">
        <v>37</v>
      </c>
      <c r="E103" s="98">
        <v>215.74</v>
      </c>
      <c r="F103" s="99">
        <f t="shared" si="19"/>
        <v>150</v>
      </c>
      <c r="G103" s="99">
        <f>ROUND(E103*F103/1000,2)</f>
        <v>32.36</v>
      </c>
      <c r="H103" s="99">
        <f>ROUND(E103*$J$222,2)</f>
        <v>241.63</v>
      </c>
      <c r="I103" s="99">
        <f t="shared" si="20"/>
        <v>150</v>
      </c>
      <c r="J103" s="99">
        <f t="shared" si="21"/>
        <v>36.24</v>
      </c>
      <c r="K103" s="277">
        <v>300</v>
      </c>
      <c r="L103" s="316">
        <f t="shared" si="22"/>
        <v>68.599999999999994</v>
      </c>
      <c r="N103" s="267"/>
    </row>
    <row r="104" spans="1:14" s="282" customFormat="1" ht="69.75" customHeight="1" x14ac:dyDescent="0.2">
      <c r="A104" s="388"/>
      <c r="B104" s="44" t="s">
        <v>897</v>
      </c>
      <c r="C104" s="37" t="s">
        <v>196</v>
      </c>
      <c r="D104" s="37" t="s">
        <v>37</v>
      </c>
      <c r="E104" s="98">
        <v>215.74</v>
      </c>
      <c r="F104" s="99">
        <f t="shared" si="19"/>
        <v>700</v>
      </c>
      <c r="G104" s="99">
        <f>ROUND(E104*F104/1000,2)</f>
        <v>151.02000000000001</v>
      </c>
      <c r="H104" s="99">
        <f>ROUND(E104*$J$222,2)</f>
        <v>241.63</v>
      </c>
      <c r="I104" s="99">
        <f t="shared" si="20"/>
        <v>700</v>
      </c>
      <c r="J104" s="99">
        <f t="shared" si="21"/>
        <v>169.14</v>
      </c>
      <c r="K104" s="277">
        <v>1400</v>
      </c>
      <c r="L104" s="316">
        <f t="shared" si="22"/>
        <v>320.15999999999997</v>
      </c>
      <c r="N104" s="267"/>
    </row>
    <row r="105" spans="1:14" s="282" customFormat="1" ht="62.25" customHeight="1" x14ac:dyDescent="0.2">
      <c r="A105" s="388" t="s">
        <v>197</v>
      </c>
      <c r="B105" s="49" t="s">
        <v>836</v>
      </c>
      <c r="C105" s="40"/>
      <c r="D105" s="40"/>
      <c r="E105" s="56"/>
      <c r="F105" s="43">
        <f>SUM(F106:F108)</f>
        <v>693.29</v>
      </c>
      <c r="G105" s="43">
        <f>SUM(G106:G108)</f>
        <v>70.099999999999994</v>
      </c>
      <c r="H105" s="56"/>
      <c r="I105" s="43">
        <f>SUM(I106:I108)</f>
        <v>693.29</v>
      </c>
      <c r="J105" s="43">
        <f>SUM(J106:J108)</f>
        <v>78.52</v>
      </c>
      <c r="K105" s="40">
        <f>SUM(K106:K108)</f>
        <v>1386.58</v>
      </c>
      <c r="L105" s="139">
        <f>SUM(L106:L108)</f>
        <v>148.62</v>
      </c>
      <c r="N105" s="267"/>
    </row>
    <row r="106" spans="1:14" s="282" customFormat="1" ht="69.75" customHeight="1" x14ac:dyDescent="0.2">
      <c r="A106" s="388"/>
      <c r="B106" s="44" t="s">
        <v>435</v>
      </c>
      <c r="C106" s="37" t="s">
        <v>200</v>
      </c>
      <c r="D106" s="37" t="s">
        <v>566</v>
      </c>
      <c r="E106" s="98">
        <v>99.03</v>
      </c>
      <c r="F106" s="99">
        <f>ROUND(K106/12*6,2)</f>
        <v>450</v>
      </c>
      <c r="G106" s="99">
        <f>ROUND(E106*F106/1000,2)</f>
        <v>44.56</v>
      </c>
      <c r="H106" s="99">
        <f>ROUND(E106*$J$222,2)</f>
        <v>110.91</v>
      </c>
      <c r="I106" s="99">
        <f>K106-F106</f>
        <v>450</v>
      </c>
      <c r="J106" s="99">
        <f>ROUND(H106*I106/1000,2)</f>
        <v>49.91</v>
      </c>
      <c r="K106" s="38">
        <v>900</v>
      </c>
      <c r="L106" s="316">
        <f>J106+G106</f>
        <v>94.47</v>
      </c>
      <c r="N106" s="267"/>
    </row>
    <row r="107" spans="1:14" ht="72.75" customHeight="1" x14ac:dyDescent="0.2">
      <c r="A107" s="388"/>
      <c r="B107" s="44" t="s">
        <v>898</v>
      </c>
      <c r="C107" s="37" t="s">
        <v>567</v>
      </c>
      <c r="D107" s="48" t="s">
        <v>568</v>
      </c>
      <c r="E107" s="98">
        <v>105.08</v>
      </c>
      <c r="F107" s="99">
        <f>ROUND(K107/12*6,2)</f>
        <v>240</v>
      </c>
      <c r="G107" s="99">
        <f>ROUND(E107*F107/1000,2)</f>
        <v>25.22</v>
      </c>
      <c r="H107" s="99">
        <f>ROUND(E107*$J$222,2)</f>
        <v>117.69</v>
      </c>
      <c r="I107" s="99">
        <f>K107-F107</f>
        <v>240</v>
      </c>
      <c r="J107" s="99">
        <f>ROUND(H107*I107/1000,2)</f>
        <v>28.25</v>
      </c>
      <c r="K107" s="277">
        <v>480</v>
      </c>
      <c r="L107" s="316">
        <f>J107+G107</f>
        <v>53.47</v>
      </c>
    </row>
    <row r="108" spans="1:14" ht="50.25" customHeight="1" x14ac:dyDescent="0.2">
      <c r="A108" s="388"/>
      <c r="B108" s="44" t="s">
        <v>899</v>
      </c>
      <c r="C108" s="37" t="s">
        <v>569</v>
      </c>
      <c r="D108" s="48" t="s">
        <v>568</v>
      </c>
      <c r="E108" s="98">
        <v>98.71</v>
      </c>
      <c r="F108" s="99">
        <f>ROUND(K108/12*6,2)</f>
        <v>3.29</v>
      </c>
      <c r="G108" s="99">
        <f>ROUND(E108*F108/1000,2)</f>
        <v>0.32</v>
      </c>
      <c r="H108" s="99">
        <f>ROUND(E108*$J$222,2)</f>
        <v>110.56</v>
      </c>
      <c r="I108" s="99">
        <f>K108-F108</f>
        <v>3.29</v>
      </c>
      <c r="J108" s="99">
        <f>ROUND(H108*I108/1000,2)</f>
        <v>0.36</v>
      </c>
      <c r="K108" s="277">
        <v>6.58</v>
      </c>
      <c r="L108" s="316">
        <f>J108+G108</f>
        <v>0.67999999999999994</v>
      </c>
    </row>
    <row r="109" spans="1:14" ht="59.25" customHeight="1" x14ac:dyDescent="0.2">
      <c r="A109" s="388"/>
      <c r="B109" s="49" t="s">
        <v>206</v>
      </c>
      <c r="C109" s="41"/>
      <c r="D109" s="40"/>
      <c r="E109" s="56"/>
      <c r="F109" s="40">
        <f>SUM(F110:F112)</f>
        <v>904</v>
      </c>
      <c r="G109" s="40">
        <f>SUM(G110:G112)</f>
        <v>91.33</v>
      </c>
      <c r="H109" s="56"/>
      <c r="I109" s="40">
        <f>SUM(I110:I112)</f>
        <v>904</v>
      </c>
      <c r="J109" s="40">
        <f>SUM(J110:J112)</f>
        <v>102.3</v>
      </c>
      <c r="K109" s="40">
        <f>SUM(K110:K112)</f>
        <v>1808</v>
      </c>
      <c r="L109" s="163">
        <f>SUM(L110:L112)</f>
        <v>193.63000000000002</v>
      </c>
    </row>
    <row r="110" spans="1:14" s="282" customFormat="1" ht="69.75" customHeight="1" x14ac:dyDescent="0.2">
      <c r="A110" s="388"/>
      <c r="B110" s="44" t="s">
        <v>435</v>
      </c>
      <c r="C110" s="37" t="s">
        <v>200</v>
      </c>
      <c r="D110" s="37" t="s">
        <v>566</v>
      </c>
      <c r="E110" s="98">
        <v>99.03</v>
      </c>
      <c r="F110" s="99">
        <f>ROUND(K110/12*6,2)</f>
        <v>600</v>
      </c>
      <c r="G110" s="99">
        <f>ROUND(E110*F110/1000,2)</f>
        <v>59.42</v>
      </c>
      <c r="H110" s="99">
        <f>ROUND(E110*$J$222,2)</f>
        <v>110.91</v>
      </c>
      <c r="I110" s="99">
        <f>K110-F110</f>
        <v>600</v>
      </c>
      <c r="J110" s="99">
        <f>ROUND(H110*I110/1000,2)</f>
        <v>66.55</v>
      </c>
      <c r="K110" s="38">
        <v>1200</v>
      </c>
      <c r="L110" s="316">
        <f>J110+G110</f>
        <v>125.97</v>
      </c>
      <c r="N110" s="267"/>
    </row>
    <row r="111" spans="1:14" ht="69.599999999999994" customHeight="1" x14ac:dyDescent="0.2">
      <c r="A111" s="388"/>
      <c r="B111" s="44" t="s">
        <v>900</v>
      </c>
      <c r="C111" s="37" t="s">
        <v>567</v>
      </c>
      <c r="D111" s="48" t="s">
        <v>568</v>
      </c>
      <c r="E111" s="98">
        <v>105.08</v>
      </c>
      <c r="F111" s="99">
        <f>ROUND(K111/12*6,2)</f>
        <v>300</v>
      </c>
      <c r="G111" s="99">
        <f>ROUND(E111*F111/1000,2)</f>
        <v>31.52</v>
      </c>
      <c r="H111" s="99">
        <f>ROUND(E111*$J$222,2)</f>
        <v>117.69</v>
      </c>
      <c r="I111" s="99">
        <f>K111-F111</f>
        <v>300</v>
      </c>
      <c r="J111" s="99">
        <f>ROUND(H111*I111/1000,2)</f>
        <v>35.31</v>
      </c>
      <c r="K111" s="277">
        <v>600</v>
      </c>
      <c r="L111" s="316">
        <f>J111+G111</f>
        <v>66.83</v>
      </c>
    </row>
    <row r="112" spans="1:14" ht="55.5" customHeight="1" x14ac:dyDescent="0.2">
      <c r="A112" s="388"/>
      <c r="B112" s="44" t="s">
        <v>901</v>
      </c>
      <c r="C112" s="37" t="s">
        <v>569</v>
      </c>
      <c r="D112" s="48" t="s">
        <v>568</v>
      </c>
      <c r="E112" s="98">
        <v>98.71</v>
      </c>
      <c r="F112" s="99">
        <f>ROUND(K112/12*6,2)</f>
        <v>4</v>
      </c>
      <c r="G112" s="99">
        <f>ROUND(E112*F112/1000,2)</f>
        <v>0.39</v>
      </c>
      <c r="H112" s="99">
        <f>ROUND(E112*$J$222,2)</f>
        <v>110.56</v>
      </c>
      <c r="I112" s="99">
        <f>K112-F112</f>
        <v>4</v>
      </c>
      <c r="J112" s="99">
        <f>ROUND(H112*I112/1000,2)</f>
        <v>0.44</v>
      </c>
      <c r="K112" s="277">
        <v>8</v>
      </c>
      <c r="L112" s="316">
        <f>J112+G112</f>
        <v>0.83000000000000007</v>
      </c>
    </row>
    <row r="113" spans="1:12" ht="61.35" customHeight="1" x14ac:dyDescent="0.2">
      <c r="A113" s="388" t="s">
        <v>210</v>
      </c>
      <c r="B113" s="49" t="s">
        <v>902</v>
      </c>
      <c r="C113" s="40"/>
      <c r="D113" s="283"/>
      <c r="E113" s="284"/>
      <c r="F113" s="40">
        <f>SUM(F114:F115)</f>
        <v>80</v>
      </c>
      <c r="G113" s="40">
        <f>SUM(G114:G115)</f>
        <v>7.84</v>
      </c>
      <c r="H113" s="284"/>
      <c r="I113" s="40">
        <f>SUM(I114:I115)</f>
        <v>80</v>
      </c>
      <c r="J113" s="40">
        <f>SUM(J114:J115)</f>
        <v>8.7900000000000009</v>
      </c>
      <c r="K113" s="40">
        <f>SUM(K114:K115)</f>
        <v>160</v>
      </c>
      <c r="L113" s="163">
        <f>SUM(L114:L115)</f>
        <v>16.63</v>
      </c>
    </row>
    <row r="114" spans="1:12" ht="54" customHeight="1" x14ac:dyDescent="0.2">
      <c r="A114" s="388"/>
      <c r="B114" s="44" t="s">
        <v>212</v>
      </c>
      <c r="C114" s="37" t="s">
        <v>69</v>
      </c>
      <c r="D114" s="37" t="s">
        <v>543</v>
      </c>
      <c r="E114" s="98">
        <v>98.05</v>
      </c>
      <c r="F114" s="99">
        <f>ROUND(K114/12*6,2)</f>
        <v>75</v>
      </c>
      <c r="G114" s="99">
        <f>ROUND(E114*F114/1000,2)</f>
        <v>7.35</v>
      </c>
      <c r="H114" s="99">
        <f>ROUND(E114*$J$222,2)</f>
        <v>109.82</v>
      </c>
      <c r="I114" s="99">
        <f>K114-F114</f>
        <v>75</v>
      </c>
      <c r="J114" s="99">
        <f>ROUND(H114*I114/1000,2)</f>
        <v>8.24</v>
      </c>
      <c r="K114" s="277">
        <v>150</v>
      </c>
      <c r="L114" s="316">
        <f>J114+G114</f>
        <v>15.59</v>
      </c>
    </row>
    <row r="115" spans="1:12" ht="52.5" customHeight="1" x14ac:dyDescent="0.2">
      <c r="A115" s="388"/>
      <c r="B115" s="44" t="s">
        <v>570</v>
      </c>
      <c r="C115" s="37" t="s">
        <v>214</v>
      </c>
      <c r="D115" s="37" t="s">
        <v>543</v>
      </c>
      <c r="E115" s="98">
        <v>98.05</v>
      </c>
      <c r="F115" s="99">
        <f>ROUND(K115/12*6,2)</f>
        <v>5</v>
      </c>
      <c r="G115" s="99">
        <f>ROUND(E115*F115/1000,2)</f>
        <v>0.49</v>
      </c>
      <c r="H115" s="99">
        <f>ROUND(E115*$J$222,2)</f>
        <v>109.82</v>
      </c>
      <c r="I115" s="99">
        <f>K115-F115</f>
        <v>5</v>
      </c>
      <c r="J115" s="99">
        <f>ROUND(H115*I115/1000,2)</f>
        <v>0.55000000000000004</v>
      </c>
      <c r="K115" s="277">
        <v>10</v>
      </c>
      <c r="L115" s="316">
        <f>J115+G115</f>
        <v>1.04</v>
      </c>
    </row>
    <row r="116" spans="1:12" ht="61.5" customHeight="1" x14ac:dyDescent="0.2">
      <c r="A116" s="388"/>
      <c r="B116" s="285" t="s">
        <v>571</v>
      </c>
      <c r="C116" s="40"/>
      <c r="D116" s="40"/>
      <c r="E116" s="43"/>
      <c r="F116" s="40">
        <f>SUM(F117:F120)</f>
        <v>3191</v>
      </c>
      <c r="G116" s="40">
        <f>SUM(G117:G120)</f>
        <v>312.88</v>
      </c>
      <c r="H116" s="43"/>
      <c r="I116" s="40">
        <f>SUM(I117:I120)</f>
        <v>3191</v>
      </c>
      <c r="J116" s="40">
        <f>SUM(J117:J120)</f>
        <v>350.44</v>
      </c>
      <c r="K116" s="40">
        <f>SUM(K117:K120)</f>
        <v>6382</v>
      </c>
      <c r="L116" s="163">
        <f>SUM(L117:L120)</f>
        <v>663.32</v>
      </c>
    </row>
    <row r="117" spans="1:12" ht="48" customHeight="1" x14ac:dyDescent="0.2">
      <c r="A117" s="388"/>
      <c r="B117" s="44" t="s">
        <v>212</v>
      </c>
      <c r="C117" s="37" t="s">
        <v>69</v>
      </c>
      <c r="D117" s="37" t="s">
        <v>543</v>
      </c>
      <c r="E117" s="98">
        <v>98.05</v>
      </c>
      <c r="F117" s="99">
        <f>ROUND(K117/12*6,2)</f>
        <v>3125</v>
      </c>
      <c r="G117" s="99">
        <f>ROUND(E117*F117/1000,2)</f>
        <v>306.41000000000003</v>
      </c>
      <c r="H117" s="99">
        <f>ROUND(E117*$J$222,2)</f>
        <v>109.82</v>
      </c>
      <c r="I117" s="99">
        <f>K117-F117</f>
        <v>3125</v>
      </c>
      <c r="J117" s="99">
        <f>ROUND(H117*I117/1000,2)</f>
        <v>343.19</v>
      </c>
      <c r="K117" s="277">
        <v>6250</v>
      </c>
      <c r="L117" s="316">
        <f>J117+G117</f>
        <v>649.6</v>
      </c>
    </row>
    <row r="118" spans="1:12" ht="40.5" customHeight="1" x14ac:dyDescent="0.2">
      <c r="A118" s="388"/>
      <c r="B118" s="44" t="s">
        <v>216</v>
      </c>
      <c r="C118" s="37" t="s">
        <v>572</v>
      </c>
      <c r="D118" s="37" t="s">
        <v>543</v>
      </c>
      <c r="E118" s="98">
        <v>98.05</v>
      </c>
      <c r="F118" s="99">
        <f>ROUND(K118/12*6,2)</f>
        <v>21</v>
      </c>
      <c r="G118" s="99">
        <f>ROUND(E118*F118/1000,2)</f>
        <v>2.06</v>
      </c>
      <c r="H118" s="99">
        <f>ROUND(E118*$J$222,2)</f>
        <v>109.82</v>
      </c>
      <c r="I118" s="99">
        <f>K118-F118</f>
        <v>21</v>
      </c>
      <c r="J118" s="99">
        <f>ROUND(H118*I118/1000,2)</f>
        <v>2.31</v>
      </c>
      <c r="K118" s="38">
        <v>42</v>
      </c>
      <c r="L118" s="316">
        <f>J118+G118</f>
        <v>4.37</v>
      </c>
    </row>
    <row r="119" spans="1:12" ht="27.75" customHeight="1" x14ac:dyDescent="0.2">
      <c r="A119" s="388"/>
      <c r="B119" s="44" t="s">
        <v>218</v>
      </c>
      <c r="C119" s="37" t="s">
        <v>573</v>
      </c>
      <c r="D119" s="37" t="s">
        <v>543</v>
      </c>
      <c r="E119" s="98">
        <v>98.05</v>
      </c>
      <c r="F119" s="99">
        <f>ROUND(K119/12*6,2)</f>
        <v>38.5</v>
      </c>
      <c r="G119" s="99">
        <f>ROUND(E119*F119/1000,2)</f>
        <v>3.77</v>
      </c>
      <c r="H119" s="99">
        <f>ROUND(E119*$J$222,2)</f>
        <v>109.82</v>
      </c>
      <c r="I119" s="99">
        <f>K119-F119</f>
        <v>38.5</v>
      </c>
      <c r="J119" s="99">
        <f>ROUND(H119*I119/1000,2)</f>
        <v>4.2300000000000004</v>
      </c>
      <c r="K119" s="38">
        <v>77</v>
      </c>
      <c r="L119" s="316">
        <f>J119+G119</f>
        <v>8</v>
      </c>
    </row>
    <row r="120" spans="1:12" ht="52.5" customHeight="1" x14ac:dyDescent="0.2">
      <c r="A120" s="388"/>
      <c r="B120" s="44" t="s">
        <v>220</v>
      </c>
      <c r="C120" s="37" t="s">
        <v>574</v>
      </c>
      <c r="D120" s="37" t="s">
        <v>543</v>
      </c>
      <c r="E120" s="98">
        <v>98.05</v>
      </c>
      <c r="F120" s="99">
        <f>ROUND(K120/12*6,2)</f>
        <v>6.5</v>
      </c>
      <c r="G120" s="99">
        <f>ROUND(E120*F120/1000,2)</f>
        <v>0.64</v>
      </c>
      <c r="H120" s="99">
        <f>ROUND(E120*$J$222,2)</f>
        <v>109.82</v>
      </c>
      <c r="I120" s="99">
        <f>K120-F120</f>
        <v>6.5</v>
      </c>
      <c r="J120" s="99">
        <f>ROUND(H120*I120/1000,2)</f>
        <v>0.71</v>
      </c>
      <c r="K120" s="277">
        <v>13</v>
      </c>
      <c r="L120" s="316">
        <f>J120+G120</f>
        <v>1.35</v>
      </c>
    </row>
    <row r="121" spans="1:12" ht="51" customHeight="1" x14ac:dyDescent="0.2">
      <c r="A121" s="388" t="s">
        <v>222</v>
      </c>
      <c r="B121" s="49" t="s">
        <v>903</v>
      </c>
      <c r="C121" s="40"/>
      <c r="D121" s="283"/>
      <c r="E121" s="43"/>
      <c r="F121" s="40">
        <f>SUM(F122:F125)</f>
        <v>368.59</v>
      </c>
      <c r="G121" s="40">
        <f>SUM(G122:G125)</f>
        <v>153.57</v>
      </c>
      <c r="H121" s="43"/>
      <c r="I121" s="40">
        <f>SUM(I122:I125)</f>
        <v>368.58</v>
      </c>
      <c r="J121" s="40">
        <f>SUM(J122:J125)</f>
        <v>171.99999999999997</v>
      </c>
      <c r="K121" s="40">
        <f>SUM(K122:K125)</f>
        <v>737.17</v>
      </c>
      <c r="L121" s="163">
        <f>SUM(L122:L125)</f>
        <v>325.57</v>
      </c>
    </row>
    <row r="122" spans="1:12" ht="54.75" customHeight="1" x14ac:dyDescent="0.2">
      <c r="A122" s="388"/>
      <c r="B122" s="44" t="s">
        <v>575</v>
      </c>
      <c r="C122" s="16" t="s">
        <v>81</v>
      </c>
      <c r="D122" s="37" t="s">
        <v>227</v>
      </c>
      <c r="E122" s="98">
        <v>366.13</v>
      </c>
      <c r="F122" s="99">
        <f>ROUND(K122/12*6,2)</f>
        <v>320.25</v>
      </c>
      <c r="G122" s="99">
        <f>ROUND(E122*F122/1000,2)</f>
        <v>117.25</v>
      </c>
      <c r="H122" s="99">
        <f>ROUND(E122*$J$222,2)</f>
        <v>410.07</v>
      </c>
      <c r="I122" s="99">
        <f>K122-F122</f>
        <v>320.25</v>
      </c>
      <c r="J122" s="99">
        <f>ROUND(H122*I122/1000,2)</f>
        <v>131.32</v>
      </c>
      <c r="K122" s="277">
        <v>640.5</v>
      </c>
      <c r="L122" s="316">
        <f>J122+G122</f>
        <v>248.57</v>
      </c>
    </row>
    <row r="123" spans="1:12" ht="63" customHeight="1" x14ac:dyDescent="0.2">
      <c r="A123" s="388"/>
      <c r="B123" s="44" t="s">
        <v>576</v>
      </c>
      <c r="C123" s="37" t="s">
        <v>577</v>
      </c>
      <c r="D123" s="37" t="s">
        <v>227</v>
      </c>
      <c r="E123" s="96">
        <v>407.9</v>
      </c>
      <c r="F123" s="16">
        <f>ROUND(K123/12*6,2)</f>
        <v>26.84</v>
      </c>
      <c r="G123" s="16">
        <f>ROUND(E123*F123/1000,2)</f>
        <v>10.95</v>
      </c>
      <c r="H123" s="99">
        <f>ROUND(E123*$J$222,2)</f>
        <v>456.85</v>
      </c>
      <c r="I123" s="16">
        <f>K123-F123</f>
        <v>26.830000000000002</v>
      </c>
      <c r="J123" s="16">
        <f>ROUND(H123*I123/1000,2)</f>
        <v>12.26</v>
      </c>
      <c r="K123" s="38">
        <v>53.67</v>
      </c>
      <c r="L123" s="316">
        <f>J123+G123</f>
        <v>23.21</v>
      </c>
    </row>
    <row r="124" spans="1:12" ht="49.5" customHeight="1" x14ac:dyDescent="0.2">
      <c r="A124" s="388"/>
      <c r="B124" s="44" t="s">
        <v>578</v>
      </c>
      <c r="C124" s="279" t="s">
        <v>579</v>
      </c>
      <c r="D124" s="37" t="s">
        <v>227</v>
      </c>
      <c r="E124" s="98">
        <v>1312.7</v>
      </c>
      <c r="F124" s="99">
        <f>ROUND(K124/12*6,2)</f>
        <v>18.899999999999999</v>
      </c>
      <c r="G124" s="99">
        <f>ROUND(E124*F124/1000,2)</f>
        <v>24.81</v>
      </c>
      <c r="H124" s="99">
        <f>ROUND(E124*$J$222,2)</f>
        <v>1470.22</v>
      </c>
      <c r="I124" s="99">
        <f>K124-F124</f>
        <v>18.899999999999999</v>
      </c>
      <c r="J124" s="99">
        <f>ROUND(H124*I124/1000,2)</f>
        <v>27.79</v>
      </c>
      <c r="K124" s="277">
        <v>37.799999999999997</v>
      </c>
      <c r="L124" s="316">
        <f>J124+G124</f>
        <v>52.599999999999994</v>
      </c>
    </row>
    <row r="125" spans="1:12" ht="37.5" customHeight="1" x14ac:dyDescent="0.2">
      <c r="A125" s="388"/>
      <c r="B125" s="44" t="s">
        <v>580</v>
      </c>
      <c r="C125" s="37" t="s">
        <v>581</v>
      </c>
      <c r="D125" s="37" t="s">
        <v>227</v>
      </c>
      <c r="E125" s="98">
        <v>215.87</v>
      </c>
      <c r="F125" s="99">
        <f>ROUND(K125/12*6,2)</f>
        <v>2.6</v>
      </c>
      <c r="G125" s="99">
        <f>ROUND(E125*F125/1000,2)</f>
        <v>0.56000000000000005</v>
      </c>
      <c r="H125" s="99">
        <f>ROUND(E125*$J$222,2)</f>
        <v>241.77</v>
      </c>
      <c r="I125" s="99">
        <f>K125-F125</f>
        <v>2.6</v>
      </c>
      <c r="J125" s="99">
        <f>ROUND(H125*I125/1000,2)</f>
        <v>0.63</v>
      </c>
      <c r="K125" s="277">
        <v>5.2</v>
      </c>
      <c r="L125" s="316">
        <f>J125+G125</f>
        <v>1.19</v>
      </c>
    </row>
    <row r="126" spans="1:12" ht="62.25" customHeight="1" x14ac:dyDescent="0.2">
      <c r="A126" s="388"/>
      <c r="B126" s="49" t="s">
        <v>582</v>
      </c>
      <c r="C126" s="40"/>
      <c r="D126" s="41"/>
      <c r="E126" s="56"/>
      <c r="F126" s="40">
        <f>SUM(F127:F130)</f>
        <v>2466.5700000000006</v>
      </c>
      <c r="G126" s="40">
        <f>SUM(G127:G130)</f>
        <v>960.79</v>
      </c>
      <c r="H126" s="56"/>
      <c r="I126" s="40">
        <f>SUM(I127:I130)</f>
        <v>2466.5700000000006</v>
      </c>
      <c r="J126" s="40">
        <f>SUM(J127:J130)</f>
        <v>1076.0899999999999</v>
      </c>
      <c r="K126" s="40">
        <f>SUM(K127:K130)</f>
        <v>4933.1400000000012</v>
      </c>
      <c r="L126" s="163">
        <f>SUM(L127:L130)</f>
        <v>2036.8800000000003</v>
      </c>
    </row>
    <row r="127" spans="1:12" ht="39" customHeight="1" x14ac:dyDescent="0.2">
      <c r="A127" s="388"/>
      <c r="B127" s="44" t="s">
        <v>575</v>
      </c>
      <c r="C127" s="16" t="s">
        <v>81</v>
      </c>
      <c r="D127" s="37" t="s">
        <v>227</v>
      </c>
      <c r="E127" s="98">
        <v>366.13</v>
      </c>
      <c r="F127" s="99">
        <f t="shared" ref="F127:F142" si="23">ROUND(K127/12*6,2)</f>
        <v>2373.3200000000002</v>
      </c>
      <c r="G127" s="99">
        <f t="shared" ref="G127:G135" si="24">ROUND(E127*F127/1000,2)</f>
        <v>868.94</v>
      </c>
      <c r="H127" s="99">
        <f t="shared" ref="H127:H135" si="25">ROUND(E127*$J$222,2)</f>
        <v>410.07</v>
      </c>
      <c r="I127" s="99">
        <f t="shared" ref="I127:I142" si="26">K127-F127</f>
        <v>2373.3200000000002</v>
      </c>
      <c r="J127" s="99">
        <f t="shared" ref="J127:J142" si="27">ROUND(H127*I127/1000,2)</f>
        <v>973.23</v>
      </c>
      <c r="K127" s="277">
        <v>4746.6400000000003</v>
      </c>
      <c r="L127" s="316">
        <f t="shared" ref="L127:L142" si="28">J127+G127</f>
        <v>1842.17</v>
      </c>
    </row>
    <row r="128" spans="1:12" ht="40.5" customHeight="1" x14ac:dyDescent="0.2">
      <c r="A128" s="388"/>
      <c r="B128" s="44" t="s">
        <v>576</v>
      </c>
      <c r="C128" s="37" t="s">
        <v>577</v>
      </c>
      <c r="D128" s="37" t="s">
        <v>227</v>
      </c>
      <c r="E128" s="96">
        <v>407.9</v>
      </c>
      <c r="F128" s="16">
        <f t="shared" si="23"/>
        <v>26.8</v>
      </c>
      <c r="G128" s="16">
        <f t="shared" si="24"/>
        <v>10.93</v>
      </c>
      <c r="H128" s="99">
        <f t="shared" si="25"/>
        <v>456.85</v>
      </c>
      <c r="I128" s="99">
        <f t="shared" si="26"/>
        <v>26.8</v>
      </c>
      <c r="J128" s="99">
        <f t="shared" si="27"/>
        <v>12.24</v>
      </c>
      <c r="K128" s="38">
        <v>53.6</v>
      </c>
      <c r="L128" s="316">
        <f t="shared" si="28"/>
        <v>23.17</v>
      </c>
    </row>
    <row r="129" spans="1:14" ht="42.75" customHeight="1" x14ac:dyDescent="0.2">
      <c r="A129" s="388"/>
      <c r="B129" s="44" t="s">
        <v>578</v>
      </c>
      <c r="C129" s="279" t="s">
        <v>579</v>
      </c>
      <c r="D129" s="37" t="s">
        <v>227</v>
      </c>
      <c r="E129" s="98">
        <v>1312.7</v>
      </c>
      <c r="F129" s="99">
        <f t="shared" si="23"/>
        <v>57.55</v>
      </c>
      <c r="G129" s="99">
        <f t="shared" si="24"/>
        <v>75.55</v>
      </c>
      <c r="H129" s="99">
        <f t="shared" si="25"/>
        <v>1470.22</v>
      </c>
      <c r="I129" s="99">
        <f t="shared" si="26"/>
        <v>57.55</v>
      </c>
      <c r="J129" s="99">
        <f t="shared" si="27"/>
        <v>84.61</v>
      </c>
      <c r="K129" s="277">
        <v>115.1</v>
      </c>
      <c r="L129" s="316">
        <f t="shared" si="28"/>
        <v>160.16</v>
      </c>
    </row>
    <row r="130" spans="1:14" ht="40.5" customHeight="1" x14ac:dyDescent="0.2">
      <c r="A130" s="388"/>
      <c r="B130" s="44" t="s">
        <v>583</v>
      </c>
      <c r="C130" s="37" t="s">
        <v>233</v>
      </c>
      <c r="D130" s="37" t="s">
        <v>227</v>
      </c>
      <c r="E130" s="98">
        <v>603.1</v>
      </c>
      <c r="F130" s="99">
        <f t="shared" si="23"/>
        <v>8.9</v>
      </c>
      <c r="G130" s="99">
        <f t="shared" si="24"/>
        <v>5.37</v>
      </c>
      <c r="H130" s="99">
        <f t="shared" si="25"/>
        <v>675.47</v>
      </c>
      <c r="I130" s="99">
        <f t="shared" si="26"/>
        <v>8.9</v>
      </c>
      <c r="J130" s="99">
        <f t="shared" si="27"/>
        <v>6.01</v>
      </c>
      <c r="K130" s="277">
        <v>17.8</v>
      </c>
      <c r="L130" s="316">
        <f t="shared" si="28"/>
        <v>11.379999999999999</v>
      </c>
    </row>
    <row r="131" spans="1:14" ht="51.75" customHeight="1" x14ac:dyDescent="0.2">
      <c r="A131" s="388" t="s">
        <v>241</v>
      </c>
      <c r="B131" s="44" t="s">
        <v>904</v>
      </c>
      <c r="C131" s="16" t="s">
        <v>444</v>
      </c>
      <c r="D131" s="37" t="s">
        <v>545</v>
      </c>
      <c r="E131" s="98">
        <v>53.59</v>
      </c>
      <c r="F131" s="99">
        <f t="shared" si="23"/>
        <v>124.25</v>
      </c>
      <c r="G131" s="99">
        <f t="shared" si="24"/>
        <v>6.66</v>
      </c>
      <c r="H131" s="99">
        <f t="shared" si="25"/>
        <v>60.02</v>
      </c>
      <c r="I131" s="99">
        <f t="shared" si="26"/>
        <v>124.25</v>
      </c>
      <c r="J131" s="99">
        <f t="shared" si="27"/>
        <v>7.46</v>
      </c>
      <c r="K131" s="277">
        <v>248.5</v>
      </c>
      <c r="L131" s="316">
        <f t="shared" si="28"/>
        <v>14.120000000000001</v>
      </c>
    </row>
    <row r="132" spans="1:14" ht="69" customHeight="1" x14ac:dyDescent="0.2">
      <c r="A132" s="388"/>
      <c r="B132" s="44" t="s">
        <v>905</v>
      </c>
      <c r="C132" s="16" t="s">
        <v>444</v>
      </c>
      <c r="D132" s="37" t="s">
        <v>545</v>
      </c>
      <c r="E132" s="98">
        <v>53.59</v>
      </c>
      <c r="F132" s="99">
        <f t="shared" si="23"/>
        <v>4000</v>
      </c>
      <c r="G132" s="99">
        <f t="shared" si="24"/>
        <v>214.36</v>
      </c>
      <c r="H132" s="99">
        <f t="shared" si="25"/>
        <v>60.02</v>
      </c>
      <c r="I132" s="99">
        <f t="shared" si="26"/>
        <v>4000</v>
      </c>
      <c r="J132" s="99">
        <f t="shared" si="27"/>
        <v>240.08</v>
      </c>
      <c r="K132" s="38">
        <v>8000</v>
      </c>
      <c r="L132" s="316">
        <f t="shared" si="28"/>
        <v>454.44000000000005</v>
      </c>
    </row>
    <row r="133" spans="1:14" ht="68.25" customHeight="1" x14ac:dyDescent="0.2">
      <c r="A133" s="388" t="s">
        <v>244</v>
      </c>
      <c r="B133" s="44" t="s">
        <v>906</v>
      </c>
      <c r="C133" s="37" t="s">
        <v>35</v>
      </c>
      <c r="D133" s="48" t="s">
        <v>543</v>
      </c>
      <c r="E133" s="98">
        <v>18.940000000000001</v>
      </c>
      <c r="F133" s="99">
        <f t="shared" si="23"/>
        <v>305</v>
      </c>
      <c r="G133" s="99">
        <f t="shared" si="24"/>
        <v>5.78</v>
      </c>
      <c r="H133" s="99">
        <f t="shared" si="25"/>
        <v>21.21</v>
      </c>
      <c r="I133" s="99">
        <f t="shared" si="26"/>
        <v>305</v>
      </c>
      <c r="J133" s="99">
        <f t="shared" si="27"/>
        <v>6.47</v>
      </c>
      <c r="K133" s="277">
        <v>610</v>
      </c>
      <c r="L133" s="316">
        <f t="shared" si="28"/>
        <v>12.25</v>
      </c>
    </row>
    <row r="134" spans="1:14" ht="65.25" customHeight="1" x14ac:dyDescent="0.2">
      <c r="A134" s="388"/>
      <c r="B134" s="44" t="s">
        <v>907</v>
      </c>
      <c r="C134" s="37" t="s">
        <v>35</v>
      </c>
      <c r="D134" s="48" t="s">
        <v>543</v>
      </c>
      <c r="E134" s="98">
        <v>18.940000000000001</v>
      </c>
      <c r="F134" s="99">
        <f t="shared" si="23"/>
        <v>550</v>
      </c>
      <c r="G134" s="99">
        <f t="shared" si="24"/>
        <v>10.42</v>
      </c>
      <c r="H134" s="99">
        <f t="shared" si="25"/>
        <v>21.21</v>
      </c>
      <c r="I134" s="99">
        <f t="shared" si="26"/>
        <v>550</v>
      </c>
      <c r="J134" s="99">
        <f t="shared" si="27"/>
        <v>11.67</v>
      </c>
      <c r="K134" s="277">
        <v>1100</v>
      </c>
      <c r="L134" s="316">
        <f t="shared" si="28"/>
        <v>22.09</v>
      </c>
    </row>
    <row r="135" spans="1:14" ht="69" customHeight="1" x14ac:dyDescent="0.2">
      <c r="A135" s="138" t="s">
        <v>247</v>
      </c>
      <c r="B135" s="44" t="s">
        <v>908</v>
      </c>
      <c r="C135" s="37" t="s">
        <v>35</v>
      </c>
      <c r="D135" s="37" t="s">
        <v>543</v>
      </c>
      <c r="E135" s="98">
        <v>18.940000000000001</v>
      </c>
      <c r="F135" s="99">
        <f t="shared" si="23"/>
        <v>1000</v>
      </c>
      <c r="G135" s="99">
        <f t="shared" si="24"/>
        <v>18.940000000000001</v>
      </c>
      <c r="H135" s="99">
        <f t="shared" si="25"/>
        <v>21.21</v>
      </c>
      <c r="I135" s="99">
        <f t="shared" si="26"/>
        <v>1000</v>
      </c>
      <c r="J135" s="99">
        <f t="shared" si="27"/>
        <v>21.21</v>
      </c>
      <c r="K135" s="277">
        <v>2000</v>
      </c>
      <c r="L135" s="316">
        <f t="shared" si="28"/>
        <v>40.150000000000006</v>
      </c>
    </row>
    <row r="136" spans="1:14" ht="92.85" customHeight="1" x14ac:dyDescent="0.2">
      <c r="A136" s="388" t="s">
        <v>250</v>
      </c>
      <c r="B136" s="44" t="s">
        <v>909</v>
      </c>
      <c r="C136" s="37" t="s">
        <v>42</v>
      </c>
      <c r="D136" s="37" t="s">
        <v>543</v>
      </c>
      <c r="E136" s="96">
        <v>100.15</v>
      </c>
      <c r="F136" s="21">
        <f t="shared" si="23"/>
        <v>115.75</v>
      </c>
      <c r="G136" s="21">
        <f>ROUND(F136*E136/1000,2)</f>
        <v>11.59</v>
      </c>
      <c r="H136" s="16">
        <f>ROUND(E136*$J$220,2)</f>
        <v>115.17</v>
      </c>
      <c r="I136" s="99">
        <f t="shared" si="26"/>
        <v>115.75</v>
      </c>
      <c r="J136" s="99">
        <f t="shared" si="27"/>
        <v>13.33</v>
      </c>
      <c r="K136" s="38">
        <v>231.5</v>
      </c>
      <c r="L136" s="316">
        <f t="shared" si="28"/>
        <v>24.92</v>
      </c>
    </row>
    <row r="137" spans="1:14" s="282" customFormat="1" ht="82.9" customHeight="1" x14ac:dyDescent="0.2">
      <c r="A137" s="388"/>
      <c r="B137" s="44" t="s">
        <v>910</v>
      </c>
      <c r="C137" s="37" t="s">
        <v>42</v>
      </c>
      <c r="D137" s="37" t="s">
        <v>543</v>
      </c>
      <c r="E137" s="96">
        <v>100.15</v>
      </c>
      <c r="F137" s="21">
        <f t="shared" si="23"/>
        <v>5000</v>
      </c>
      <c r="G137" s="21">
        <f>ROUND(F137*E137/1000,2)</f>
        <v>500.75</v>
      </c>
      <c r="H137" s="16">
        <f>ROUND(E137*$J$220,2)</f>
        <v>115.17</v>
      </c>
      <c r="I137" s="99">
        <f t="shared" si="26"/>
        <v>5000</v>
      </c>
      <c r="J137" s="99">
        <f t="shared" si="27"/>
        <v>575.85</v>
      </c>
      <c r="K137" s="38">
        <v>10000</v>
      </c>
      <c r="L137" s="316">
        <f t="shared" si="28"/>
        <v>1076.5999999999999</v>
      </c>
      <c r="N137" s="267"/>
    </row>
    <row r="138" spans="1:14" ht="48" customHeight="1" x14ac:dyDescent="0.2">
      <c r="A138" s="388" t="s">
        <v>255</v>
      </c>
      <c r="B138" s="44" t="s">
        <v>911</v>
      </c>
      <c r="C138" s="37" t="s">
        <v>584</v>
      </c>
      <c r="D138" s="48" t="s">
        <v>585</v>
      </c>
      <c r="E138" s="98">
        <v>104.59</v>
      </c>
      <c r="F138" s="99">
        <f t="shared" si="23"/>
        <v>15</v>
      </c>
      <c r="G138" s="99">
        <f>ROUND(E138*F138/1000,2)</f>
        <v>1.57</v>
      </c>
      <c r="H138" s="99">
        <f>ROUND(E138*$J$222,2)</f>
        <v>117.14</v>
      </c>
      <c r="I138" s="99">
        <f t="shared" si="26"/>
        <v>15</v>
      </c>
      <c r="J138" s="99">
        <f t="shared" si="27"/>
        <v>1.76</v>
      </c>
      <c r="K138" s="277">
        <v>30</v>
      </c>
      <c r="L138" s="316">
        <f t="shared" si="28"/>
        <v>3.33</v>
      </c>
    </row>
    <row r="139" spans="1:14" ht="49.5" customHeight="1" x14ac:dyDescent="0.2">
      <c r="A139" s="388"/>
      <c r="B139" s="44" t="s">
        <v>912</v>
      </c>
      <c r="C139" s="37" t="s">
        <v>584</v>
      </c>
      <c r="D139" s="48" t="s">
        <v>585</v>
      </c>
      <c r="E139" s="98">
        <v>104.59</v>
      </c>
      <c r="F139" s="99">
        <f t="shared" si="23"/>
        <v>454.2</v>
      </c>
      <c r="G139" s="99">
        <f>ROUND(E139*F139/1000,2)</f>
        <v>47.5</v>
      </c>
      <c r="H139" s="99">
        <f>ROUND(E139*$J$222,2)</f>
        <v>117.14</v>
      </c>
      <c r="I139" s="99">
        <f t="shared" si="26"/>
        <v>454.2</v>
      </c>
      <c r="J139" s="99">
        <f t="shared" si="27"/>
        <v>53.2</v>
      </c>
      <c r="K139" s="277">
        <v>908.4</v>
      </c>
      <c r="L139" s="316">
        <f t="shared" si="28"/>
        <v>100.7</v>
      </c>
    </row>
    <row r="140" spans="1:14" ht="56.45" customHeight="1" x14ac:dyDescent="0.2">
      <c r="A140" s="388"/>
      <c r="B140" s="44" t="s">
        <v>913</v>
      </c>
      <c r="C140" s="37" t="s">
        <v>445</v>
      </c>
      <c r="D140" s="48" t="s">
        <v>586</v>
      </c>
      <c r="E140" s="98">
        <v>130.97999999999999</v>
      </c>
      <c r="F140" s="99">
        <f t="shared" si="23"/>
        <v>9.36</v>
      </c>
      <c r="G140" s="99">
        <f>ROUND(E140*F140/1000,2)</f>
        <v>1.23</v>
      </c>
      <c r="H140" s="99">
        <f>ROUND(E140*$J$222,2)</f>
        <v>146.69999999999999</v>
      </c>
      <c r="I140" s="99">
        <f t="shared" si="26"/>
        <v>9.36</v>
      </c>
      <c r="J140" s="99">
        <f t="shared" si="27"/>
        <v>1.37</v>
      </c>
      <c r="K140" s="277">
        <v>18.72</v>
      </c>
      <c r="L140" s="316">
        <f t="shared" si="28"/>
        <v>2.6</v>
      </c>
    </row>
    <row r="141" spans="1:14" ht="58.5" customHeight="1" x14ac:dyDescent="0.2">
      <c r="A141" s="388" t="s">
        <v>259</v>
      </c>
      <c r="B141" s="44" t="s">
        <v>914</v>
      </c>
      <c r="C141" s="389" t="s">
        <v>257</v>
      </c>
      <c r="D141" s="258" t="s">
        <v>587</v>
      </c>
      <c r="E141" s="98">
        <v>188.1</v>
      </c>
      <c r="F141" s="99">
        <f t="shared" si="23"/>
        <v>165.55</v>
      </c>
      <c r="G141" s="99">
        <f>ROUND(E141*F141/1000,2)</f>
        <v>31.14</v>
      </c>
      <c r="H141" s="99">
        <f>ROUND(E141*$J$222,2)</f>
        <v>210.67</v>
      </c>
      <c r="I141" s="99">
        <f t="shared" si="26"/>
        <v>165.55</v>
      </c>
      <c r="J141" s="99">
        <f t="shared" si="27"/>
        <v>34.880000000000003</v>
      </c>
      <c r="K141" s="277">
        <v>331.1</v>
      </c>
      <c r="L141" s="316">
        <f t="shared" si="28"/>
        <v>66.02000000000001</v>
      </c>
    </row>
    <row r="142" spans="1:14" ht="46.5" customHeight="1" x14ac:dyDescent="0.2">
      <c r="A142" s="388"/>
      <c r="B142" s="44" t="s">
        <v>915</v>
      </c>
      <c r="C142" s="389"/>
      <c r="D142" s="258" t="s">
        <v>587</v>
      </c>
      <c r="E142" s="98">
        <v>188.1</v>
      </c>
      <c r="F142" s="99">
        <f t="shared" si="23"/>
        <v>124.84</v>
      </c>
      <c r="G142" s="99">
        <f>ROUND(E142*F142/1000,2)</f>
        <v>23.48</v>
      </c>
      <c r="H142" s="99">
        <f>ROUND(E142*$J$222,2)</f>
        <v>210.67</v>
      </c>
      <c r="I142" s="99">
        <f t="shared" si="26"/>
        <v>124.82999999999998</v>
      </c>
      <c r="J142" s="99">
        <f t="shared" si="27"/>
        <v>26.3</v>
      </c>
      <c r="K142" s="277">
        <v>249.67</v>
      </c>
      <c r="L142" s="316">
        <f t="shared" si="28"/>
        <v>49.78</v>
      </c>
    </row>
    <row r="143" spans="1:14" ht="80.25" customHeight="1" x14ac:dyDescent="0.2">
      <c r="A143" s="388" t="s">
        <v>277</v>
      </c>
      <c r="B143" s="49" t="s">
        <v>916</v>
      </c>
      <c r="C143" s="40"/>
      <c r="D143" s="40"/>
      <c r="E143" s="56"/>
      <c r="F143" s="54">
        <f>F144+F145</f>
        <v>371.68</v>
      </c>
      <c r="G143" s="54">
        <f>G144+G145</f>
        <v>64.72</v>
      </c>
      <c r="H143" s="56"/>
      <c r="I143" s="54">
        <f>I144+I145</f>
        <v>371.67</v>
      </c>
      <c r="J143" s="54">
        <f>J144+J145</f>
        <v>72.489999999999995</v>
      </c>
      <c r="K143" s="54">
        <f>K144+K145</f>
        <v>743.35</v>
      </c>
      <c r="L143" s="140">
        <f>L144+L145</f>
        <v>137.21</v>
      </c>
    </row>
    <row r="144" spans="1:14" ht="43.15" customHeight="1" x14ac:dyDescent="0.2">
      <c r="A144" s="388"/>
      <c r="B144" s="105" t="s">
        <v>831</v>
      </c>
      <c r="C144" s="37" t="s">
        <v>425</v>
      </c>
      <c r="D144" s="37" t="s">
        <v>271</v>
      </c>
      <c r="E144" s="96">
        <v>175.85</v>
      </c>
      <c r="F144" s="16">
        <f>ROUND(K144/12*6,2)</f>
        <v>359</v>
      </c>
      <c r="G144" s="16">
        <f>ROUND(E144*F144/1000,2)</f>
        <v>63.13</v>
      </c>
      <c r="H144" s="99">
        <f>ROUND(E144*$J$222,2)</f>
        <v>196.95</v>
      </c>
      <c r="I144" s="16">
        <f>K144-F144</f>
        <v>359</v>
      </c>
      <c r="J144" s="16">
        <f>ROUND(H144*I144/1000,2)</f>
        <v>70.709999999999994</v>
      </c>
      <c r="K144" s="38">
        <v>718</v>
      </c>
      <c r="L144" s="316">
        <f>J144+G144</f>
        <v>133.84</v>
      </c>
    </row>
    <row r="145" spans="1:12" ht="30.6" customHeight="1" x14ac:dyDescent="0.2">
      <c r="A145" s="388"/>
      <c r="B145" s="44" t="s">
        <v>832</v>
      </c>
      <c r="C145" s="37" t="s">
        <v>263</v>
      </c>
      <c r="D145" s="37" t="s">
        <v>227</v>
      </c>
      <c r="E145" s="98">
        <v>125.38</v>
      </c>
      <c r="F145" s="99">
        <f>ROUND(K145/12*6,2)</f>
        <v>12.68</v>
      </c>
      <c r="G145" s="99">
        <f>ROUND(E145*F145/1000,2)</f>
        <v>1.59</v>
      </c>
      <c r="H145" s="99">
        <f>ROUND(E145*$J$222,2)</f>
        <v>140.43</v>
      </c>
      <c r="I145" s="99">
        <f>K145-F145</f>
        <v>12.670000000000002</v>
      </c>
      <c r="J145" s="99">
        <f>ROUND(H145*I145/1000,2)</f>
        <v>1.78</v>
      </c>
      <c r="K145" s="277">
        <v>25.35</v>
      </c>
      <c r="L145" s="316">
        <f>J145+G145</f>
        <v>3.37</v>
      </c>
    </row>
    <row r="146" spans="1:12" ht="59.25" customHeight="1" x14ac:dyDescent="0.2">
      <c r="A146" s="388"/>
      <c r="B146" s="49" t="s">
        <v>588</v>
      </c>
      <c r="C146" s="40"/>
      <c r="D146" s="40"/>
      <c r="E146" s="56"/>
      <c r="F146" s="54">
        <f>SUM(F147:F150)</f>
        <v>1129.3300000000002</v>
      </c>
      <c r="G146" s="54">
        <f>SUM(G147:G150)</f>
        <v>202.8</v>
      </c>
      <c r="H146" s="56"/>
      <c r="I146" s="54">
        <f>SUM(I147:I150)</f>
        <v>1129.3200000000002</v>
      </c>
      <c r="J146" s="54">
        <f>SUM(J147:J150)</f>
        <v>227.13000000000002</v>
      </c>
      <c r="K146" s="54">
        <f>SUM(K147:K150)</f>
        <v>2258.65</v>
      </c>
      <c r="L146" s="140">
        <f>SUM(L147:L150)</f>
        <v>429.93000000000006</v>
      </c>
    </row>
    <row r="147" spans="1:12" ht="42.75" customHeight="1" x14ac:dyDescent="0.2">
      <c r="A147" s="388"/>
      <c r="B147" s="105" t="s">
        <v>831</v>
      </c>
      <c r="C147" s="37" t="s">
        <v>425</v>
      </c>
      <c r="D147" s="37" t="s">
        <v>271</v>
      </c>
      <c r="E147" s="96">
        <v>175.85</v>
      </c>
      <c r="F147" s="16">
        <f t="shared" ref="F147:F154" si="29">ROUND(K147/12*6,2)</f>
        <v>1100</v>
      </c>
      <c r="G147" s="16">
        <f t="shared" ref="G147:G154" si="30">ROUND(E147*F147/1000,2)</f>
        <v>193.44</v>
      </c>
      <c r="H147" s="99">
        <f t="shared" ref="H147:H154" si="31">ROUND(E147*$J$222,2)</f>
        <v>196.95</v>
      </c>
      <c r="I147" s="16">
        <f t="shared" ref="I147:I154" si="32">K147-F147</f>
        <v>1100</v>
      </c>
      <c r="J147" s="99">
        <f t="shared" ref="J147:J154" si="33">ROUND(H147*I147/1000,2)</f>
        <v>216.65</v>
      </c>
      <c r="K147" s="38">
        <v>2200</v>
      </c>
      <c r="L147" s="316">
        <f t="shared" ref="L147:L154" si="34">J147+G147</f>
        <v>410.09000000000003</v>
      </c>
    </row>
    <row r="148" spans="1:12" ht="43.5" customHeight="1" x14ac:dyDescent="0.2">
      <c r="A148" s="388"/>
      <c r="B148" s="44" t="s">
        <v>917</v>
      </c>
      <c r="C148" s="37" t="s">
        <v>589</v>
      </c>
      <c r="D148" s="277" t="s">
        <v>227</v>
      </c>
      <c r="E148" s="286">
        <v>3062.99</v>
      </c>
      <c r="F148" s="99">
        <f t="shared" si="29"/>
        <v>1.2</v>
      </c>
      <c r="G148" s="99">
        <f t="shared" si="30"/>
        <v>3.68</v>
      </c>
      <c r="H148" s="99">
        <f t="shared" si="31"/>
        <v>3430.55</v>
      </c>
      <c r="I148" s="16">
        <f t="shared" si="32"/>
        <v>1.2</v>
      </c>
      <c r="J148" s="99">
        <f t="shared" si="33"/>
        <v>4.12</v>
      </c>
      <c r="K148" s="277">
        <v>2.4</v>
      </c>
      <c r="L148" s="316">
        <f t="shared" si="34"/>
        <v>7.8000000000000007</v>
      </c>
    </row>
    <row r="149" spans="1:12" ht="40.5" customHeight="1" x14ac:dyDescent="0.2">
      <c r="A149" s="388"/>
      <c r="B149" s="44" t="s">
        <v>918</v>
      </c>
      <c r="C149" s="37" t="s">
        <v>270</v>
      </c>
      <c r="D149" s="37" t="s">
        <v>271</v>
      </c>
      <c r="E149" s="96">
        <v>185.38</v>
      </c>
      <c r="F149" s="16">
        <f t="shared" si="29"/>
        <v>10.93</v>
      </c>
      <c r="G149" s="16">
        <f t="shared" si="30"/>
        <v>2.0299999999999998</v>
      </c>
      <c r="H149" s="99">
        <f t="shared" si="31"/>
        <v>207.63</v>
      </c>
      <c r="I149" s="16">
        <f t="shared" si="32"/>
        <v>10.93</v>
      </c>
      <c r="J149" s="99">
        <f t="shared" si="33"/>
        <v>2.27</v>
      </c>
      <c r="K149" s="38">
        <v>21.86</v>
      </c>
      <c r="L149" s="316">
        <f t="shared" si="34"/>
        <v>4.3</v>
      </c>
    </row>
    <row r="150" spans="1:12" ht="48" customHeight="1" x14ac:dyDescent="0.2">
      <c r="A150" s="388"/>
      <c r="B150" s="44" t="s">
        <v>919</v>
      </c>
      <c r="C150" s="37" t="s">
        <v>275</v>
      </c>
      <c r="D150" s="37" t="s">
        <v>276</v>
      </c>
      <c r="E150" s="98">
        <v>212.18</v>
      </c>
      <c r="F150" s="99">
        <f t="shared" si="29"/>
        <v>17.2</v>
      </c>
      <c r="G150" s="99">
        <f t="shared" si="30"/>
        <v>3.65</v>
      </c>
      <c r="H150" s="99">
        <f t="shared" si="31"/>
        <v>237.64</v>
      </c>
      <c r="I150" s="16">
        <f t="shared" si="32"/>
        <v>17.190000000000001</v>
      </c>
      <c r="J150" s="99">
        <f t="shared" si="33"/>
        <v>4.09</v>
      </c>
      <c r="K150" s="277">
        <v>34.39</v>
      </c>
      <c r="L150" s="316">
        <f t="shared" si="34"/>
        <v>7.74</v>
      </c>
    </row>
    <row r="151" spans="1:12" ht="57.75" customHeight="1" x14ac:dyDescent="0.2">
      <c r="A151" s="388" t="s">
        <v>281</v>
      </c>
      <c r="B151" s="44" t="s">
        <v>920</v>
      </c>
      <c r="C151" s="37" t="s">
        <v>279</v>
      </c>
      <c r="D151" s="37" t="s">
        <v>546</v>
      </c>
      <c r="E151" s="98">
        <v>73.510000000000005</v>
      </c>
      <c r="F151" s="99">
        <f t="shared" si="29"/>
        <v>59.38</v>
      </c>
      <c r="G151" s="99">
        <f t="shared" si="30"/>
        <v>4.37</v>
      </c>
      <c r="H151" s="99">
        <f t="shared" si="31"/>
        <v>82.33</v>
      </c>
      <c r="I151" s="16">
        <f t="shared" si="32"/>
        <v>59.38</v>
      </c>
      <c r="J151" s="99">
        <f t="shared" si="33"/>
        <v>4.8899999999999997</v>
      </c>
      <c r="K151" s="277">
        <v>118.76</v>
      </c>
      <c r="L151" s="316">
        <f t="shared" si="34"/>
        <v>9.26</v>
      </c>
    </row>
    <row r="152" spans="1:12" ht="65.25" customHeight="1" x14ac:dyDescent="0.2">
      <c r="A152" s="388"/>
      <c r="B152" s="111" t="s">
        <v>921</v>
      </c>
      <c r="C152" s="37" t="s">
        <v>279</v>
      </c>
      <c r="D152" s="37" t="s">
        <v>546</v>
      </c>
      <c r="E152" s="98">
        <v>73.510000000000005</v>
      </c>
      <c r="F152" s="99">
        <f t="shared" si="29"/>
        <v>1000</v>
      </c>
      <c r="G152" s="99">
        <f t="shared" si="30"/>
        <v>73.510000000000005</v>
      </c>
      <c r="H152" s="99">
        <f t="shared" si="31"/>
        <v>82.33</v>
      </c>
      <c r="I152" s="16">
        <f t="shared" si="32"/>
        <v>1000</v>
      </c>
      <c r="J152" s="99">
        <f t="shared" si="33"/>
        <v>82.33</v>
      </c>
      <c r="K152" s="277">
        <v>2000</v>
      </c>
      <c r="L152" s="316">
        <f t="shared" si="34"/>
        <v>155.84</v>
      </c>
    </row>
    <row r="153" spans="1:12" ht="84" customHeight="1" x14ac:dyDescent="0.2">
      <c r="A153" s="388" t="s">
        <v>285</v>
      </c>
      <c r="B153" s="343" t="s">
        <v>922</v>
      </c>
      <c r="C153" s="429" t="s">
        <v>590</v>
      </c>
      <c r="D153" s="258" t="s">
        <v>227</v>
      </c>
      <c r="E153" s="98">
        <v>345.83</v>
      </c>
      <c r="F153" s="99">
        <f t="shared" si="29"/>
        <v>9.5</v>
      </c>
      <c r="G153" s="99">
        <f t="shared" si="30"/>
        <v>3.29</v>
      </c>
      <c r="H153" s="99">
        <f t="shared" si="31"/>
        <v>387.33</v>
      </c>
      <c r="I153" s="16">
        <f t="shared" si="32"/>
        <v>9.5</v>
      </c>
      <c r="J153" s="99">
        <f t="shared" si="33"/>
        <v>3.68</v>
      </c>
      <c r="K153" s="277">
        <v>19</v>
      </c>
      <c r="L153" s="316">
        <f t="shared" si="34"/>
        <v>6.9700000000000006</v>
      </c>
    </row>
    <row r="154" spans="1:12" ht="66" customHeight="1" x14ac:dyDescent="0.2">
      <c r="A154" s="388"/>
      <c r="B154" s="344" t="s">
        <v>923</v>
      </c>
      <c r="C154" s="429"/>
      <c r="D154" s="258" t="s">
        <v>227</v>
      </c>
      <c r="E154" s="98">
        <v>345.83</v>
      </c>
      <c r="F154" s="99">
        <f t="shared" si="29"/>
        <v>12.61</v>
      </c>
      <c r="G154" s="99">
        <f t="shared" si="30"/>
        <v>4.3600000000000003</v>
      </c>
      <c r="H154" s="99">
        <f t="shared" si="31"/>
        <v>387.33</v>
      </c>
      <c r="I154" s="16">
        <f t="shared" si="32"/>
        <v>12.600000000000001</v>
      </c>
      <c r="J154" s="99">
        <f t="shared" si="33"/>
        <v>4.88</v>
      </c>
      <c r="K154" s="277">
        <v>25.21</v>
      </c>
      <c r="L154" s="316">
        <f t="shared" si="34"/>
        <v>9.24</v>
      </c>
    </row>
    <row r="155" spans="1:12" ht="75.75" customHeight="1" x14ac:dyDescent="0.2">
      <c r="A155" s="388" t="s">
        <v>290</v>
      </c>
      <c r="B155" s="285" t="s">
        <v>924</v>
      </c>
      <c r="C155" s="53"/>
      <c r="D155" s="40"/>
      <c r="E155" s="110"/>
      <c r="F155" s="54">
        <f>SUM(F156:F157)</f>
        <v>1105</v>
      </c>
      <c r="G155" s="54">
        <f>SUM(G156:G157)</f>
        <v>22.46</v>
      </c>
      <c r="H155" s="110"/>
      <c r="I155" s="54">
        <f>SUM(I156:I157)</f>
        <v>1105</v>
      </c>
      <c r="J155" s="54">
        <f>SUM(J156:J157)</f>
        <v>25.15</v>
      </c>
      <c r="K155" s="54">
        <f>SUM(K156:K157)</f>
        <v>2210</v>
      </c>
      <c r="L155" s="140">
        <f>SUM(L156:L157)</f>
        <v>47.610000000000007</v>
      </c>
    </row>
    <row r="156" spans="1:12" ht="27.75" customHeight="1" x14ac:dyDescent="0.2">
      <c r="A156" s="388"/>
      <c r="B156" s="111" t="s">
        <v>591</v>
      </c>
      <c r="C156" s="37" t="s">
        <v>35</v>
      </c>
      <c r="D156" s="37" t="s">
        <v>543</v>
      </c>
      <c r="E156" s="98">
        <v>18.940000000000001</v>
      </c>
      <c r="F156" s="99">
        <f>ROUND(K156/12*6,2)</f>
        <v>1080</v>
      </c>
      <c r="G156" s="99">
        <f>ROUND(E156*F156/1000,2)</f>
        <v>20.46</v>
      </c>
      <c r="H156" s="99">
        <f>ROUND(E156*$J$222,2)</f>
        <v>21.21</v>
      </c>
      <c r="I156" s="99">
        <f>K156-F156</f>
        <v>1080</v>
      </c>
      <c r="J156" s="99">
        <f>ROUND(H156*I156/1000,2)</f>
        <v>22.91</v>
      </c>
      <c r="K156" s="277">
        <v>2160</v>
      </c>
      <c r="L156" s="316">
        <f>J156+G156</f>
        <v>43.370000000000005</v>
      </c>
    </row>
    <row r="157" spans="1:12" ht="37.35" customHeight="1" x14ac:dyDescent="0.2">
      <c r="A157" s="388"/>
      <c r="B157" s="111" t="s">
        <v>450</v>
      </c>
      <c r="C157" s="37" t="s">
        <v>592</v>
      </c>
      <c r="D157" s="37" t="s">
        <v>593</v>
      </c>
      <c r="E157" s="98">
        <v>79.87</v>
      </c>
      <c r="F157" s="99">
        <f>ROUND(K157/12*6,2)</f>
        <v>25</v>
      </c>
      <c r="G157" s="99">
        <f>ROUND(E157*F157/1000,2)</f>
        <v>2</v>
      </c>
      <c r="H157" s="99">
        <f>ROUND(E157*$J$222,2)</f>
        <v>89.45</v>
      </c>
      <c r="I157" s="99">
        <f>K157-F157</f>
        <v>25</v>
      </c>
      <c r="J157" s="99">
        <f>ROUND(H157*I157/1000,2)</f>
        <v>2.2400000000000002</v>
      </c>
      <c r="K157" s="277">
        <v>50</v>
      </c>
      <c r="L157" s="316">
        <f>J157+G157</f>
        <v>4.24</v>
      </c>
    </row>
    <row r="158" spans="1:12" ht="63" customHeight="1" x14ac:dyDescent="0.2">
      <c r="A158" s="388"/>
      <c r="B158" s="49" t="s">
        <v>289</v>
      </c>
      <c r="C158" s="40"/>
      <c r="D158" s="40"/>
      <c r="E158" s="56"/>
      <c r="F158" s="54">
        <f>SUM(F159:F165)</f>
        <v>21913.19</v>
      </c>
      <c r="G158" s="54">
        <f>SUM(G159:G165)</f>
        <v>469.19</v>
      </c>
      <c r="H158" s="56"/>
      <c r="I158" s="54">
        <f>SUM(I159:I165)</f>
        <v>21913.17</v>
      </c>
      <c r="J158" s="54">
        <f>SUM(J159:J165)</f>
        <v>525.43999999999994</v>
      </c>
      <c r="K158" s="54">
        <f>SUM(K159:K165)</f>
        <v>43826.36</v>
      </c>
      <c r="L158" s="140">
        <f>SUM(L159:L165)</f>
        <v>994.62999999999988</v>
      </c>
    </row>
    <row r="159" spans="1:12" ht="31.5" customHeight="1" x14ac:dyDescent="0.2">
      <c r="A159" s="388"/>
      <c r="B159" s="111" t="s">
        <v>591</v>
      </c>
      <c r="C159" s="37" t="s">
        <v>35</v>
      </c>
      <c r="D159" s="37" t="s">
        <v>543</v>
      </c>
      <c r="E159" s="96">
        <v>18.940000000000001</v>
      </c>
      <c r="F159" s="99">
        <f t="shared" ref="F159:F165" si="35">ROUND(K159/12*6,2)</f>
        <v>20792.5</v>
      </c>
      <c r="G159" s="99">
        <f t="shared" ref="G159:G165" si="36">ROUND(E159*F159/1000,2)</f>
        <v>393.81</v>
      </c>
      <c r="H159" s="99">
        <f t="shared" ref="H159:H165" si="37">ROUND(E159*$J$222,2)</f>
        <v>21.21</v>
      </c>
      <c r="I159" s="99">
        <f t="shared" ref="I159:I165" si="38">K159-F159</f>
        <v>20792.5</v>
      </c>
      <c r="J159" s="99">
        <f t="shared" ref="J159:J165" si="39">ROUND(H159*I159/1000,2)</f>
        <v>441.01</v>
      </c>
      <c r="K159" s="277">
        <v>41585</v>
      </c>
      <c r="L159" s="316">
        <f t="shared" ref="L159:L165" si="40">J159+G159</f>
        <v>834.81999999999994</v>
      </c>
    </row>
    <row r="160" spans="1:12" ht="29.25" customHeight="1" x14ac:dyDescent="0.2">
      <c r="A160" s="388"/>
      <c r="B160" s="111" t="s">
        <v>594</v>
      </c>
      <c r="C160" s="37" t="s">
        <v>595</v>
      </c>
      <c r="D160" s="16" t="s">
        <v>596</v>
      </c>
      <c r="E160" s="98">
        <v>69.12</v>
      </c>
      <c r="F160" s="99">
        <f t="shared" si="35"/>
        <v>81.63</v>
      </c>
      <c r="G160" s="99">
        <f t="shared" si="36"/>
        <v>5.64</v>
      </c>
      <c r="H160" s="99">
        <f t="shared" si="37"/>
        <v>77.41</v>
      </c>
      <c r="I160" s="99">
        <f t="shared" si="38"/>
        <v>81.62</v>
      </c>
      <c r="J160" s="99">
        <f t="shared" si="39"/>
        <v>6.32</v>
      </c>
      <c r="K160" s="38">
        <v>163.25</v>
      </c>
      <c r="L160" s="316">
        <f t="shared" si="40"/>
        <v>11.96</v>
      </c>
    </row>
    <row r="161" spans="1:12" ht="36" customHeight="1" x14ac:dyDescent="0.2">
      <c r="A161" s="388"/>
      <c r="B161" s="111" t="s">
        <v>450</v>
      </c>
      <c r="C161" s="37" t="s">
        <v>592</v>
      </c>
      <c r="D161" s="37" t="s">
        <v>593</v>
      </c>
      <c r="E161" s="98">
        <v>79.87</v>
      </c>
      <c r="F161" s="99">
        <f t="shared" si="35"/>
        <v>241</v>
      </c>
      <c r="G161" s="99">
        <f t="shared" si="36"/>
        <v>19.25</v>
      </c>
      <c r="H161" s="99">
        <f t="shared" si="37"/>
        <v>89.45</v>
      </c>
      <c r="I161" s="99">
        <f t="shared" si="38"/>
        <v>241</v>
      </c>
      <c r="J161" s="99">
        <f t="shared" si="39"/>
        <v>21.56</v>
      </c>
      <c r="K161" s="277">
        <v>482</v>
      </c>
      <c r="L161" s="316">
        <f t="shared" si="40"/>
        <v>40.81</v>
      </c>
    </row>
    <row r="162" spans="1:12" ht="33.200000000000003" customHeight="1" x14ac:dyDescent="0.2">
      <c r="A162" s="388"/>
      <c r="B162" s="111" t="s">
        <v>455</v>
      </c>
      <c r="C162" s="37" t="s">
        <v>597</v>
      </c>
      <c r="D162" s="37" t="s">
        <v>598</v>
      </c>
      <c r="E162" s="98">
        <v>67.650000000000006</v>
      </c>
      <c r="F162" s="99">
        <f t="shared" si="35"/>
        <v>48</v>
      </c>
      <c r="G162" s="99">
        <f t="shared" si="36"/>
        <v>3.25</v>
      </c>
      <c r="H162" s="99">
        <f t="shared" si="37"/>
        <v>75.77</v>
      </c>
      <c r="I162" s="99">
        <f t="shared" si="38"/>
        <v>48</v>
      </c>
      <c r="J162" s="99">
        <f t="shared" si="39"/>
        <v>3.64</v>
      </c>
      <c r="K162" s="277">
        <v>96</v>
      </c>
      <c r="L162" s="316">
        <f t="shared" si="40"/>
        <v>6.8900000000000006</v>
      </c>
    </row>
    <row r="163" spans="1:12" ht="42.2" customHeight="1" x14ac:dyDescent="0.2">
      <c r="A163" s="388"/>
      <c r="B163" s="111" t="s">
        <v>461</v>
      </c>
      <c r="C163" s="37" t="s">
        <v>599</v>
      </c>
      <c r="D163" s="37" t="s">
        <v>547</v>
      </c>
      <c r="E163" s="98">
        <v>52.25</v>
      </c>
      <c r="F163" s="99">
        <f t="shared" si="35"/>
        <v>81.52</v>
      </c>
      <c r="G163" s="99">
        <f t="shared" si="36"/>
        <v>4.26</v>
      </c>
      <c r="H163" s="99">
        <f t="shared" si="37"/>
        <v>58.52</v>
      </c>
      <c r="I163" s="99">
        <f t="shared" si="38"/>
        <v>81.52</v>
      </c>
      <c r="J163" s="99">
        <f t="shared" si="39"/>
        <v>4.7699999999999996</v>
      </c>
      <c r="K163" s="277">
        <v>163.04</v>
      </c>
      <c r="L163" s="316">
        <f t="shared" si="40"/>
        <v>9.0299999999999994</v>
      </c>
    </row>
    <row r="164" spans="1:12" ht="33.950000000000003" customHeight="1" x14ac:dyDescent="0.2">
      <c r="A164" s="388"/>
      <c r="B164" s="111" t="s">
        <v>600</v>
      </c>
      <c r="C164" s="37" t="s">
        <v>601</v>
      </c>
      <c r="D164" s="37" t="s">
        <v>602</v>
      </c>
      <c r="E164" s="98">
        <v>37.01</v>
      </c>
      <c r="F164" s="99">
        <f t="shared" si="35"/>
        <v>18.440000000000001</v>
      </c>
      <c r="G164" s="99">
        <f t="shared" si="36"/>
        <v>0.68</v>
      </c>
      <c r="H164" s="99">
        <f t="shared" si="37"/>
        <v>41.45</v>
      </c>
      <c r="I164" s="99">
        <f t="shared" si="38"/>
        <v>18.429999999999996</v>
      </c>
      <c r="J164" s="99">
        <f t="shared" si="39"/>
        <v>0.76</v>
      </c>
      <c r="K164" s="277">
        <v>36.869999999999997</v>
      </c>
      <c r="L164" s="316">
        <f t="shared" si="40"/>
        <v>1.44</v>
      </c>
    </row>
    <row r="165" spans="1:12" ht="42.2" customHeight="1" thickBot="1" x14ac:dyDescent="0.25">
      <c r="A165" s="412"/>
      <c r="B165" s="339" t="s">
        <v>603</v>
      </c>
      <c r="C165" s="340" t="s">
        <v>604</v>
      </c>
      <c r="D165" s="340" t="s">
        <v>605</v>
      </c>
      <c r="E165" s="213">
        <v>65.069999999999993</v>
      </c>
      <c r="F165" s="275">
        <f t="shared" si="35"/>
        <v>650.1</v>
      </c>
      <c r="G165" s="275">
        <f t="shared" si="36"/>
        <v>42.3</v>
      </c>
      <c r="H165" s="275">
        <f t="shared" si="37"/>
        <v>72.88</v>
      </c>
      <c r="I165" s="275">
        <f t="shared" si="38"/>
        <v>650.1</v>
      </c>
      <c r="J165" s="275">
        <f t="shared" si="39"/>
        <v>47.38</v>
      </c>
      <c r="K165" s="341">
        <v>1300.2</v>
      </c>
      <c r="L165" s="312">
        <f t="shared" si="40"/>
        <v>89.68</v>
      </c>
    </row>
    <row r="166" spans="1:12" ht="31.5" customHeight="1" thickBot="1" x14ac:dyDescent="0.25">
      <c r="A166" s="11" t="s">
        <v>299</v>
      </c>
      <c r="B166" s="12" t="s">
        <v>300</v>
      </c>
      <c r="C166" s="13"/>
      <c r="D166" s="13"/>
      <c r="E166" s="13"/>
      <c r="F166" s="13">
        <f>SUM(F167:F178)</f>
        <v>3447.65</v>
      </c>
      <c r="G166" s="13">
        <f>SUM(G167:G178)</f>
        <v>350.56000000000006</v>
      </c>
      <c r="H166" s="13"/>
      <c r="I166" s="13">
        <f>SUM(I167:I178)</f>
        <v>3447.6419999999998</v>
      </c>
      <c r="J166" s="13">
        <f>SUM(J167:J178)</f>
        <v>402.58</v>
      </c>
      <c r="K166" s="13">
        <f>SUM(K167:K178)</f>
        <v>6895.2920000000004</v>
      </c>
      <c r="L166" s="20">
        <f>SUM(L167:L178)</f>
        <v>753.13999999999987</v>
      </c>
    </row>
    <row r="167" spans="1:12" ht="74.25" customHeight="1" x14ac:dyDescent="0.2">
      <c r="A167" s="318" t="s">
        <v>301</v>
      </c>
      <c r="B167" s="86" t="s">
        <v>465</v>
      </c>
      <c r="C167" s="18" t="s">
        <v>42</v>
      </c>
      <c r="D167" s="18" t="s">
        <v>543</v>
      </c>
      <c r="E167" s="87">
        <v>100.15</v>
      </c>
      <c r="F167" s="64">
        <f t="shared" ref="F167:F178" si="41">ROUND(K167/12*6,2)</f>
        <v>34.5</v>
      </c>
      <c r="G167" s="64">
        <f t="shared" ref="G167:G174" si="42">ROUND(F167*E167/1000,2)</f>
        <v>3.46</v>
      </c>
      <c r="H167" s="18">
        <f t="shared" ref="H167:H174" si="43">ROUND(E167*$J$220,2)</f>
        <v>115.17</v>
      </c>
      <c r="I167" s="274">
        <f t="shared" ref="I167:I178" si="44">K167-F167</f>
        <v>34.5</v>
      </c>
      <c r="J167" s="274">
        <f t="shared" ref="J167:J178" si="45">ROUND(H167*I167/1000,2)</f>
        <v>3.97</v>
      </c>
      <c r="K167" s="18">
        <v>69</v>
      </c>
      <c r="L167" s="311">
        <f t="shared" ref="L167:L178" si="46">J167+G167</f>
        <v>7.43</v>
      </c>
    </row>
    <row r="168" spans="1:12" ht="54" customHeight="1" x14ac:dyDescent="0.2">
      <c r="A168" s="313" t="s">
        <v>303</v>
      </c>
      <c r="B168" s="15" t="s">
        <v>466</v>
      </c>
      <c r="C168" s="16" t="s">
        <v>42</v>
      </c>
      <c r="D168" s="16" t="s">
        <v>543</v>
      </c>
      <c r="E168" s="87">
        <v>100.15</v>
      </c>
      <c r="F168" s="21">
        <f t="shared" si="41"/>
        <v>114</v>
      </c>
      <c r="G168" s="21">
        <f t="shared" si="42"/>
        <v>11.42</v>
      </c>
      <c r="H168" s="16">
        <f t="shared" si="43"/>
        <v>115.17</v>
      </c>
      <c r="I168" s="99">
        <f t="shared" si="44"/>
        <v>114</v>
      </c>
      <c r="J168" s="99">
        <f t="shared" si="45"/>
        <v>13.13</v>
      </c>
      <c r="K168" s="16">
        <v>228</v>
      </c>
      <c r="L168" s="316">
        <f t="shared" si="46"/>
        <v>24.55</v>
      </c>
    </row>
    <row r="169" spans="1:12" ht="58.5" customHeight="1" x14ac:dyDescent="0.2">
      <c r="A169" s="313" t="s">
        <v>306</v>
      </c>
      <c r="B169" s="15" t="s">
        <v>307</v>
      </c>
      <c r="C169" s="16" t="s">
        <v>42</v>
      </c>
      <c r="D169" s="16" t="s">
        <v>543</v>
      </c>
      <c r="E169" s="87">
        <v>100.15</v>
      </c>
      <c r="F169" s="21">
        <f t="shared" si="41"/>
        <v>1495</v>
      </c>
      <c r="G169" s="21">
        <f t="shared" si="42"/>
        <v>149.72</v>
      </c>
      <c r="H169" s="16">
        <f t="shared" si="43"/>
        <v>115.17</v>
      </c>
      <c r="I169" s="99">
        <f t="shared" si="44"/>
        <v>1495</v>
      </c>
      <c r="J169" s="99">
        <f t="shared" si="45"/>
        <v>172.18</v>
      </c>
      <c r="K169" s="16">
        <v>2990</v>
      </c>
      <c r="L169" s="316">
        <f t="shared" si="46"/>
        <v>321.89999999999998</v>
      </c>
    </row>
    <row r="170" spans="1:12" ht="44.25" customHeight="1" x14ac:dyDescent="0.2">
      <c r="A170" s="313" t="s">
        <v>310</v>
      </c>
      <c r="B170" s="15" t="s">
        <v>311</v>
      </c>
      <c r="C170" s="16" t="s">
        <v>42</v>
      </c>
      <c r="D170" s="16" t="s">
        <v>543</v>
      </c>
      <c r="E170" s="87">
        <v>100.15</v>
      </c>
      <c r="F170" s="21">
        <f t="shared" si="41"/>
        <v>180.5</v>
      </c>
      <c r="G170" s="21">
        <f t="shared" si="42"/>
        <v>18.079999999999998</v>
      </c>
      <c r="H170" s="16">
        <f t="shared" si="43"/>
        <v>115.17</v>
      </c>
      <c r="I170" s="99">
        <f t="shared" si="44"/>
        <v>180.5</v>
      </c>
      <c r="J170" s="99">
        <f t="shared" si="45"/>
        <v>20.79</v>
      </c>
      <c r="K170" s="16">
        <v>361</v>
      </c>
      <c r="L170" s="316">
        <f t="shared" si="46"/>
        <v>38.869999999999997</v>
      </c>
    </row>
    <row r="171" spans="1:12" ht="51.75" customHeight="1" x14ac:dyDescent="0.2">
      <c r="A171" s="313" t="s">
        <v>312</v>
      </c>
      <c r="B171" s="15" t="s">
        <v>313</v>
      </c>
      <c r="C171" s="16" t="s">
        <v>42</v>
      </c>
      <c r="D171" s="16" t="s">
        <v>543</v>
      </c>
      <c r="E171" s="87">
        <v>100.15</v>
      </c>
      <c r="F171" s="21">
        <f t="shared" si="41"/>
        <v>124.5</v>
      </c>
      <c r="G171" s="21">
        <f t="shared" si="42"/>
        <v>12.47</v>
      </c>
      <c r="H171" s="16">
        <f t="shared" si="43"/>
        <v>115.17</v>
      </c>
      <c r="I171" s="99">
        <f t="shared" si="44"/>
        <v>124.5</v>
      </c>
      <c r="J171" s="99">
        <f t="shared" si="45"/>
        <v>14.34</v>
      </c>
      <c r="K171" s="16">
        <v>249</v>
      </c>
      <c r="L171" s="316">
        <f t="shared" si="46"/>
        <v>26.810000000000002</v>
      </c>
    </row>
    <row r="172" spans="1:12" ht="50.25" customHeight="1" x14ac:dyDescent="0.2">
      <c r="A172" s="313" t="s">
        <v>314</v>
      </c>
      <c r="B172" s="15" t="s">
        <v>315</v>
      </c>
      <c r="C172" s="16" t="s">
        <v>42</v>
      </c>
      <c r="D172" s="16" t="s">
        <v>543</v>
      </c>
      <c r="E172" s="87">
        <v>100.15</v>
      </c>
      <c r="F172" s="21">
        <f t="shared" si="41"/>
        <v>1175</v>
      </c>
      <c r="G172" s="21">
        <f t="shared" si="42"/>
        <v>117.68</v>
      </c>
      <c r="H172" s="16">
        <f t="shared" si="43"/>
        <v>115.17</v>
      </c>
      <c r="I172" s="99">
        <f t="shared" si="44"/>
        <v>1175</v>
      </c>
      <c r="J172" s="99">
        <f t="shared" si="45"/>
        <v>135.32</v>
      </c>
      <c r="K172" s="16">
        <v>2350</v>
      </c>
      <c r="L172" s="316">
        <f t="shared" si="46"/>
        <v>253</v>
      </c>
    </row>
    <row r="173" spans="1:12" ht="52.5" customHeight="1" x14ac:dyDescent="0.2">
      <c r="A173" s="313" t="s">
        <v>316</v>
      </c>
      <c r="B173" s="15" t="s">
        <v>317</v>
      </c>
      <c r="C173" s="16" t="s">
        <v>42</v>
      </c>
      <c r="D173" s="16" t="s">
        <v>543</v>
      </c>
      <c r="E173" s="87">
        <v>100.15</v>
      </c>
      <c r="F173" s="21">
        <f t="shared" si="41"/>
        <v>10</v>
      </c>
      <c r="G173" s="21">
        <f t="shared" si="42"/>
        <v>1</v>
      </c>
      <c r="H173" s="16">
        <f t="shared" si="43"/>
        <v>115.17</v>
      </c>
      <c r="I173" s="99">
        <f t="shared" si="44"/>
        <v>10</v>
      </c>
      <c r="J173" s="99">
        <f t="shared" si="45"/>
        <v>1.1499999999999999</v>
      </c>
      <c r="K173" s="16">
        <v>20</v>
      </c>
      <c r="L173" s="316">
        <f t="shared" si="46"/>
        <v>2.15</v>
      </c>
    </row>
    <row r="174" spans="1:12" ht="51.75" customHeight="1" x14ac:dyDescent="0.2">
      <c r="A174" s="313" t="s">
        <v>318</v>
      </c>
      <c r="B174" s="15" t="s">
        <v>319</v>
      </c>
      <c r="C174" s="16" t="s">
        <v>42</v>
      </c>
      <c r="D174" s="16" t="s">
        <v>543</v>
      </c>
      <c r="E174" s="87">
        <v>100.15</v>
      </c>
      <c r="F174" s="21">
        <f t="shared" si="41"/>
        <v>190</v>
      </c>
      <c r="G174" s="21">
        <f t="shared" si="42"/>
        <v>19.03</v>
      </c>
      <c r="H174" s="16">
        <f t="shared" si="43"/>
        <v>115.17</v>
      </c>
      <c r="I174" s="99">
        <f t="shared" si="44"/>
        <v>190</v>
      </c>
      <c r="J174" s="99">
        <f t="shared" si="45"/>
        <v>21.88</v>
      </c>
      <c r="K174" s="16">
        <v>380</v>
      </c>
      <c r="L174" s="316">
        <f t="shared" si="46"/>
        <v>40.909999999999997</v>
      </c>
    </row>
    <row r="175" spans="1:12" ht="61.5" customHeight="1" x14ac:dyDescent="0.2">
      <c r="A175" s="313" t="s">
        <v>320</v>
      </c>
      <c r="B175" s="15" t="s">
        <v>321</v>
      </c>
      <c r="C175" s="95" t="s">
        <v>403</v>
      </c>
      <c r="D175" s="99" t="s">
        <v>404</v>
      </c>
      <c r="E175" s="98">
        <v>142.61000000000001</v>
      </c>
      <c r="F175" s="99">
        <f t="shared" si="41"/>
        <v>35</v>
      </c>
      <c r="G175" s="99">
        <f>ROUND(E175*F175/1000,2)</f>
        <v>4.99</v>
      </c>
      <c r="H175" s="99">
        <f>ROUND(E175*$J$222,2)</f>
        <v>159.72</v>
      </c>
      <c r="I175" s="99">
        <f t="shared" si="44"/>
        <v>35</v>
      </c>
      <c r="J175" s="99">
        <f t="shared" si="45"/>
        <v>5.59</v>
      </c>
      <c r="K175" s="99">
        <v>70</v>
      </c>
      <c r="L175" s="316">
        <f t="shared" si="46"/>
        <v>10.58</v>
      </c>
    </row>
    <row r="176" spans="1:12" ht="44.25" customHeight="1" x14ac:dyDescent="0.2">
      <c r="A176" s="313" t="s">
        <v>322</v>
      </c>
      <c r="B176" s="15" t="s">
        <v>323</v>
      </c>
      <c r="C176" s="95" t="s">
        <v>403</v>
      </c>
      <c r="D176" s="99" t="s">
        <v>404</v>
      </c>
      <c r="E176" s="98">
        <v>142.61000000000001</v>
      </c>
      <c r="F176" s="99">
        <f t="shared" si="41"/>
        <v>24.5</v>
      </c>
      <c r="G176" s="99">
        <f>ROUND(E176*F176/1000,2)</f>
        <v>3.49</v>
      </c>
      <c r="H176" s="99">
        <f>ROUND(E176*$J$222,2)</f>
        <v>159.72</v>
      </c>
      <c r="I176" s="99">
        <f t="shared" si="44"/>
        <v>24.5</v>
      </c>
      <c r="J176" s="99">
        <f t="shared" si="45"/>
        <v>3.91</v>
      </c>
      <c r="K176" s="99">
        <v>49</v>
      </c>
      <c r="L176" s="316">
        <f t="shared" si="46"/>
        <v>7.4</v>
      </c>
    </row>
    <row r="177" spans="1:12" ht="46.5" customHeight="1" x14ac:dyDescent="0.2">
      <c r="A177" s="313" t="s">
        <v>324</v>
      </c>
      <c r="B177" s="15" t="s">
        <v>325</v>
      </c>
      <c r="C177" s="95" t="s">
        <v>403</v>
      </c>
      <c r="D177" s="99" t="s">
        <v>404</v>
      </c>
      <c r="E177" s="98">
        <v>142.61000000000001</v>
      </c>
      <c r="F177" s="99">
        <f t="shared" si="41"/>
        <v>20</v>
      </c>
      <c r="G177" s="99">
        <f>ROUND(E177*F177/1000,2)</f>
        <v>2.85</v>
      </c>
      <c r="H177" s="99">
        <f>ROUND(E177*$J$222,2)</f>
        <v>159.72</v>
      </c>
      <c r="I177" s="99">
        <f t="shared" si="44"/>
        <v>20</v>
      </c>
      <c r="J177" s="99">
        <f t="shared" si="45"/>
        <v>3.19</v>
      </c>
      <c r="K177" s="99">
        <v>40</v>
      </c>
      <c r="L177" s="316">
        <f t="shared" si="46"/>
        <v>6.04</v>
      </c>
    </row>
    <row r="178" spans="1:12" ht="46.5" customHeight="1" thickBot="1" x14ac:dyDescent="0.25">
      <c r="A178" s="319" t="s">
        <v>326</v>
      </c>
      <c r="B178" s="154" t="s">
        <v>327</v>
      </c>
      <c r="C178" s="179" t="s">
        <v>403</v>
      </c>
      <c r="D178" s="275" t="s">
        <v>404</v>
      </c>
      <c r="E178" s="213">
        <v>142.61000000000001</v>
      </c>
      <c r="F178" s="275">
        <f t="shared" si="41"/>
        <v>44.65</v>
      </c>
      <c r="G178" s="275">
        <f>ROUND(E178*F178/1000,2)</f>
        <v>6.37</v>
      </c>
      <c r="H178" s="275">
        <f>ROUND(E178*$J$222,2)</f>
        <v>159.72</v>
      </c>
      <c r="I178" s="275">
        <f t="shared" si="44"/>
        <v>44.642000000000003</v>
      </c>
      <c r="J178" s="275">
        <f t="shared" si="45"/>
        <v>7.13</v>
      </c>
      <c r="K178" s="275">
        <v>89.292000000000002</v>
      </c>
      <c r="L178" s="312">
        <f t="shared" si="46"/>
        <v>13.5</v>
      </c>
    </row>
    <row r="179" spans="1:12" ht="39" customHeight="1" thickBot="1" x14ac:dyDescent="0.25">
      <c r="A179" s="11" t="s">
        <v>328</v>
      </c>
      <c r="B179" s="12" t="s">
        <v>329</v>
      </c>
      <c r="C179" s="13"/>
      <c r="D179" s="13"/>
      <c r="E179" s="12"/>
      <c r="F179" s="13">
        <f>SUM(F180:F180)</f>
        <v>47</v>
      </c>
      <c r="G179" s="13">
        <f>SUM(G180:G180)</f>
        <v>4.71</v>
      </c>
      <c r="H179" s="12"/>
      <c r="I179" s="13">
        <f>SUM(I180:I180)</f>
        <v>47</v>
      </c>
      <c r="J179" s="13">
        <f>SUM(J180:J180)</f>
        <v>5.41</v>
      </c>
      <c r="K179" s="13">
        <f>SUM(K180:K180)</f>
        <v>94</v>
      </c>
      <c r="L179" s="20">
        <f>SUM(L180:L180)</f>
        <v>10.120000000000001</v>
      </c>
    </row>
    <row r="180" spans="1:12" ht="81.75" customHeight="1" thickBot="1" x14ac:dyDescent="0.25">
      <c r="A180" s="309" t="s">
        <v>330</v>
      </c>
      <c r="B180" s="60" t="s">
        <v>331</v>
      </c>
      <c r="C180" s="59" t="s">
        <v>42</v>
      </c>
      <c r="D180" s="59" t="s">
        <v>543</v>
      </c>
      <c r="E180" s="94">
        <v>100.15</v>
      </c>
      <c r="F180" s="68">
        <f>ROUND(K180/12*6,2)</f>
        <v>47</v>
      </c>
      <c r="G180" s="68">
        <f>ROUND(F180*E180/1000,2)</f>
        <v>4.71</v>
      </c>
      <c r="H180" s="59">
        <f>ROUND(E180*$J$220,2)</f>
        <v>115.17</v>
      </c>
      <c r="I180" s="273">
        <f>K180-F180</f>
        <v>47</v>
      </c>
      <c r="J180" s="273">
        <f>ROUND(H180*I180/1000,2)</f>
        <v>5.41</v>
      </c>
      <c r="K180" s="273">
        <v>94</v>
      </c>
      <c r="L180" s="310">
        <f>J180+G180</f>
        <v>10.120000000000001</v>
      </c>
    </row>
    <row r="181" spans="1:12" ht="29.25" customHeight="1" thickBot="1" x14ac:dyDescent="0.25">
      <c r="A181" s="11" t="s">
        <v>332</v>
      </c>
      <c r="B181" s="12" t="s">
        <v>333</v>
      </c>
      <c r="C181" s="13"/>
      <c r="D181" s="13"/>
      <c r="E181" s="13"/>
      <c r="F181" s="13">
        <f>SUM(F182:F184)</f>
        <v>2036.46</v>
      </c>
      <c r="G181" s="13">
        <f>SUM(G182:G184)</f>
        <v>204.54</v>
      </c>
      <c r="H181" s="13"/>
      <c r="I181" s="13">
        <f>SUM(I182:I184)</f>
        <v>3121.46</v>
      </c>
      <c r="J181" s="13">
        <f>SUM(J182:J184)</f>
        <v>360.11</v>
      </c>
      <c r="K181" s="13">
        <f>SUM(K182:K184)</f>
        <v>4072.92</v>
      </c>
      <c r="L181" s="20">
        <f>SUM(L182:L184)</f>
        <v>564.65000000000009</v>
      </c>
    </row>
    <row r="182" spans="1:12" ht="60.75" customHeight="1" x14ac:dyDescent="0.2">
      <c r="A182" s="318" t="s">
        <v>334</v>
      </c>
      <c r="B182" s="180" t="s">
        <v>335</v>
      </c>
      <c r="C182" s="18" t="s">
        <v>42</v>
      </c>
      <c r="D182" s="18" t="s">
        <v>543</v>
      </c>
      <c r="E182" s="94">
        <v>100.15</v>
      </c>
      <c r="F182" s="64">
        <f>ROUND(K182/12*6,2)</f>
        <v>352.65</v>
      </c>
      <c r="G182" s="64">
        <f>ROUND(F182*E182/1000,2)</f>
        <v>35.32</v>
      </c>
      <c r="H182" s="18">
        <f>ROUND(E182*$J$220,2)</f>
        <v>115.17</v>
      </c>
      <c r="I182" s="274">
        <f>K182-F182</f>
        <v>352.65</v>
      </c>
      <c r="J182" s="274">
        <f>ROUND(H182*I182/1000,2)</f>
        <v>40.61</v>
      </c>
      <c r="K182" s="18">
        <v>705.3</v>
      </c>
      <c r="L182" s="311">
        <f>J182+G182</f>
        <v>75.930000000000007</v>
      </c>
    </row>
    <row r="183" spans="1:12" ht="51" customHeight="1" x14ac:dyDescent="0.2">
      <c r="A183" s="313" t="s">
        <v>336</v>
      </c>
      <c r="B183" s="15" t="s">
        <v>337</v>
      </c>
      <c r="C183" s="95" t="s">
        <v>403</v>
      </c>
      <c r="D183" s="16" t="s">
        <v>404</v>
      </c>
      <c r="E183" s="98">
        <v>142.61000000000001</v>
      </c>
      <c r="F183" s="99">
        <f>ROUND(K183/12*6,2)</f>
        <v>13.81</v>
      </c>
      <c r="G183" s="99">
        <f>ROUND(E183*F183/1000,2)</f>
        <v>1.97</v>
      </c>
      <c r="H183" s="99">
        <f>ROUND(E183*$J$222,2)</f>
        <v>159.72</v>
      </c>
      <c r="I183" s="99">
        <f>K183-F183</f>
        <v>13.81</v>
      </c>
      <c r="J183" s="99">
        <f>ROUND(H183*I183/1000,2)</f>
        <v>2.21</v>
      </c>
      <c r="K183" s="99">
        <v>27.62</v>
      </c>
      <c r="L183" s="316">
        <f>J183+G183</f>
        <v>4.18</v>
      </c>
    </row>
    <row r="184" spans="1:12" ht="42.75" customHeight="1" thickBot="1" x14ac:dyDescent="0.25">
      <c r="A184" s="319" t="s">
        <v>340</v>
      </c>
      <c r="B184" s="154" t="s">
        <v>341</v>
      </c>
      <c r="C184" s="19" t="s">
        <v>42</v>
      </c>
      <c r="D184" s="19" t="s">
        <v>543</v>
      </c>
      <c r="E184" s="94">
        <v>100.15</v>
      </c>
      <c r="F184" s="197">
        <f>ROUND(K184/12*6,2)</f>
        <v>1670</v>
      </c>
      <c r="G184" s="197">
        <f>ROUND(F184*E184/1000,2)</f>
        <v>167.25</v>
      </c>
      <c r="H184" s="19">
        <f>ROUND(E184*$J$220,2)</f>
        <v>115.17</v>
      </c>
      <c r="I184" s="275">
        <v>2755</v>
      </c>
      <c r="J184" s="275">
        <f>ROUND(H184*I184/1000,2)</f>
        <v>317.29000000000002</v>
      </c>
      <c r="K184" s="19">
        <v>3340</v>
      </c>
      <c r="L184" s="312">
        <f>J184+G184</f>
        <v>484.54</v>
      </c>
    </row>
    <row r="185" spans="1:12" ht="48.75" customHeight="1" thickBot="1" x14ac:dyDescent="0.25">
      <c r="A185" s="11" t="s">
        <v>342</v>
      </c>
      <c r="B185" s="12" t="s">
        <v>670</v>
      </c>
      <c r="C185" s="13"/>
      <c r="D185" s="13"/>
      <c r="E185" s="13"/>
      <c r="F185" s="13">
        <f>SUM(F186:F202)</f>
        <v>581.42000000000007</v>
      </c>
      <c r="G185" s="13">
        <f>SUM(G186:G202)</f>
        <v>59.5</v>
      </c>
      <c r="H185" s="13"/>
      <c r="I185" s="13">
        <f>SUM(I186:I202)</f>
        <v>581.41</v>
      </c>
      <c r="J185" s="13">
        <f>SUM(J186:J202)</f>
        <v>67.22</v>
      </c>
      <c r="K185" s="13">
        <f>SUM(K186:K202)</f>
        <v>1162.83</v>
      </c>
      <c r="L185" s="20">
        <f>SUM(L186:L202)</f>
        <v>126.72000000000001</v>
      </c>
    </row>
    <row r="186" spans="1:12" ht="43.5" customHeight="1" x14ac:dyDescent="0.2">
      <c r="A186" s="85" t="s">
        <v>606</v>
      </c>
      <c r="B186" s="86" t="s">
        <v>344</v>
      </c>
      <c r="C186" s="59" t="s">
        <v>36</v>
      </c>
      <c r="D186" s="18" t="s">
        <v>543</v>
      </c>
      <c r="E186" s="226">
        <v>134.15</v>
      </c>
      <c r="F186" s="274">
        <f t="shared" ref="F186:F201" si="47">ROUND(K186/12*6,2)</f>
        <v>50</v>
      </c>
      <c r="G186" s="274">
        <f t="shared" ref="G186:G193" si="48">ROUND(E186*F186/1000,2)</f>
        <v>6.71</v>
      </c>
      <c r="H186" s="274">
        <f t="shared" ref="H186:H193" si="49">ROUND(E186*$J$222,2)</f>
        <v>150.25</v>
      </c>
      <c r="I186" s="274">
        <f t="shared" ref="I186:I201" si="50">K186-F186</f>
        <v>50</v>
      </c>
      <c r="J186" s="274">
        <f t="shared" ref="J186:J201" si="51">ROUND(H186*I186/1000,2)</f>
        <v>7.51</v>
      </c>
      <c r="K186" s="274">
        <v>100</v>
      </c>
      <c r="L186" s="311">
        <f t="shared" ref="L186:L201" si="52">J186+G186</f>
        <v>14.219999999999999</v>
      </c>
    </row>
    <row r="187" spans="1:12" ht="24.75" customHeight="1" x14ac:dyDescent="0.2">
      <c r="A187" s="387" t="s">
        <v>345</v>
      </c>
      <c r="B187" s="431" t="s">
        <v>346</v>
      </c>
      <c r="C187" s="16" t="s">
        <v>35</v>
      </c>
      <c r="D187" s="16" t="s">
        <v>543</v>
      </c>
      <c r="E187" s="96">
        <v>18.940000000000001</v>
      </c>
      <c r="F187" s="99">
        <f t="shared" si="47"/>
        <v>110</v>
      </c>
      <c r="G187" s="99">
        <f t="shared" si="48"/>
        <v>2.08</v>
      </c>
      <c r="H187" s="99">
        <f t="shared" si="49"/>
        <v>21.21</v>
      </c>
      <c r="I187" s="99">
        <f t="shared" si="50"/>
        <v>110</v>
      </c>
      <c r="J187" s="99">
        <f t="shared" si="51"/>
        <v>2.33</v>
      </c>
      <c r="K187" s="288">
        <v>220</v>
      </c>
      <c r="L187" s="316">
        <f t="shared" si="52"/>
        <v>4.41</v>
      </c>
    </row>
    <row r="188" spans="1:12" ht="33" customHeight="1" x14ac:dyDescent="0.2">
      <c r="A188" s="387"/>
      <c r="B188" s="431"/>
      <c r="C188" s="16" t="s">
        <v>444</v>
      </c>
      <c r="D188" s="16" t="s">
        <v>545</v>
      </c>
      <c r="E188" s="98">
        <v>53.59</v>
      </c>
      <c r="F188" s="99">
        <f t="shared" si="47"/>
        <v>10</v>
      </c>
      <c r="G188" s="99">
        <f t="shared" si="48"/>
        <v>0.54</v>
      </c>
      <c r="H188" s="99">
        <f t="shared" si="49"/>
        <v>60.02</v>
      </c>
      <c r="I188" s="99">
        <f t="shared" si="50"/>
        <v>10</v>
      </c>
      <c r="J188" s="99">
        <f t="shared" si="51"/>
        <v>0.6</v>
      </c>
      <c r="K188" s="288">
        <v>20</v>
      </c>
      <c r="L188" s="316">
        <f t="shared" si="52"/>
        <v>1.1400000000000001</v>
      </c>
    </row>
    <row r="189" spans="1:12" ht="30.75" customHeight="1" x14ac:dyDescent="0.2">
      <c r="A189" s="387"/>
      <c r="B189" s="431"/>
      <c r="C189" s="37" t="s">
        <v>595</v>
      </c>
      <c r="D189" s="16" t="s">
        <v>596</v>
      </c>
      <c r="E189" s="98">
        <v>69.12</v>
      </c>
      <c r="F189" s="99">
        <f t="shared" si="47"/>
        <v>3</v>
      </c>
      <c r="G189" s="99">
        <f t="shared" si="48"/>
        <v>0.21</v>
      </c>
      <c r="H189" s="99">
        <f t="shared" si="49"/>
        <v>77.41</v>
      </c>
      <c r="I189" s="99">
        <f t="shared" si="50"/>
        <v>3</v>
      </c>
      <c r="J189" s="99">
        <f t="shared" si="51"/>
        <v>0.23</v>
      </c>
      <c r="K189" s="288">
        <v>6</v>
      </c>
      <c r="L189" s="316">
        <f t="shared" si="52"/>
        <v>0.44</v>
      </c>
    </row>
    <row r="190" spans="1:12" ht="33.75" customHeight="1" x14ac:dyDescent="0.2">
      <c r="A190" s="387"/>
      <c r="B190" s="431"/>
      <c r="C190" s="16" t="s">
        <v>607</v>
      </c>
      <c r="D190" s="16" t="s">
        <v>543</v>
      </c>
      <c r="E190" s="98">
        <v>18.940000000000001</v>
      </c>
      <c r="F190" s="99">
        <f t="shared" si="47"/>
        <v>10</v>
      </c>
      <c r="G190" s="99">
        <f t="shared" si="48"/>
        <v>0.19</v>
      </c>
      <c r="H190" s="99">
        <f t="shared" si="49"/>
        <v>21.21</v>
      </c>
      <c r="I190" s="99">
        <f t="shared" si="50"/>
        <v>10</v>
      </c>
      <c r="J190" s="99">
        <f t="shared" si="51"/>
        <v>0.21</v>
      </c>
      <c r="K190" s="288">
        <v>20</v>
      </c>
      <c r="L190" s="316">
        <f t="shared" si="52"/>
        <v>0.4</v>
      </c>
    </row>
    <row r="191" spans="1:12" ht="38.25" customHeight="1" x14ac:dyDescent="0.2">
      <c r="A191" s="387"/>
      <c r="B191" s="431"/>
      <c r="C191" s="37" t="s">
        <v>601</v>
      </c>
      <c r="D191" s="16" t="s">
        <v>608</v>
      </c>
      <c r="E191" s="98">
        <v>37.01</v>
      </c>
      <c r="F191" s="99">
        <f t="shared" si="47"/>
        <v>2.06</v>
      </c>
      <c r="G191" s="99">
        <f t="shared" si="48"/>
        <v>0.08</v>
      </c>
      <c r="H191" s="99">
        <f t="shared" si="49"/>
        <v>41.45</v>
      </c>
      <c r="I191" s="99">
        <f t="shared" si="50"/>
        <v>2.06</v>
      </c>
      <c r="J191" s="99">
        <f t="shared" si="51"/>
        <v>0.09</v>
      </c>
      <c r="K191" s="288">
        <v>4.12</v>
      </c>
      <c r="L191" s="316">
        <f t="shared" si="52"/>
        <v>0.16999999999999998</v>
      </c>
    </row>
    <row r="192" spans="1:12" ht="31.5" customHeight="1" x14ac:dyDescent="0.2">
      <c r="A192" s="387"/>
      <c r="B192" s="431"/>
      <c r="C192" s="37" t="s">
        <v>599</v>
      </c>
      <c r="D192" s="16" t="s">
        <v>547</v>
      </c>
      <c r="E192" s="98">
        <v>52.25</v>
      </c>
      <c r="F192" s="99">
        <f t="shared" si="47"/>
        <v>10.69</v>
      </c>
      <c r="G192" s="99">
        <f t="shared" si="48"/>
        <v>0.56000000000000005</v>
      </c>
      <c r="H192" s="99">
        <f t="shared" si="49"/>
        <v>58.52</v>
      </c>
      <c r="I192" s="99">
        <f t="shared" si="50"/>
        <v>10.69</v>
      </c>
      <c r="J192" s="99">
        <f t="shared" si="51"/>
        <v>0.63</v>
      </c>
      <c r="K192" s="288">
        <v>21.38</v>
      </c>
      <c r="L192" s="316">
        <f t="shared" si="52"/>
        <v>1.19</v>
      </c>
    </row>
    <row r="193" spans="1:14" ht="28.5" customHeight="1" x14ac:dyDescent="0.2">
      <c r="A193" s="387"/>
      <c r="B193" s="431"/>
      <c r="C193" s="16" t="s">
        <v>609</v>
      </c>
      <c r="D193" s="16" t="s">
        <v>543</v>
      </c>
      <c r="E193" s="98">
        <v>60.68</v>
      </c>
      <c r="F193" s="99">
        <f t="shared" si="47"/>
        <v>4</v>
      </c>
      <c r="G193" s="99">
        <f t="shared" si="48"/>
        <v>0.24</v>
      </c>
      <c r="H193" s="99">
        <f t="shared" si="49"/>
        <v>67.959999999999994</v>
      </c>
      <c r="I193" s="99">
        <f t="shared" si="50"/>
        <v>4</v>
      </c>
      <c r="J193" s="99">
        <f t="shared" si="51"/>
        <v>0.27</v>
      </c>
      <c r="K193" s="288">
        <v>8</v>
      </c>
      <c r="L193" s="316">
        <f t="shared" si="52"/>
        <v>0.51</v>
      </c>
    </row>
    <row r="194" spans="1:14" ht="43.9" customHeight="1" x14ac:dyDescent="0.2">
      <c r="A194" s="14" t="s">
        <v>610</v>
      </c>
      <c r="B194" s="15" t="s">
        <v>355</v>
      </c>
      <c r="C194" s="16" t="s">
        <v>42</v>
      </c>
      <c r="D194" s="16" t="s">
        <v>543</v>
      </c>
      <c r="E194" s="96">
        <v>100.15</v>
      </c>
      <c r="F194" s="21">
        <f t="shared" si="47"/>
        <v>75</v>
      </c>
      <c r="G194" s="21">
        <f>ROUND(F194*E194/1000,2)</f>
        <v>7.51</v>
      </c>
      <c r="H194" s="16">
        <f>ROUND(E194*$J$220,2)</f>
        <v>115.17</v>
      </c>
      <c r="I194" s="99">
        <f t="shared" si="50"/>
        <v>75</v>
      </c>
      <c r="J194" s="99">
        <f t="shared" si="51"/>
        <v>8.64</v>
      </c>
      <c r="K194" s="16">
        <v>150</v>
      </c>
      <c r="L194" s="316">
        <f t="shared" si="52"/>
        <v>16.149999999999999</v>
      </c>
    </row>
    <row r="195" spans="1:14" ht="42.75" customHeight="1" x14ac:dyDescent="0.2">
      <c r="A195" s="387" t="s">
        <v>611</v>
      </c>
      <c r="B195" s="392" t="s">
        <v>612</v>
      </c>
      <c r="C195" s="16" t="s">
        <v>200</v>
      </c>
      <c r="D195" s="16" t="s">
        <v>566</v>
      </c>
      <c r="E195" s="98">
        <v>99.03</v>
      </c>
      <c r="F195" s="99">
        <f t="shared" si="47"/>
        <v>30</v>
      </c>
      <c r="G195" s="99">
        <f t="shared" ref="G195:G201" si="53">ROUND(E195*F195/1000,2)</f>
        <v>2.97</v>
      </c>
      <c r="H195" s="99">
        <f t="shared" ref="H195:H201" si="54">ROUND(E195*$J$222,2)</f>
        <v>110.91</v>
      </c>
      <c r="I195" s="99">
        <f t="shared" si="50"/>
        <v>30</v>
      </c>
      <c r="J195" s="99">
        <f t="shared" si="51"/>
        <v>3.33</v>
      </c>
      <c r="K195" s="99">
        <v>60</v>
      </c>
      <c r="L195" s="316">
        <f t="shared" si="52"/>
        <v>6.3000000000000007</v>
      </c>
    </row>
    <row r="196" spans="1:14" ht="27.4" customHeight="1" x14ac:dyDescent="0.2">
      <c r="A196" s="387"/>
      <c r="B196" s="392"/>
      <c r="C196" s="37" t="s">
        <v>584</v>
      </c>
      <c r="D196" s="48" t="s">
        <v>585</v>
      </c>
      <c r="E196" s="98">
        <v>104.59</v>
      </c>
      <c r="F196" s="99">
        <f t="shared" si="47"/>
        <v>4</v>
      </c>
      <c r="G196" s="99">
        <f t="shared" si="53"/>
        <v>0.42</v>
      </c>
      <c r="H196" s="99">
        <f t="shared" si="54"/>
        <v>117.14</v>
      </c>
      <c r="I196" s="99">
        <f t="shared" si="50"/>
        <v>4</v>
      </c>
      <c r="J196" s="99">
        <f t="shared" si="51"/>
        <v>0.47</v>
      </c>
      <c r="K196" s="99">
        <v>8</v>
      </c>
      <c r="L196" s="316">
        <f t="shared" si="52"/>
        <v>0.8899999999999999</v>
      </c>
    </row>
    <row r="197" spans="1:14" ht="27.4" customHeight="1" x14ac:dyDescent="0.2">
      <c r="A197" s="387"/>
      <c r="B197" s="392"/>
      <c r="C197" s="16" t="s">
        <v>569</v>
      </c>
      <c r="D197" s="289" t="s">
        <v>568</v>
      </c>
      <c r="E197" s="98">
        <v>98.71</v>
      </c>
      <c r="F197" s="99">
        <f t="shared" si="47"/>
        <v>10</v>
      </c>
      <c r="G197" s="99">
        <f t="shared" si="53"/>
        <v>0.99</v>
      </c>
      <c r="H197" s="99">
        <f t="shared" si="54"/>
        <v>110.56</v>
      </c>
      <c r="I197" s="99">
        <f t="shared" si="50"/>
        <v>10</v>
      </c>
      <c r="J197" s="99">
        <f t="shared" si="51"/>
        <v>1.1100000000000001</v>
      </c>
      <c r="K197" s="99">
        <v>20</v>
      </c>
      <c r="L197" s="316">
        <f t="shared" si="52"/>
        <v>2.1</v>
      </c>
    </row>
    <row r="198" spans="1:14" ht="27.4" customHeight="1" x14ac:dyDescent="0.2">
      <c r="A198" s="387" t="s">
        <v>356</v>
      </c>
      <c r="B198" s="432" t="s">
        <v>613</v>
      </c>
      <c r="C198" s="16" t="s">
        <v>279</v>
      </c>
      <c r="D198" s="16" t="s">
        <v>546</v>
      </c>
      <c r="E198" s="98">
        <v>73.510000000000005</v>
      </c>
      <c r="F198" s="99">
        <f t="shared" si="47"/>
        <v>7.05</v>
      </c>
      <c r="G198" s="99">
        <f t="shared" si="53"/>
        <v>0.52</v>
      </c>
      <c r="H198" s="99">
        <f t="shared" si="54"/>
        <v>82.33</v>
      </c>
      <c r="I198" s="99">
        <f t="shared" si="50"/>
        <v>7.05</v>
      </c>
      <c r="J198" s="99">
        <f t="shared" si="51"/>
        <v>0.57999999999999996</v>
      </c>
      <c r="K198" s="99">
        <v>14.1</v>
      </c>
      <c r="L198" s="316">
        <f t="shared" si="52"/>
        <v>1.1000000000000001</v>
      </c>
    </row>
    <row r="199" spans="1:14" ht="27.4" customHeight="1" x14ac:dyDescent="0.2">
      <c r="A199" s="387"/>
      <c r="B199" s="432"/>
      <c r="C199" s="16" t="s">
        <v>154</v>
      </c>
      <c r="D199" s="16" t="s">
        <v>554</v>
      </c>
      <c r="E199" s="98">
        <v>65.69</v>
      </c>
      <c r="F199" s="99">
        <f t="shared" si="47"/>
        <v>15.95</v>
      </c>
      <c r="G199" s="99">
        <f t="shared" si="53"/>
        <v>1.05</v>
      </c>
      <c r="H199" s="99">
        <f t="shared" si="54"/>
        <v>73.569999999999993</v>
      </c>
      <c r="I199" s="99">
        <f t="shared" si="50"/>
        <v>15.95</v>
      </c>
      <c r="J199" s="99">
        <f t="shared" si="51"/>
        <v>1.17</v>
      </c>
      <c r="K199" s="99">
        <v>31.9</v>
      </c>
      <c r="L199" s="316">
        <f t="shared" si="52"/>
        <v>2.2199999999999998</v>
      </c>
    </row>
    <row r="200" spans="1:14" ht="27.4" customHeight="1" x14ac:dyDescent="0.2">
      <c r="A200" s="387"/>
      <c r="B200" s="432"/>
      <c r="C200" s="16" t="s">
        <v>158</v>
      </c>
      <c r="D200" s="16" t="s">
        <v>430</v>
      </c>
      <c r="E200" s="213">
        <v>136.66999999999999</v>
      </c>
      <c r="F200" s="275">
        <f t="shared" si="47"/>
        <v>12.5</v>
      </c>
      <c r="G200" s="275">
        <f t="shared" si="53"/>
        <v>1.71</v>
      </c>
      <c r="H200" s="99">
        <f t="shared" si="54"/>
        <v>153.07</v>
      </c>
      <c r="I200" s="275">
        <f t="shared" si="50"/>
        <v>12.5</v>
      </c>
      <c r="J200" s="275">
        <f t="shared" si="51"/>
        <v>1.91</v>
      </c>
      <c r="K200" s="275">
        <v>25</v>
      </c>
      <c r="L200" s="312">
        <f t="shared" si="52"/>
        <v>3.62</v>
      </c>
    </row>
    <row r="201" spans="1:14" ht="49.5" customHeight="1" x14ac:dyDescent="0.2">
      <c r="A201" s="14" t="s">
        <v>614</v>
      </c>
      <c r="B201" s="15" t="s">
        <v>353</v>
      </c>
      <c r="C201" s="16" t="s">
        <v>69</v>
      </c>
      <c r="D201" s="16" t="s">
        <v>543</v>
      </c>
      <c r="E201" s="98">
        <v>98.05</v>
      </c>
      <c r="F201" s="99">
        <f t="shared" si="47"/>
        <v>30</v>
      </c>
      <c r="G201" s="99">
        <f t="shared" si="53"/>
        <v>2.94</v>
      </c>
      <c r="H201" s="99">
        <f t="shared" si="54"/>
        <v>109.82</v>
      </c>
      <c r="I201" s="99">
        <f t="shared" si="50"/>
        <v>30</v>
      </c>
      <c r="J201" s="99">
        <f t="shared" si="51"/>
        <v>3.29</v>
      </c>
      <c r="K201" s="99">
        <v>60</v>
      </c>
      <c r="L201" s="316">
        <f t="shared" si="52"/>
        <v>6.23</v>
      </c>
    </row>
    <row r="202" spans="1:14" ht="41.45" customHeight="1" x14ac:dyDescent="0.2">
      <c r="A202" s="397" t="s">
        <v>361</v>
      </c>
      <c r="B202" s="56" t="s">
        <v>615</v>
      </c>
      <c r="C202" s="43"/>
      <c r="D202" s="43"/>
      <c r="E202" s="43"/>
      <c r="F202" s="43">
        <f>SUM(F203:F206)</f>
        <v>197.17000000000002</v>
      </c>
      <c r="G202" s="43">
        <f>SUM(G203:G206)</f>
        <v>30.78</v>
      </c>
      <c r="H202" s="43"/>
      <c r="I202" s="43">
        <f>SUM(I203:I206)</f>
        <v>197.16</v>
      </c>
      <c r="J202" s="43">
        <f>SUM(J203:J206)</f>
        <v>34.85</v>
      </c>
      <c r="K202" s="43">
        <f>SUM(K203:K206)</f>
        <v>394.33</v>
      </c>
      <c r="L202" s="139">
        <f>SUM(L203:L206)</f>
        <v>65.63000000000001</v>
      </c>
    </row>
    <row r="203" spans="1:14" ht="62.25" customHeight="1" x14ac:dyDescent="0.2">
      <c r="A203" s="397"/>
      <c r="B203" s="291" t="s">
        <v>365</v>
      </c>
      <c r="C203" s="16" t="s">
        <v>42</v>
      </c>
      <c r="D203" s="18" t="s">
        <v>543</v>
      </c>
      <c r="E203" s="87">
        <v>100.15</v>
      </c>
      <c r="F203" s="64">
        <f>ROUND(K203/12*6,2)</f>
        <v>129.5</v>
      </c>
      <c r="G203" s="64">
        <f>ROUND(F203*E203/1000,2)</f>
        <v>12.97</v>
      </c>
      <c r="H203" s="16">
        <f>ROUND(E203*$J$220,2)</f>
        <v>115.17</v>
      </c>
      <c r="I203" s="274">
        <f>K203-F203</f>
        <v>129.5</v>
      </c>
      <c r="J203" s="274">
        <f>ROUND(H203*I203/1000,2)</f>
        <v>14.91</v>
      </c>
      <c r="K203" s="18">
        <v>259</v>
      </c>
      <c r="L203" s="311">
        <f>J203+G203</f>
        <v>27.880000000000003</v>
      </c>
    </row>
    <row r="204" spans="1:14" ht="54" customHeight="1" x14ac:dyDescent="0.2">
      <c r="A204" s="397"/>
      <c r="B204" s="24" t="s">
        <v>366</v>
      </c>
      <c r="C204" s="95" t="s">
        <v>403</v>
      </c>
      <c r="D204" s="16" t="s">
        <v>404</v>
      </c>
      <c r="E204" s="98">
        <v>142.61000000000001</v>
      </c>
      <c r="F204" s="99">
        <f>ROUND(K204/12*6,2)</f>
        <v>19.25</v>
      </c>
      <c r="G204" s="99">
        <f>ROUND(E204*F204/1000,2)</f>
        <v>2.75</v>
      </c>
      <c r="H204" s="99">
        <f>ROUND(E204*$J$222,2)</f>
        <v>159.72</v>
      </c>
      <c r="I204" s="99">
        <f>K204-F204</f>
        <v>19.25</v>
      </c>
      <c r="J204" s="99">
        <f>ROUND(H204*I204/1000,2)</f>
        <v>3.07</v>
      </c>
      <c r="K204" s="99">
        <v>38.5</v>
      </c>
      <c r="L204" s="316">
        <f>J204+G204</f>
        <v>5.82</v>
      </c>
    </row>
    <row r="205" spans="1:14" ht="39" customHeight="1" x14ac:dyDescent="0.2">
      <c r="A205" s="397"/>
      <c r="B205" s="24" t="s">
        <v>367</v>
      </c>
      <c r="C205" s="16" t="s">
        <v>81</v>
      </c>
      <c r="D205" s="16" t="s">
        <v>227</v>
      </c>
      <c r="E205" s="98">
        <v>366.13</v>
      </c>
      <c r="F205" s="99">
        <f>ROUND(K205/12*6,2)</f>
        <v>34.42</v>
      </c>
      <c r="G205" s="99">
        <f>ROUND(E205*F205/1000,2)</f>
        <v>12.6</v>
      </c>
      <c r="H205" s="99">
        <f>ROUND(E205*$J$222,2)</f>
        <v>410.07</v>
      </c>
      <c r="I205" s="99">
        <f>K205-F205</f>
        <v>34.409999999999997</v>
      </c>
      <c r="J205" s="99">
        <f>ROUND(H205*I205/1000,2)</f>
        <v>14.11</v>
      </c>
      <c r="K205" s="99">
        <v>68.83</v>
      </c>
      <c r="L205" s="316">
        <f>J205+G205</f>
        <v>26.71</v>
      </c>
    </row>
    <row r="206" spans="1:14" ht="27.4" customHeight="1" thickBot="1" x14ac:dyDescent="0.25">
      <c r="A206" s="430"/>
      <c r="B206" s="336" t="s">
        <v>616</v>
      </c>
      <c r="C206" s="19" t="s">
        <v>425</v>
      </c>
      <c r="D206" s="19" t="s">
        <v>271</v>
      </c>
      <c r="E206" s="88">
        <v>175.85</v>
      </c>
      <c r="F206" s="19">
        <f>ROUND(K206/12*6,2)</f>
        <v>14</v>
      </c>
      <c r="G206" s="19">
        <f>ROUND(E206*F206/1000,2)</f>
        <v>2.46</v>
      </c>
      <c r="H206" s="275">
        <f>ROUND(E206*$J$222,2)</f>
        <v>196.95</v>
      </c>
      <c r="I206" s="275">
        <f>K206-F206</f>
        <v>14</v>
      </c>
      <c r="J206" s="275">
        <f>ROUND(H206*I206/1000,2)</f>
        <v>2.76</v>
      </c>
      <c r="K206" s="19">
        <v>28</v>
      </c>
      <c r="L206" s="312">
        <f>J206+G206</f>
        <v>5.22</v>
      </c>
    </row>
    <row r="207" spans="1:14" s="292" customFormat="1" ht="43.9" customHeight="1" thickBot="1" x14ac:dyDescent="0.25">
      <c r="A207" s="67">
        <v>9</v>
      </c>
      <c r="B207" s="12" t="s">
        <v>667</v>
      </c>
      <c r="C207" s="13"/>
      <c r="D207" s="13"/>
      <c r="E207" s="13"/>
      <c r="F207" s="13">
        <f>F208</f>
        <v>60</v>
      </c>
      <c r="G207" s="13">
        <f>G208</f>
        <v>8.56</v>
      </c>
      <c r="H207" s="13"/>
      <c r="I207" s="13">
        <f>I208</f>
        <v>60</v>
      </c>
      <c r="J207" s="13">
        <f>J208</f>
        <v>9.58</v>
      </c>
      <c r="K207" s="13">
        <f>K208</f>
        <v>120</v>
      </c>
      <c r="L207" s="20">
        <f>L208</f>
        <v>18.14</v>
      </c>
      <c r="N207" s="267"/>
    </row>
    <row r="208" spans="1:14" ht="50.65" customHeight="1" thickBot="1" x14ac:dyDescent="0.25">
      <c r="A208" s="333" t="s">
        <v>374</v>
      </c>
      <c r="B208" s="60" t="s">
        <v>375</v>
      </c>
      <c r="C208" s="337" t="s">
        <v>403</v>
      </c>
      <c r="D208" s="59" t="s">
        <v>404</v>
      </c>
      <c r="E208" s="228">
        <v>142.61000000000001</v>
      </c>
      <c r="F208" s="273">
        <f>ROUND(K208/12*6,2)</f>
        <v>60</v>
      </c>
      <c r="G208" s="273">
        <f>ROUND(E208*F208/1000,2)</f>
        <v>8.56</v>
      </c>
      <c r="H208" s="273">
        <f>ROUND(E208*$J$222,2)</f>
        <v>159.72</v>
      </c>
      <c r="I208" s="273">
        <f>K208-F208</f>
        <v>60</v>
      </c>
      <c r="J208" s="273">
        <f>ROUND(H208*I208/1000,2)</f>
        <v>9.58</v>
      </c>
      <c r="K208" s="338">
        <v>120</v>
      </c>
      <c r="L208" s="310">
        <f>G208+J208</f>
        <v>18.14</v>
      </c>
    </row>
    <row r="209" spans="1:14" ht="45.6" customHeight="1" thickBot="1" x14ac:dyDescent="0.25">
      <c r="A209" s="67">
        <v>10</v>
      </c>
      <c r="B209" s="12" t="s">
        <v>376</v>
      </c>
      <c r="C209" s="13"/>
      <c r="D209" s="13"/>
      <c r="E209" s="13"/>
      <c r="F209" s="13">
        <f>SUM(F210:F212)</f>
        <v>1766.78</v>
      </c>
      <c r="G209" s="13">
        <f>SUM(G210:G212)</f>
        <v>200.16</v>
      </c>
      <c r="H209" s="13"/>
      <c r="I209" s="13">
        <f>SUM(I210:I212)</f>
        <v>1766.77</v>
      </c>
      <c r="J209" s="13">
        <f>SUM(J210:J212)</f>
        <v>227.84</v>
      </c>
      <c r="K209" s="13">
        <f>SUM(K210:K212)</f>
        <v>3533.55</v>
      </c>
      <c r="L209" s="20">
        <f>SUM(L210:L212)</f>
        <v>428</v>
      </c>
    </row>
    <row r="210" spans="1:14" ht="59.25" customHeight="1" x14ac:dyDescent="0.2">
      <c r="A210" s="335" t="s">
        <v>377</v>
      </c>
      <c r="B210" s="86" t="s">
        <v>378</v>
      </c>
      <c r="C210" s="18" t="s">
        <v>42</v>
      </c>
      <c r="D210" s="18" t="s">
        <v>617</v>
      </c>
      <c r="E210" s="87">
        <v>100.15</v>
      </c>
      <c r="F210" s="64">
        <f>ROUND(K210/12*6,2)</f>
        <v>600</v>
      </c>
      <c r="G210" s="64">
        <f>ROUND(F210*E210/1000,2)</f>
        <v>60.09</v>
      </c>
      <c r="H210" s="18">
        <f>ROUND(E210*$J$220,2)</f>
        <v>115.17</v>
      </c>
      <c r="I210" s="274">
        <f>K210-F210</f>
        <v>600</v>
      </c>
      <c r="J210" s="274">
        <f>ROUND(H210*I210/1000,2)</f>
        <v>69.099999999999994</v>
      </c>
      <c r="K210" s="18">
        <v>1200</v>
      </c>
      <c r="L210" s="311">
        <f>G210+J210</f>
        <v>129.19</v>
      </c>
    </row>
    <row r="211" spans="1:14" ht="41.25" customHeight="1" x14ac:dyDescent="0.2">
      <c r="A211" s="320" t="s">
        <v>379</v>
      </c>
      <c r="B211" s="15" t="s">
        <v>380</v>
      </c>
      <c r="C211" s="95" t="s">
        <v>403</v>
      </c>
      <c r="D211" s="16" t="s">
        <v>404</v>
      </c>
      <c r="E211" s="98">
        <v>142.61000000000001</v>
      </c>
      <c r="F211" s="99">
        <f>ROUND(K211/12*6,2)</f>
        <v>546.78</v>
      </c>
      <c r="G211" s="99">
        <f>ROUND(E211*F211/1000,2)</f>
        <v>77.98</v>
      </c>
      <c r="H211" s="99">
        <f>ROUND(E211*$J$222,2)</f>
        <v>159.72</v>
      </c>
      <c r="I211" s="99">
        <f>K211-F211</f>
        <v>546.77</v>
      </c>
      <c r="J211" s="99">
        <f>ROUND(H211*I211/1000,2)</f>
        <v>87.33</v>
      </c>
      <c r="K211" s="99">
        <v>1093.55</v>
      </c>
      <c r="L211" s="316">
        <f>G211+J211</f>
        <v>165.31</v>
      </c>
    </row>
    <row r="212" spans="1:14" ht="37.5" customHeight="1" thickBot="1" x14ac:dyDescent="0.25">
      <c r="A212" s="328" t="s">
        <v>381</v>
      </c>
      <c r="B212" s="154" t="s">
        <v>382</v>
      </c>
      <c r="C212" s="19" t="s">
        <v>42</v>
      </c>
      <c r="D212" s="19" t="s">
        <v>617</v>
      </c>
      <c r="E212" s="213">
        <v>100.15</v>
      </c>
      <c r="F212" s="275">
        <f>ROUND(K212/12*6,2)</f>
        <v>620</v>
      </c>
      <c r="G212" s="275">
        <f>ROUND(E212*F212/1000,2)</f>
        <v>62.09</v>
      </c>
      <c r="H212" s="19">
        <f>ROUND(E212*$J$220,2)</f>
        <v>115.17</v>
      </c>
      <c r="I212" s="275">
        <f>K212-F212</f>
        <v>620</v>
      </c>
      <c r="J212" s="275">
        <f>ROUND(H212*I212/1000,2)</f>
        <v>71.41</v>
      </c>
      <c r="K212" s="19">
        <v>1240</v>
      </c>
      <c r="L212" s="312">
        <f>G212+J212</f>
        <v>133.5</v>
      </c>
    </row>
    <row r="213" spans="1:14" ht="43.5" customHeight="1" thickBot="1" x14ac:dyDescent="0.25">
      <c r="A213" s="334" t="s">
        <v>383</v>
      </c>
      <c r="B213" s="12" t="s">
        <v>384</v>
      </c>
      <c r="C213" s="13"/>
      <c r="D213" s="13"/>
      <c r="E213" s="92"/>
      <c r="F213" s="92">
        <f>F214</f>
        <v>110</v>
      </c>
      <c r="G213" s="92">
        <f>G214</f>
        <v>11.02</v>
      </c>
      <c r="H213" s="92"/>
      <c r="I213" s="92">
        <f>I214</f>
        <v>110</v>
      </c>
      <c r="J213" s="92">
        <f>J214</f>
        <v>12.67</v>
      </c>
      <c r="K213" s="92">
        <f>K214</f>
        <v>220</v>
      </c>
      <c r="L213" s="93">
        <f>L214</f>
        <v>23.689999999999998</v>
      </c>
    </row>
    <row r="214" spans="1:14" ht="48" customHeight="1" thickBot="1" x14ac:dyDescent="0.25">
      <c r="A214" s="333" t="s">
        <v>385</v>
      </c>
      <c r="B214" s="60" t="s">
        <v>386</v>
      </c>
      <c r="C214" s="59" t="s">
        <v>42</v>
      </c>
      <c r="D214" s="59" t="s">
        <v>617</v>
      </c>
      <c r="E214" s="228">
        <v>100.15</v>
      </c>
      <c r="F214" s="273">
        <f>ROUND(K214/12*6,2)</f>
        <v>110</v>
      </c>
      <c r="G214" s="273">
        <f>ROUND(E214*F214/1000,2)</f>
        <v>11.02</v>
      </c>
      <c r="H214" s="59">
        <f>ROUND(E214*$J$220,2)</f>
        <v>115.17</v>
      </c>
      <c r="I214" s="273">
        <f>K214-F214</f>
        <v>110</v>
      </c>
      <c r="J214" s="273">
        <f>ROUND(H214*I214/1000,2)</f>
        <v>12.67</v>
      </c>
      <c r="K214" s="273">
        <v>220</v>
      </c>
      <c r="L214" s="310">
        <f>G214+J214</f>
        <v>23.689999999999998</v>
      </c>
    </row>
    <row r="215" spans="1:14" ht="19.5" customHeight="1" x14ac:dyDescent="0.2">
      <c r="A215" s="329"/>
      <c r="B215" s="330" t="s">
        <v>675</v>
      </c>
      <c r="C215" s="331"/>
      <c r="D215" s="331"/>
      <c r="E215" s="331"/>
      <c r="F215" s="331">
        <f>SUM(F216:F217)</f>
        <v>173658.56000000003</v>
      </c>
      <c r="G215" s="331">
        <f>SUM(G216:G217)</f>
        <v>16982.43</v>
      </c>
      <c r="H215" s="331"/>
      <c r="I215" s="331">
        <f>SUM(I216:I217)</f>
        <v>174743.35800000001</v>
      </c>
      <c r="J215" s="331">
        <f>SUM(J216:J217)</f>
        <v>19470.87</v>
      </c>
      <c r="K215" s="331">
        <f>SUM(K216:K217)</f>
        <v>347316.91800000006</v>
      </c>
      <c r="L215" s="332">
        <f>SUM(L216:L217)</f>
        <v>36453.300000000003</v>
      </c>
    </row>
    <row r="216" spans="1:14" ht="27.4" customHeight="1" x14ac:dyDescent="0.2">
      <c r="A216" s="322"/>
      <c r="B216" s="295" t="s">
        <v>100</v>
      </c>
      <c r="C216" s="294"/>
      <c r="D216" s="294"/>
      <c r="E216" s="294"/>
      <c r="F216" s="294">
        <f>F13+F15+F18+F42+F166+F179+F181+F185+F207+F209+F213</f>
        <v>65769.600000000006</v>
      </c>
      <c r="G216" s="294">
        <f>G13+G15+G18+G42+G166+G179+G181+G185+G207+G209+G213</f>
        <v>7016.420000000001</v>
      </c>
      <c r="H216" s="294"/>
      <c r="I216" s="294">
        <f>I13+I15+I18+I42+I166+I179+I181+I185+I207+I209+I213</f>
        <v>66854.456999999995</v>
      </c>
      <c r="J216" s="294">
        <f>J13+J15+J18+J42+J166+J179+J181+J185+J207+J209+J213</f>
        <v>8114.8599999999988</v>
      </c>
      <c r="K216" s="294">
        <f>K13+K15+K18+K42+K166+K179+K181+K185+K207+K209+K213</f>
        <v>131539.057</v>
      </c>
      <c r="L216" s="323">
        <f>L13+L15+L18+L42+L166+L179+L181+L185+L207+L209+L213</f>
        <v>15131.279999999999</v>
      </c>
    </row>
    <row r="217" spans="1:14" ht="17.45" customHeight="1" thickBot="1" x14ac:dyDescent="0.25">
      <c r="A217" s="324"/>
      <c r="B217" s="325" t="s">
        <v>101</v>
      </c>
      <c r="C217" s="326"/>
      <c r="D217" s="326"/>
      <c r="E217" s="326"/>
      <c r="F217" s="326">
        <f>F43</f>
        <v>107888.96000000002</v>
      </c>
      <c r="G217" s="326">
        <f>G43</f>
        <v>9966.01</v>
      </c>
      <c r="H217" s="326"/>
      <c r="I217" s="326">
        <f>I43</f>
        <v>107888.90100000003</v>
      </c>
      <c r="J217" s="326">
        <f>J43</f>
        <v>11356.01</v>
      </c>
      <c r="K217" s="326">
        <f>K43</f>
        <v>215777.86100000003</v>
      </c>
      <c r="L217" s="327">
        <f>L43</f>
        <v>21322.02</v>
      </c>
    </row>
    <row r="218" spans="1:14" x14ac:dyDescent="0.2">
      <c r="B218" s="76"/>
      <c r="C218" s="77"/>
      <c r="D218" s="296"/>
      <c r="E218" s="29"/>
      <c r="F218" s="29"/>
      <c r="G218" s="29"/>
      <c r="H218" s="76"/>
      <c r="I218" s="76"/>
      <c r="J218" s="76"/>
      <c r="K218" s="76"/>
      <c r="L218" s="76"/>
    </row>
    <row r="219" spans="1:14" x14ac:dyDescent="0.2">
      <c r="B219" s="125" t="s">
        <v>476</v>
      </c>
      <c r="C219" s="80"/>
      <c r="D219" s="297"/>
      <c r="E219" s="298"/>
      <c r="F219" s="298"/>
      <c r="G219" s="298"/>
      <c r="H219" s="81"/>
      <c r="I219" s="76"/>
      <c r="J219" s="76"/>
      <c r="K219" s="76"/>
      <c r="L219" s="76"/>
    </row>
    <row r="220" spans="1:14" s="76" customFormat="1" ht="12.75" customHeight="1" x14ac:dyDescent="0.2">
      <c r="A220" s="299"/>
      <c r="B220" s="300" t="s">
        <v>618</v>
      </c>
      <c r="C220" s="80"/>
      <c r="D220" s="297"/>
      <c r="E220" s="298"/>
      <c r="F220" s="298"/>
      <c r="G220" s="298"/>
      <c r="H220" s="81"/>
      <c r="I220" s="29"/>
      <c r="J220" s="82">
        <v>1.1499999999999999</v>
      </c>
      <c r="K220" s="29"/>
      <c r="L220" s="29"/>
      <c r="N220" s="267"/>
    </row>
    <row r="221" spans="1:14" s="76" customFormat="1" x14ac:dyDescent="0.2">
      <c r="A221" s="299"/>
      <c r="B221" s="81"/>
      <c r="C221" s="80"/>
      <c r="D221" s="297"/>
      <c r="E221" s="298"/>
      <c r="F221" s="298"/>
      <c r="G221" s="298"/>
      <c r="H221" s="81"/>
      <c r="I221" s="29"/>
      <c r="J221" s="298"/>
      <c r="K221" s="29"/>
      <c r="L221" s="29"/>
      <c r="N221" s="267"/>
    </row>
    <row r="222" spans="1:14" x14ac:dyDescent="0.2">
      <c r="B222" s="300" t="s">
        <v>619</v>
      </c>
      <c r="C222" s="80"/>
      <c r="D222" s="297"/>
      <c r="E222" s="298"/>
      <c r="F222" s="298"/>
      <c r="G222" s="298"/>
      <c r="H222" s="81"/>
      <c r="I222" s="29"/>
      <c r="J222" s="82">
        <v>1.1200000000000001</v>
      </c>
      <c r="K222" s="29"/>
      <c r="L222" s="29"/>
    </row>
    <row r="223" spans="1:14" x14ac:dyDescent="0.2">
      <c r="D223" s="296"/>
      <c r="E223" s="29"/>
      <c r="F223" s="29"/>
      <c r="G223" s="29"/>
      <c r="H223" s="29"/>
      <c r="I223" s="29"/>
      <c r="J223" s="29"/>
      <c r="K223" s="29"/>
      <c r="L223" s="29"/>
    </row>
    <row r="224" spans="1:14" x14ac:dyDescent="0.2">
      <c r="D224" s="296"/>
      <c r="E224" s="29"/>
      <c r="F224" s="29"/>
      <c r="G224" s="29"/>
      <c r="H224" s="29"/>
      <c r="I224" s="29"/>
      <c r="J224" s="29"/>
      <c r="K224" s="29"/>
      <c r="L224" s="29"/>
    </row>
    <row r="225" spans="4:12" x14ac:dyDescent="0.2">
      <c r="D225" s="296"/>
      <c r="E225" s="29"/>
      <c r="F225" s="29"/>
      <c r="G225" s="29"/>
      <c r="H225" s="29"/>
      <c r="I225" s="29"/>
      <c r="J225" s="29"/>
      <c r="K225" s="29"/>
      <c r="L225" s="29"/>
    </row>
  </sheetData>
  <autoFilter ref="A12:L217"/>
  <mergeCells count="69">
    <mergeCell ref="A202:A206"/>
    <mergeCell ref="A187:A193"/>
    <mergeCell ref="B187:B193"/>
    <mergeCell ref="A195:A197"/>
    <mergeCell ref="B195:B197"/>
    <mergeCell ref="A198:A200"/>
    <mergeCell ref="B198:B200"/>
    <mergeCell ref="A143:A150"/>
    <mergeCell ref="A151:A152"/>
    <mergeCell ref="A153:A154"/>
    <mergeCell ref="C153:C154"/>
    <mergeCell ref="A155:A165"/>
    <mergeCell ref="A133:A134"/>
    <mergeCell ref="A136:A137"/>
    <mergeCell ref="A138:A140"/>
    <mergeCell ref="A141:A142"/>
    <mergeCell ref="C141:C142"/>
    <mergeCell ref="A103:A104"/>
    <mergeCell ref="A105:A112"/>
    <mergeCell ref="A113:A120"/>
    <mergeCell ref="A121:A130"/>
    <mergeCell ref="A131:A132"/>
    <mergeCell ref="A81:A83"/>
    <mergeCell ref="A86:A87"/>
    <mergeCell ref="A88:A89"/>
    <mergeCell ref="A93:A100"/>
    <mergeCell ref="A101:A102"/>
    <mergeCell ref="C70:C71"/>
    <mergeCell ref="A72:A73"/>
    <mergeCell ref="A74:A75"/>
    <mergeCell ref="A76:A77"/>
    <mergeCell ref="A78:A79"/>
    <mergeCell ref="A59:A60"/>
    <mergeCell ref="A61:A62"/>
    <mergeCell ref="A63:A64"/>
    <mergeCell ref="A65:A66"/>
    <mergeCell ref="A70:A71"/>
    <mergeCell ref="A46:A47"/>
    <mergeCell ref="A49:A50"/>
    <mergeCell ref="A53:A54"/>
    <mergeCell ref="A55:A56"/>
    <mergeCell ref="A57:A58"/>
    <mergeCell ref="A16:A17"/>
    <mergeCell ref="B16:B17"/>
    <mergeCell ref="A23:A24"/>
    <mergeCell ref="B23:B24"/>
    <mergeCell ref="A44:A45"/>
    <mergeCell ref="A8:A11"/>
    <mergeCell ref="B8:B11"/>
    <mergeCell ref="C8:C11"/>
    <mergeCell ref="D8:D11"/>
    <mergeCell ref="E8:L8"/>
    <mergeCell ref="E9:G9"/>
    <mergeCell ref="H9:J9"/>
    <mergeCell ref="K9:L9"/>
    <mergeCell ref="E10:E11"/>
    <mergeCell ref="F10:F11"/>
    <mergeCell ref="G10:G11"/>
    <mergeCell ref="H10:H11"/>
    <mergeCell ref="I10:I11"/>
    <mergeCell ref="J10:J11"/>
    <mergeCell ref="K10:K11"/>
    <mergeCell ref="L10:L11"/>
    <mergeCell ref="B7:L7"/>
    <mergeCell ref="I3:L3"/>
    <mergeCell ref="I2:L2"/>
    <mergeCell ref="I4:L4"/>
    <mergeCell ref="I5:L5"/>
    <mergeCell ref="A6:L6"/>
  </mergeCells>
  <pageMargins left="0.39370078740157483" right="0.39370078740157483" top="0.78740157480314965" bottom="0" header="0.39370078740157483" footer="0"/>
  <pageSetup paperSize="9" scale="65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77"/>
  <sheetViews>
    <sheetView zoomScale="90" zoomScaleNormal="90" workbookViewId="0">
      <pane ySplit="11" topLeftCell="A12" activePane="bottomLeft" state="frozen"/>
      <selection pane="bottomLeft" activeCell="J4" sqref="J4:L4"/>
    </sheetView>
  </sheetViews>
  <sheetFormatPr defaultColWidth="8.85546875" defaultRowHeight="12.75" outlineLevelCol="1" x14ac:dyDescent="0.2"/>
  <cols>
    <col min="1" max="1" width="6" style="268" customWidth="1"/>
    <col min="2" max="2" width="46.140625" style="8" customWidth="1"/>
    <col min="3" max="3" width="23.85546875" style="73" customWidth="1"/>
    <col min="4" max="4" width="28.140625" style="266" customWidth="1"/>
    <col min="5" max="5" width="12.85546875" style="267" customWidth="1" outlineLevel="1"/>
    <col min="6" max="6" width="16.140625" style="266" customWidth="1" outlineLevel="1"/>
    <col min="7" max="7" width="14.140625" style="266" customWidth="1" outlineLevel="1"/>
    <col min="8" max="8" width="12.140625" style="266" customWidth="1" outlineLevel="1"/>
    <col min="9" max="9" width="12" style="266" customWidth="1" outlineLevel="1"/>
    <col min="10" max="10" width="12.85546875" style="266" customWidth="1" outlineLevel="1"/>
    <col min="11" max="11" width="13.42578125" style="266" customWidth="1"/>
    <col min="12" max="12" width="11.140625" style="266" customWidth="1"/>
    <col min="13" max="257" width="8.85546875" style="267"/>
    <col min="258" max="16384" width="8.85546875" style="9"/>
  </cols>
  <sheetData>
    <row r="1" spans="1:257" s="6" customFormat="1" ht="16.5" customHeight="1" x14ac:dyDescent="0.3">
      <c r="A1" s="304"/>
      <c r="B1" s="305"/>
      <c r="C1" s="306"/>
      <c r="D1" s="302"/>
      <c r="E1" s="303"/>
      <c r="F1" s="302"/>
      <c r="G1" s="302"/>
      <c r="H1" s="302"/>
      <c r="I1" s="302"/>
      <c r="J1" s="353" t="s">
        <v>925</v>
      </c>
      <c r="K1" s="353"/>
      <c r="L1" s="35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  <c r="AO1" s="303"/>
      <c r="AP1" s="303"/>
      <c r="AQ1" s="303"/>
      <c r="AR1" s="303"/>
      <c r="AS1" s="303"/>
      <c r="AT1" s="303"/>
      <c r="AU1" s="303"/>
      <c r="AV1" s="303"/>
      <c r="AW1" s="303"/>
      <c r="AX1" s="303"/>
      <c r="AY1" s="303"/>
      <c r="AZ1" s="303"/>
      <c r="BA1" s="303"/>
      <c r="BB1" s="303"/>
      <c r="BC1" s="303"/>
      <c r="BD1" s="303"/>
      <c r="BE1" s="303"/>
      <c r="BF1" s="303"/>
      <c r="BG1" s="303"/>
      <c r="BH1" s="303"/>
      <c r="BI1" s="303"/>
      <c r="BJ1" s="303"/>
      <c r="BK1" s="303"/>
      <c r="BL1" s="303"/>
      <c r="BM1" s="303"/>
      <c r="BN1" s="303"/>
      <c r="BO1" s="303"/>
      <c r="BP1" s="303"/>
      <c r="BQ1" s="303"/>
      <c r="BR1" s="303"/>
      <c r="BS1" s="303"/>
      <c r="BT1" s="303"/>
      <c r="BU1" s="303"/>
      <c r="BV1" s="303"/>
      <c r="BW1" s="303"/>
      <c r="BX1" s="303"/>
      <c r="BY1" s="303"/>
      <c r="BZ1" s="303"/>
      <c r="CA1" s="303"/>
      <c r="CB1" s="303"/>
      <c r="CC1" s="303"/>
      <c r="CD1" s="303"/>
      <c r="CE1" s="303"/>
      <c r="CF1" s="303"/>
      <c r="CG1" s="303"/>
      <c r="CH1" s="303"/>
      <c r="CI1" s="303"/>
      <c r="CJ1" s="303"/>
      <c r="CK1" s="303"/>
      <c r="CL1" s="303"/>
      <c r="CM1" s="303"/>
      <c r="CN1" s="303"/>
      <c r="CO1" s="303"/>
      <c r="CP1" s="303"/>
      <c r="CQ1" s="303"/>
      <c r="CR1" s="303"/>
      <c r="CS1" s="303"/>
      <c r="CT1" s="303"/>
      <c r="CU1" s="303"/>
      <c r="CV1" s="303"/>
      <c r="CW1" s="303"/>
      <c r="CX1" s="303"/>
      <c r="CY1" s="303"/>
      <c r="CZ1" s="303"/>
      <c r="DA1" s="303"/>
      <c r="DB1" s="303"/>
      <c r="DC1" s="303"/>
      <c r="DD1" s="303"/>
      <c r="DE1" s="303"/>
      <c r="DF1" s="303"/>
      <c r="DG1" s="303"/>
      <c r="DH1" s="303"/>
      <c r="DI1" s="303"/>
      <c r="DJ1" s="303"/>
      <c r="DK1" s="303"/>
      <c r="DL1" s="303"/>
      <c r="DM1" s="303"/>
      <c r="DN1" s="303"/>
      <c r="DO1" s="303"/>
      <c r="DP1" s="303"/>
      <c r="DQ1" s="303"/>
      <c r="DR1" s="303"/>
      <c r="DS1" s="303"/>
      <c r="DT1" s="303"/>
      <c r="DU1" s="303"/>
      <c r="DV1" s="303"/>
      <c r="DW1" s="303"/>
      <c r="DX1" s="303"/>
      <c r="DY1" s="303"/>
      <c r="DZ1" s="303"/>
      <c r="EA1" s="303"/>
      <c r="EB1" s="303"/>
      <c r="EC1" s="303"/>
      <c r="ED1" s="303"/>
      <c r="EE1" s="303"/>
      <c r="EF1" s="303"/>
      <c r="EG1" s="303"/>
      <c r="EH1" s="303"/>
      <c r="EI1" s="303"/>
      <c r="EJ1" s="303"/>
      <c r="EK1" s="303"/>
      <c r="EL1" s="303"/>
      <c r="EM1" s="303"/>
      <c r="EN1" s="303"/>
      <c r="EO1" s="303"/>
      <c r="EP1" s="303"/>
      <c r="EQ1" s="303"/>
      <c r="ER1" s="303"/>
      <c r="ES1" s="303"/>
      <c r="ET1" s="303"/>
      <c r="EU1" s="303"/>
      <c r="EV1" s="303"/>
      <c r="EW1" s="303"/>
      <c r="EX1" s="303"/>
      <c r="EY1" s="303"/>
      <c r="EZ1" s="303"/>
      <c r="FA1" s="303"/>
      <c r="FB1" s="303"/>
      <c r="FC1" s="303"/>
      <c r="FD1" s="303"/>
      <c r="FE1" s="303"/>
      <c r="FF1" s="303"/>
      <c r="FG1" s="303"/>
      <c r="FH1" s="303"/>
      <c r="FI1" s="303"/>
      <c r="FJ1" s="303"/>
      <c r="FK1" s="303"/>
      <c r="FL1" s="303"/>
      <c r="FM1" s="303"/>
      <c r="FN1" s="303"/>
      <c r="FO1" s="303"/>
      <c r="FP1" s="303"/>
      <c r="FQ1" s="303"/>
      <c r="FR1" s="303"/>
      <c r="FS1" s="303"/>
      <c r="FT1" s="303"/>
      <c r="FU1" s="303"/>
      <c r="FV1" s="303"/>
      <c r="FW1" s="303"/>
      <c r="FX1" s="303"/>
      <c r="FY1" s="303"/>
      <c r="FZ1" s="303"/>
      <c r="GA1" s="303"/>
      <c r="GB1" s="303"/>
      <c r="GC1" s="303"/>
      <c r="GD1" s="303"/>
      <c r="GE1" s="303"/>
      <c r="GF1" s="303"/>
      <c r="GG1" s="303"/>
      <c r="GH1" s="303"/>
      <c r="GI1" s="303"/>
      <c r="GJ1" s="303"/>
      <c r="GK1" s="303"/>
      <c r="GL1" s="303"/>
      <c r="GM1" s="303"/>
      <c r="GN1" s="303"/>
      <c r="GO1" s="303"/>
      <c r="GP1" s="303"/>
      <c r="GQ1" s="303"/>
      <c r="GR1" s="303"/>
      <c r="GS1" s="303"/>
      <c r="GT1" s="303"/>
      <c r="GU1" s="303"/>
      <c r="GV1" s="303"/>
      <c r="GW1" s="303"/>
      <c r="GX1" s="303"/>
      <c r="GY1" s="303"/>
      <c r="GZ1" s="303"/>
      <c r="HA1" s="303"/>
      <c r="HB1" s="303"/>
      <c r="HC1" s="303"/>
      <c r="HD1" s="303"/>
      <c r="HE1" s="303"/>
      <c r="HF1" s="303"/>
      <c r="HG1" s="303"/>
      <c r="HH1" s="303"/>
      <c r="HI1" s="303"/>
      <c r="HJ1" s="303"/>
      <c r="HK1" s="303"/>
      <c r="HL1" s="303"/>
      <c r="HM1" s="303"/>
      <c r="HN1" s="303"/>
      <c r="HO1" s="303"/>
      <c r="HP1" s="303"/>
      <c r="HQ1" s="303"/>
      <c r="HR1" s="303"/>
      <c r="HS1" s="303"/>
      <c r="HT1" s="303"/>
      <c r="HU1" s="303"/>
      <c r="HV1" s="303"/>
      <c r="HW1" s="303"/>
      <c r="HX1" s="303"/>
      <c r="HY1" s="303"/>
      <c r="HZ1" s="303"/>
      <c r="IA1" s="303"/>
      <c r="IB1" s="303"/>
      <c r="IC1" s="303"/>
      <c r="ID1" s="303"/>
      <c r="IE1" s="303"/>
      <c r="IF1" s="303"/>
      <c r="IG1" s="303"/>
      <c r="IH1" s="303"/>
      <c r="II1" s="303"/>
      <c r="IJ1" s="303"/>
      <c r="IK1" s="303"/>
      <c r="IL1" s="303"/>
      <c r="IM1" s="303"/>
      <c r="IN1" s="303"/>
      <c r="IO1" s="303"/>
      <c r="IP1" s="303"/>
      <c r="IQ1" s="303"/>
      <c r="IR1" s="303"/>
      <c r="IS1" s="303"/>
      <c r="IT1" s="303"/>
      <c r="IU1" s="303"/>
      <c r="IV1" s="303"/>
      <c r="IW1" s="303"/>
    </row>
    <row r="2" spans="1:257" s="6" customFormat="1" ht="24.75" customHeight="1" x14ac:dyDescent="0.3">
      <c r="A2" s="304"/>
      <c r="B2" s="305"/>
      <c r="C2" s="306"/>
      <c r="D2" s="307"/>
      <c r="E2" s="303"/>
      <c r="F2" s="302"/>
      <c r="G2" s="302"/>
      <c r="H2" s="302"/>
      <c r="I2" s="302"/>
      <c r="J2" s="433" t="s">
        <v>1024</v>
      </c>
      <c r="K2" s="433"/>
      <c r="L2" s="43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3"/>
      <c r="CK2" s="303"/>
      <c r="CL2" s="303"/>
      <c r="CM2" s="303"/>
      <c r="CN2" s="303"/>
      <c r="CO2" s="303"/>
      <c r="CP2" s="303"/>
      <c r="CQ2" s="303"/>
      <c r="CR2" s="303"/>
      <c r="CS2" s="303"/>
      <c r="CT2" s="303"/>
      <c r="CU2" s="303"/>
      <c r="CV2" s="303"/>
      <c r="CW2" s="303"/>
      <c r="CX2" s="303"/>
      <c r="CY2" s="303"/>
      <c r="CZ2" s="303"/>
      <c r="DA2" s="303"/>
      <c r="DB2" s="303"/>
      <c r="DC2" s="303"/>
      <c r="DD2" s="303"/>
      <c r="DE2" s="303"/>
      <c r="DF2" s="303"/>
      <c r="DG2" s="303"/>
      <c r="DH2" s="303"/>
      <c r="DI2" s="303"/>
      <c r="DJ2" s="303"/>
      <c r="DK2" s="303"/>
      <c r="DL2" s="303"/>
      <c r="DM2" s="303"/>
      <c r="DN2" s="303"/>
      <c r="DO2" s="303"/>
      <c r="DP2" s="303"/>
      <c r="DQ2" s="303"/>
      <c r="DR2" s="303"/>
      <c r="DS2" s="303"/>
      <c r="DT2" s="303"/>
      <c r="DU2" s="303"/>
      <c r="DV2" s="303"/>
      <c r="DW2" s="303"/>
      <c r="DX2" s="303"/>
      <c r="DY2" s="303"/>
      <c r="DZ2" s="303"/>
      <c r="EA2" s="303"/>
      <c r="EB2" s="303"/>
      <c r="EC2" s="303"/>
      <c r="ED2" s="303"/>
      <c r="EE2" s="303"/>
      <c r="EF2" s="303"/>
      <c r="EG2" s="303"/>
      <c r="EH2" s="303"/>
      <c r="EI2" s="303"/>
      <c r="EJ2" s="303"/>
      <c r="EK2" s="303"/>
      <c r="EL2" s="303"/>
      <c r="EM2" s="303"/>
      <c r="EN2" s="303"/>
      <c r="EO2" s="303"/>
      <c r="EP2" s="303"/>
      <c r="EQ2" s="303"/>
      <c r="ER2" s="303"/>
      <c r="ES2" s="303"/>
      <c r="ET2" s="303"/>
      <c r="EU2" s="303"/>
      <c r="EV2" s="303"/>
      <c r="EW2" s="303"/>
      <c r="EX2" s="303"/>
      <c r="EY2" s="303"/>
      <c r="EZ2" s="303"/>
      <c r="FA2" s="303"/>
      <c r="FB2" s="303"/>
      <c r="FC2" s="303"/>
      <c r="FD2" s="303"/>
      <c r="FE2" s="303"/>
      <c r="FF2" s="303"/>
      <c r="FG2" s="303"/>
      <c r="FH2" s="303"/>
      <c r="FI2" s="303"/>
      <c r="FJ2" s="303"/>
      <c r="FK2" s="303"/>
      <c r="FL2" s="303"/>
      <c r="FM2" s="303"/>
      <c r="FN2" s="303"/>
      <c r="FO2" s="303"/>
      <c r="FP2" s="303"/>
      <c r="FQ2" s="303"/>
      <c r="FR2" s="303"/>
      <c r="FS2" s="303"/>
      <c r="FT2" s="303"/>
      <c r="FU2" s="303"/>
      <c r="FV2" s="303"/>
      <c r="FW2" s="303"/>
      <c r="FX2" s="303"/>
      <c r="FY2" s="303"/>
      <c r="FZ2" s="303"/>
      <c r="GA2" s="303"/>
      <c r="GB2" s="303"/>
      <c r="GC2" s="303"/>
      <c r="GD2" s="303"/>
      <c r="GE2" s="303"/>
      <c r="GF2" s="303"/>
      <c r="GG2" s="303"/>
      <c r="GH2" s="303"/>
      <c r="GI2" s="303"/>
      <c r="GJ2" s="303"/>
      <c r="GK2" s="303"/>
      <c r="GL2" s="303"/>
      <c r="GM2" s="303"/>
      <c r="GN2" s="303"/>
      <c r="GO2" s="303"/>
      <c r="GP2" s="303"/>
      <c r="GQ2" s="303"/>
      <c r="GR2" s="303"/>
      <c r="GS2" s="303"/>
      <c r="GT2" s="303"/>
      <c r="GU2" s="303"/>
      <c r="GV2" s="303"/>
      <c r="GW2" s="303"/>
      <c r="GX2" s="303"/>
      <c r="GY2" s="303"/>
      <c r="GZ2" s="303"/>
      <c r="HA2" s="303"/>
      <c r="HB2" s="303"/>
      <c r="HC2" s="303"/>
      <c r="HD2" s="303"/>
      <c r="HE2" s="303"/>
      <c r="HF2" s="303"/>
      <c r="HG2" s="303"/>
      <c r="HH2" s="303"/>
      <c r="HI2" s="303"/>
      <c r="HJ2" s="303"/>
      <c r="HK2" s="303"/>
      <c r="HL2" s="303"/>
      <c r="HM2" s="303"/>
      <c r="HN2" s="303"/>
      <c r="HO2" s="303"/>
      <c r="HP2" s="303"/>
      <c r="HQ2" s="303"/>
      <c r="HR2" s="303"/>
      <c r="HS2" s="303"/>
      <c r="HT2" s="303"/>
      <c r="HU2" s="303"/>
      <c r="HV2" s="303"/>
      <c r="HW2" s="303"/>
      <c r="HX2" s="303"/>
      <c r="HY2" s="303"/>
      <c r="HZ2" s="303"/>
      <c r="IA2" s="303"/>
      <c r="IB2" s="303"/>
      <c r="IC2" s="303"/>
      <c r="ID2" s="303"/>
      <c r="IE2" s="303"/>
      <c r="IF2" s="303"/>
      <c r="IG2" s="303"/>
      <c r="IH2" s="303"/>
      <c r="II2" s="303"/>
      <c r="IJ2" s="303"/>
      <c r="IK2" s="303"/>
      <c r="IL2" s="303"/>
      <c r="IM2" s="303"/>
      <c r="IN2" s="303"/>
      <c r="IO2" s="303"/>
      <c r="IP2" s="303"/>
      <c r="IQ2" s="303"/>
      <c r="IR2" s="303"/>
      <c r="IS2" s="303"/>
      <c r="IT2" s="303"/>
      <c r="IU2" s="303"/>
      <c r="IV2" s="303"/>
      <c r="IW2" s="303"/>
    </row>
    <row r="3" spans="1:257" s="6" customFormat="1" ht="13.5" customHeight="1" x14ac:dyDescent="0.3">
      <c r="A3" s="304"/>
      <c r="B3" s="305"/>
      <c r="C3" s="306"/>
      <c r="D3" s="307"/>
      <c r="E3" s="303"/>
      <c r="F3" s="302"/>
      <c r="G3" s="302"/>
      <c r="H3" s="302"/>
      <c r="I3" s="302"/>
      <c r="J3" s="433" t="s">
        <v>479</v>
      </c>
      <c r="K3" s="433"/>
      <c r="L3" s="433"/>
      <c r="M3" s="303"/>
      <c r="N3" s="303"/>
      <c r="O3" s="303"/>
      <c r="P3" s="303"/>
      <c r="Q3" s="303"/>
      <c r="R3" s="303"/>
      <c r="S3" s="303"/>
      <c r="T3" s="303"/>
      <c r="U3" s="303"/>
      <c r="V3" s="303"/>
      <c r="W3" s="303"/>
      <c r="X3" s="303"/>
      <c r="Y3" s="303"/>
      <c r="Z3" s="303"/>
      <c r="AA3" s="303"/>
      <c r="AB3" s="303"/>
      <c r="AC3" s="303"/>
      <c r="AD3" s="303"/>
      <c r="AE3" s="303"/>
      <c r="AF3" s="303"/>
      <c r="AG3" s="303"/>
      <c r="AH3" s="303"/>
      <c r="AI3" s="303"/>
      <c r="AJ3" s="303"/>
      <c r="AK3" s="303"/>
      <c r="AL3" s="303"/>
      <c r="AM3" s="303"/>
      <c r="AN3" s="303"/>
      <c r="AO3" s="303"/>
      <c r="AP3" s="303"/>
      <c r="AQ3" s="303"/>
      <c r="AR3" s="303"/>
      <c r="AS3" s="303"/>
      <c r="AT3" s="303"/>
      <c r="AU3" s="303"/>
      <c r="AV3" s="303"/>
      <c r="AW3" s="303"/>
      <c r="AX3" s="303"/>
      <c r="AY3" s="303"/>
      <c r="AZ3" s="303"/>
      <c r="BA3" s="303"/>
      <c r="BB3" s="303"/>
      <c r="BC3" s="303"/>
      <c r="BD3" s="303"/>
      <c r="BE3" s="303"/>
      <c r="BF3" s="303"/>
      <c r="BG3" s="303"/>
      <c r="BH3" s="303"/>
      <c r="BI3" s="303"/>
      <c r="BJ3" s="303"/>
      <c r="BK3" s="303"/>
      <c r="BL3" s="303"/>
      <c r="BM3" s="303"/>
      <c r="BN3" s="303"/>
      <c r="BO3" s="303"/>
      <c r="BP3" s="303"/>
      <c r="BQ3" s="303"/>
      <c r="BR3" s="303"/>
      <c r="BS3" s="303"/>
      <c r="BT3" s="303"/>
      <c r="BU3" s="303"/>
      <c r="BV3" s="303"/>
      <c r="BW3" s="303"/>
      <c r="BX3" s="303"/>
      <c r="BY3" s="303"/>
      <c r="BZ3" s="303"/>
      <c r="CA3" s="303"/>
      <c r="CB3" s="303"/>
      <c r="CC3" s="303"/>
      <c r="CD3" s="303"/>
      <c r="CE3" s="303"/>
      <c r="CF3" s="303"/>
      <c r="CG3" s="303"/>
      <c r="CH3" s="303"/>
      <c r="CI3" s="303"/>
      <c r="CJ3" s="303"/>
      <c r="CK3" s="303"/>
      <c r="CL3" s="303"/>
      <c r="CM3" s="303"/>
      <c r="CN3" s="303"/>
      <c r="CO3" s="303"/>
      <c r="CP3" s="303"/>
      <c r="CQ3" s="303"/>
      <c r="CR3" s="303"/>
      <c r="CS3" s="303"/>
      <c r="CT3" s="303"/>
      <c r="CU3" s="303"/>
      <c r="CV3" s="303"/>
      <c r="CW3" s="303"/>
      <c r="CX3" s="303"/>
      <c r="CY3" s="303"/>
      <c r="CZ3" s="303"/>
      <c r="DA3" s="303"/>
      <c r="DB3" s="303"/>
      <c r="DC3" s="303"/>
      <c r="DD3" s="303"/>
      <c r="DE3" s="303"/>
      <c r="DF3" s="303"/>
      <c r="DG3" s="303"/>
      <c r="DH3" s="303"/>
      <c r="DI3" s="303"/>
      <c r="DJ3" s="303"/>
      <c r="DK3" s="303"/>
      <c r="DL3" s="303"/>
      <c r="DM3" s="303"/>
      <c r="DN3" s="303"/>
      <c r="DO3" s="303"/>
      <c r="DP3" s="303"/>
      <c r="DQ3" s="303"/>
      <c r="DR3" s="303"/>
      <c r="DS3" s="303"/>
      <c r="DT3" s="303"/>
      <c r="DU3" s="303"/>
      <c r="DV3" s="303"/>
      <c r="DW3" s="303"/>
      <c r="DX3" s="303"/>
      <c r="DY3" s="303"/>
      <c r="DZ3" s="303"/>
      <c r="EA3" s="303"/>
      <c r="EB3" s="303"/>
      <c r="EC3" s="303"/>
      <c r="ED3" s="303"/>
      <c r="EE3" s="303"/>
      <c r="EF3" s="303"/>
      <c r="EG3" s="303"/>
      <c r="EH3" s="303"/>
      <c r="EI3" s="303"/>
      <c r="EJ3" s="303"/>
      <c r="EK3" s="303"/>
      <c r="EL3" s="303"/>
      <c r="EM3" s="303"/>
      <c r="EN3" s="303"/>
      <c r="EO3" s="303"/>
      <c r="EP3" s="303"/>
      <c r="EQ3" s="303"/>
      <c r="ER3" s="303"/>
      <c r="ES3" s="303"/>
      <c r="ET3" s="303"/>
      <c r="EU3" s="303"/>
      <c r="EV3" s="303"/>
      <c r="EW3" s="303"/>
      <c r="EX3" s="303"/>
      <c r="EY3" s="303"/>
      <c r="EZ3" s="303"/>
      <c r="FA3" s="303"/>
      <c r="FB3" s="303"/>
      <c r="FC3" s="303"/>
      <c r="FD3" s="303"/>
      <c r="FE3" s="303"/>
      <c r="FF3" s="303"/>
      <c r="FG3" s="303"/>
      <c r="FH3" s="303"/>
      <c r="FI3" s="303"/>
      <c r="FJ3" s="303"/>
      <c r="FK3" s="303"/>
      <c r="FL3" s="303"/>
      <c r="FM3" s="303"/>
      <c r="FN3" s="303"/>
      <c r="FO3" s="303"/>
      <c r="FP3" s="303"/>
      <c r="FQ3" s="303"/>
      <c r="FR3" s="303"/>
      <c r="FS3" s="303"/>
      <c r="FT3" s="303"/>
      <c r="FU3" s="303"/>
      <c r="FV3" s="303"/>
      <c r="FW3" s="303"/>
      <c r="FX3" s="303"/>
      <c r="FY3" s="303"/>
      <c r="FZ3" s="303"/>
      <c r="GA3" s="303"/>
      <c r="GB3" s="303"/>
      <c r="GC3" s="303"/>
      <c r="GD3" s="303"/>
      <c r="GE3" s="303"/>
      <c r="GF3" s="303"/>
      <c r="GG3" s="303"/>
      <c r="GH3" s="303"/>
      <c r="GI3" s="303"/>
      <c r="GJ3" s="303"/>
      <c r="GK3" s="303"/>
      <c r="GL3" s="303"/>
      <c r="GM3" s="303"/>
      <c r="GN3" s="303"/>
      <c r="GO3" s="303"/>
      <c r="GP3" s="303"/>
      <c r="GQ3" s="303"/>
      <c r="GR3" s="303"/>
      <c r="GS3" s="303"/>
      <c r="GT3" s="303"/>
      <c r="GU3" s="303"/>
      <c r="GV3" s="303"/>
      <c r="GW3" s="303"/>
      <c r="GX3" s="303"/>
      <c r="GY3" s="303"/>
      <c r="GZ3" s="303"/>
      <c r="HA3" s="303"/>
      <c r="HB3" s="303"/>
      <c r="HC3" s="303"/>
      <c r="HD3" s="303"/>
      <c r="HE3" s="303"/>
      <c r="HF3" s="303"/>
      <c r="HG3" s="303"/>
      <c r="HH3" s="303"/>
      <c r="HI3" s="303"/>
      <c r="HJ3" s="303"/>
      <c r="HK3" s="303"/>
      <c r="HL3" s="303"/>
      <c r="HM3" s="303"/>
      <c r="HN3" s="303"/>
      <c r="HO3" s="303"/>
      <c r="HP3" s="303"/>
      <c r="HQ3" s="303"/>
      <c r="HR3" s="303"/>
      <c r="HS3" s="303"/>
      <c r="HT3" s="303"/>
      <c r="HU3" s="303"/>
      <c r="HV3" s="303"/>
      <c r="HW3" s="303"/>
      <c r="HX3" s="303"/>
      <c r="HY3" s="303"/>
      <c r="HZ3" s="303"/>
      <c r="IA3" s="303"/>
      <c r="IB3" s="303"/>
      <c r="IC3" s="303"/>
      <c r="ID3" s="303"/>
      <c r="IE3" s="303"/>
      <c r="IF3" s="303"/>
      <c r="IG3" s="303"/>
      <c r="IH3" s="303"/>
      <c r="II3" s="303"/>
      <c r="IJ3" s="303"/>
      <c r="IK3" s="303"/>
      <c r="IL3" s="303"/>
      <c r="IM3" s="303"/>
      <c r="IN3" s="303"/>
      <c r="IO3" s="303"/>
      <c r="IP3" s="303"/>
      <c r="IQ3" s="303"/>
      <c r="IR3" s="303"/>
      <c r="IS3" s="303"/>
      <c r="IT3" s="303"/>
      <c r="IU3" s="303"/>
      <c r="IV3" s="303"/>
      <c r="IW3" s="303"/>
    </row>
    <row r="4" spans="1:257" s="6" customFormat="1" ht="30.75" customHeight="1" x14ac:dyDescent="0.3">
      <c r="A4" s="304"/>
      <c r="B4" s="305"/>
      <c r="C4" s="306"/>
      <c r="D4" s="307"/>
      <c r="E4" s="303"/>
      <c r="F4" s="302"/>
      <c r="G4" s="302"/>
      <c r="H4" s="302"/>
      <c r="I4" s="302"/>
      <c r="J4" s="433" t="s">
        <v>1037</v>
      </c>
      <c r="K4" s="433"/>
      <c r="L4" s="43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303"/>
      <c r="AA4" s="303"/>
      <c r="AB4" s="303"/>
      <c r="AC4" s="303"/>
      <c r="AD4" s="303"/>
      <c r="AE4" s="303"/>
      <c r="AF4" s="303"/>
      <c r="AG4" s="303"/>
      <c r="AH4" s="303"/>
      <c r="AI4" s="303"/>
      <c r="AJ4" s="303"/>
      <c r="AK4" s="303"/>
      <c r="AL4" s="303"/>
      <c r="AM4" s="303"/>
      <c r="AN4" s="303"/>
      <c r="AO4" s="303"/>
      <c r="AP4" s="303"/>
      <c r="AQ4" s="303"/>
      <c r="AR4" s="303"/>
      <c r="AS4" s="303"/>
      <c r="AT4" s="303"/>
      <c r="AU4" s="303"/>
      <c r="AV4" s="303"/>
      <c r="AW4" s="303"/>
      <c r="AX4" s="303"/>
      <c r="AY4" s="303"/>
      <c r="AZ4" s="303"/>
      <c r="BA4" s="303"/>
      <c r="BB4" s="303"/>
      <c r="BC4" s="303"/>
      <c r="BD4" s="303"/>
      <c r="BE4" s="303"/>
      <c r="BF4" s="303"/>
      <c r="BG4" s="303"/>
      <c r="BH4" s="303"/>
      <c r="BI4" s="303"/>
      <c r="BJ4" s="303"/>
      <c r="BK4" s="303"/>
      <c r="BL4" s="303"/>
      <c r="BM4" s="303"/>
      <c r="BN4" s="303"/>
      <c r="BO4" s="303"/>
      <c r="BP4" s="303"/>
      <c r="BQ4" s="303"/>
      <c r="BR4" s="303"/>
      <c r="BS4" s="303"/>
      <c r="BT4" s="303"/>
      <c r="BU4" s="303"/>
      <c r="BV4" s="303"/>
      <c r="BW4" s="303"/>
      <c r="BX4" s="303"/>
      <c r="BY4" s="303"/>
      <c r="BZ4" s="303"/>
      <c r="CA4" s="303"/>
      <c r="CB4" s="303"/>
      <c r="CC4" s="303"/>
      <c r="CD4" s="303"/>
      <c r="CE4" s="303"/>
      <c r="CF4" s="303"/>
      <c r="CG4" s="303"/>
      <c r="CH4" s="303"/>
      <c r="CI4" s="303"/>
      <c r="CJ4" s="303"/>
      <c r="CK4" s="303"/>
      <c r="CL4" s="303"/>
      <c r="CM4" s="303"/>
      <c r="CN4" s="303"/>
      <c r="CO4" s="303"/>
      <c r="CP4" s="303"/>
      <c r="CQ4" s="303"/>
      <c r="CR4" s="303"/>
      <c r="CS4" s="303"/>
      <c r="CT4" s="303"/>
      <c r="CU4" s="303"/>
      <c r="CV4" s="303"/>
      <c r="CW4" s="303"/>
      <c r="CX4" s="303"/>
      <c r="CY4" s="303"/>
      <c r="CZ4" s="303"/>
      <c r="DA4" s="303"/>
      <c r="DB4" s="303"/>
      <c r="DC4" s="303"/>
      <c r="DD4" s="303"/>
      <c r="DE4" s="303"/>
      <c r="DF4" s="303"/>
      <c r="DG4" s="303"/>
      <c r="DH4" s="303"/>
      <c r="DI4" s="303"/>
      <c r="DJ4" s="303"/>
      <c r="DK4" s="303"/>
      <c r="DL4" s="303"/>
      <c r="DM4" s="303"/>
      <c r="DN4" s="303"/>
      <c r="DO4" s="303"/>
      <c r="DP4" s="303"/>
      <c r="DQ4" s="303"/>
      <c r="DR4" s="303"/>
      <c r="DS4" s="303"/>
      <c r="DT4" s="303"/>
      <c r="DU4" s="303"/>
      <c r="DV4" s="303"/>
      <c r="DW4" s="303"/>
      <c r="DX4" s="303"/>
      <c r="DY4" s="303"/>
      <c r="DZ4" s="303"/>
      <c r="EA4" s="303"/>
      <c r="EB4" s="303"/>
      <c r="EC4" s="303"/>
      <c r="ED4" s="303"/>
      <c r="EE4" s="303"/>
      <c r="EF4" s="303"/>
      <c r="EG4" s="303"/>
      <c r="EH4" s="303"/>
      <c r="EI4" s="303"/>
      <c r="EJ4" s="303"/>
      <c r="EK4" s="303"/>
      <c r="EL4" s="303"/>
      <c r="EM4" s="303"/>
      <c r="EN4" s="303"/>
      <c r="EO4" s="303"/>
      <c r="EP4" s="303"/>
      <c r="EQ4" s="303"/>
      <c r="ER4" s="303"/>
      <c r="ES4" s="303"/>
      <c r="ET4" s="303"/>
      <c r="EU4" s="303"/>
      <c r="EV4" s="303"/>
      <c r="EW4" s="303"/>
      <c r="EX4" s="303"/>
      <c r="EY4" s="303"/>
      <c r="EZ4" s="303"/>
      <c r="FA4" s="303"/>
      <c r="FB4" s="303"/>
      <c r="FC4" s="303"/>
      <c r="FD4" s="303"/>
      <c r="FE4" s="303"/>
      <c r="FF4" s="303"/>
      <c r="FG4" s="303"/>
      <c r="FH4" s="303"/>
      <c r="FI4" s="303"/>
      <c r="FJ4" s="303"/>
      <c r="FK4" s="303"/>
      <c r="FL4" s="303"/>
      <c r="FM4" s="303"/>
      <c r="FN4" s="303"/>
      <c r="FO4" s="303"/>
      <c r="FP4" s="303"/>
      <c r="FQ4" s="303"/>
      <c r="FR4" s="303"/>
      <c r="FS4" s="303"/>
      <c r="FT4" s="303"/>
      <c r="FU4" s="303"/>
      <c r="FV4" s="303"/>
      <c r="FW4" s="303"/>
      <c r="FX4" s="303"/>
      <c r="FY4" s="303"/>
      <c r="FZ4" s="303"/>
      <c r="GA4" s="303"/>
      <c r="GB4" s="303"/>
      <c r="GC4" s="303"/>
      <c r="GD4" s="303"/>
      <c r="GE4" s="303"/>
      <c r="GF4" s="303"/>
      <c r="GG4" s="303"/>
      <c r="GH4" s="303"/>
      <c r="GI4" s="303"/>
      <c r="GJ4" s="303"/>
      <c r="GK4" s="303"/>
      <c r="GL4" s="303"/>
      <c r="GM4" s="303"/>
      <c r="GN4" s="303"/>
      <c r="GO4" s="303"/>
      <c r="GP4" s="303"/>
      <c r="GQ4" s="303"/>
      <c r="GR4" s="303"/>
      <c r="GS4" s="303"/>
      <c r="GT4" s="303"/>
      <c r="GU4" s="303"/>
      <c r="GV4" s="303"/>
      <c r="GW4" s="303"/>
      <c r="GX4" s="303"/>
      <c r="GY4" s="303"/>
      <c r="GZ4" s="303"/>
      <c r="HA4" s="303"/>
      <c r="HB4" s="303"/>
      <c r="HC4" s="303"/>
      <c r="HD4" s="303"/>
      <c r="HE4" s="303"/>
      <c r="HF4" s="303"/>
      <c r="HG4" s="303"/>
      <c r="HH4" s="303"/>
      <c r="HI4" s="303"/>
      <c r="HJ4" s="303"/>
      <c r="HK4" s="303"/>
      <c r="HL4" s="303"/>
      <c r="HM4" s="303"/>
      <c r="HN4" s="303"/>
      <c r="HO4" s="303"/>
      <c r="HP4" s="303"/>
      <c r="HQ4" s="303"/>
      <c r="HR4" s="303"/>
      <c r="HS4" s="303"/>
      <c r="HT4" s="303"/>
      <c r="HU4" s="303"/>
      <c r="HV4" s="303"/>
      <c r="HW4" s="303"/>
      <c r="HX4" s="303"/>
      <c r="HY4" s="303"/>
      <c r="HZ4" s="303"/>
      <c r="IA4" s="303"/>
      <c r="IB4" s="303"/>
      <c r="IC4" s="303"/>
      <c r="ID4" s="303"/>
      <c r="IE4" s="303"/>
      <c r="IF4" s="303"/>
      <c r="IG4" s="303"/>
      <c r="IH4" s="303"/>
      <c r="II4" s="303"/>
      <c r="IJ4" s="303"/>
      <c r="IK4" s="303"/>
      <c r="IL4" s="303"/>
      <c r="IM4" s="303"/>
      <c r="IN4" s="303"/>
      <c r="IO4" s="303"/>
      <c r="IP4" s="303"/>
      <c r="IQ4" s="303"/>
      <c r="IR4" s="303"/>
      <c r="IS4" s="303"/>
      <c r="IT4" s="303"/>
      <c r="IU4" s="303"/>
      <c r="IV4" s="303"/>
      <c r="IW4" s="303"/>
    </row>
    <row r="5" spans="1:257" s="6" customFormat="1" ht="30.75" customHeight="1" x14ac:dyDescent="0.3">
      <c r="A5" s="414" t="s">
        <v>1030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303"/>
      <c r="AQ5" s="303"/>
      <c r="AR5" s="303"/>
      <c r="AS5" s="303"/>
      <c r="AT5" s="303"/>
      <c r="AU5" s="303"/>
      <c r="AV5" s="303"/>
      <c r="AW5" s="303"/>
      <c r="AX5" s="303"/>
      <c r="AY5" s="303"/>
      <c r="AZ5" s="303"/>
      <c r="BA5" s="303"/>
      <c r="BB5" s="303"/>
      <c r="BC5" s="303"/>
      <c r="BD5" s="303"/>
      <c r="BE5" s="303"/>
      <c r="BF5" s="303"/>
      <c r="BG5" s="303"/>
      <c r="BH5" s="303"/>
      <c r="BI5" s="303"/>
      <c r="BJ5" s="303"/>
      <c r="BK5" s="303"/>
      <c r="BL5" s="303"/>
      <c r="BM5" s="303"/>
      <c r="BN5" s="303"/>
      <c r="BO5" s="303"/>
      <c r="BP5" s="303"/>
      <c r="BQ5" s="303"/>
      <c r="BR5" s="303"/>
      <c r="BS5" s="303"/>
      <c r="BT5" s="303"/>
      <c r="BU5" s="303"/>
      <c r="BV5" s="303"/>
      <c r="BW5" s="303"/>
      <c r="BX5" s="303"/>
      <c r="BY5" s="303"/>
      <c r="BZ5" s="303"/>
      <c r="CA5" s="303"/>
      <c r="CB5" s="303"/>
      <c r="CC5" s="303"/>
      <c r="CD5" s="303"/>
      <c r="CE5" s="303"/>
      <c r="CF5" s="303"/>
      <c r="CG5" s="303"/>
      <c r="CH5" s="303"/>
      <c r="CI5" s="303"/>
      <c r="CJ5" s="303"/>
      <c r="CK5" s="303"/>
      <c r="CL5" s="303"/>
      <c r="CM5" s="303"/>
      <c r="CN5" s="303"/>
      <c r="CO5" s="303"/>
      <c r="CP5" s="303"/>
      <c r="CQ5" s="303"/>
      <c r="CR5" s="303"/>
      <c r="CS5" s="303"/>
      <c r="CT5" s="303"/>
      <c r="CU5" s="303"/>
      <c r="CV5" s="303"/>
      <c r="CW5" s="303"/>
      <c r="CX5" s="303"/>
      <c r="CY5" s="303"/>
      <c r="CZ5" s="303"/>
      <c r="DA5" s="303"/>
      <c r="DB5" s="303"/>
      <c r="DC5" s="303"/>
      <c r="DD5" s="303"/>
      <c r="DE5" s="303"/>
      <c r="DF5" s="303"/>
      <c r="DG5" s="303"/>
      <c r="DH5" s="303"/>
      <c r="DI5" s="303"/>
      <c r="DJ5" s="303"/>
      <c r="DK5" s="303"/>
      <c r="DL5" s="303"/>
      <c r="DM5" s="303"/>
      <c r="DN5" s="303"/>
      <c r="DO5" s="303"/>
      <c r="DP5" s="303"/>
      <c r="DQ5" s="303"/>
      <c r="DR5" s="303"/>
      <c r="DS5" s="303"/>
      <c r="DT5" s="303"/>
      <c r="DU5" s="303"/>
      <c r="DV5" s="303"/>
      <c r="DW5" s="303"/>
      <c r="DX5" s="303"/>
      <c r="DY5" s="303"/>
      <c r="DZ5" s="303"/>
      <c r="EA5" s="303"/>
      <c r="EB5" s="303"/>
      <c r="EC5" s="303"/>
      <c r="ED5" s="303"/>
      <c r="EE5" s="303"/>
      <c r="EF5" s="303"/>
      <c r="EG5" s="303"/>
      <c r="EH5" s="303"/>
      <c r="EI5" s="303"/>
      <c r="EJ5" s="303"/>
      <c r="EK5" s="303"/>
      <c r="EL5" s="303"/>
      <c r="EM5" s="303"/>
      <c r="EN5" s="303"/>
      <c r="EO5" s="303"/>
      <c r="EP5" s="303"/>
      <c r="EQ5" s="303"/>
      <c r="ER5" s="303"/>
      <c r="ES5" s="303"/>
      <c r="ET5" s="303"/>
      <c r="EU5" s="303"/>
      <c r="EV5" s="303"/>
      <c r="EW5" s="303"/>
      <c r="EX5" s="303"/>
      <c r="EY5" s="303"/>
      <c r="EZ5" s="303"/>
      <c r="FA5" s="303"/>
      <c r="FB5" s="303"/>
      <c r="FC5" s="303"/>
      <c r="FD5" s="303"/>
      <c r="FE5" s="303"/>
      <c r="FF5" s="303"/>
      <c r="FG5" s="303"/>
      <c r="FH5" s="303"/>
      <c r="FI5" s="303"/>
      <c r="FJ5" s="303"/>
      <c r="FK5" s="303"/>
      <c r="FL5" s="303"/>
      <c r="FM5" s="303"/>
      <c r="FN5" s="303"/>
      <c r="FO5" s="303"/>
      <c r="FP5" s="303"/>
      <c r="FQ5" s="303"/>
      <c r="FR5" s="303"/>
      <c r="FS5" s="303"/>
      <c r="FT5" s="303"/>
      <c r="FU5" s="303"/>
      <c r="FV5" s="303"/>
      <c r="FW5" s="303"/>
      <c r="FX5" s="303"/>
      <c r="FY5" s="303"/>
      <c r="FZ5" s="303"/>
      <c r="GA5" s="303"/>
      <c r="GB5" s="303"/>
      <c r="GC5" s="303"/>
      <c r="GD5" s="303"/>
      <c r="GE5" s="303"/>
      <c r="GF5" s="303"/>
      <c r="GG5" s="303"/>
      <c r="GH5" s="303"/>
      <c r="GI5" s="303"/>
      <c r="GJ5" s="303"/>
      <c r="GK5" s="303"/>
      <c r="GL5" s="303"/>
      <c r="GM5" s="303"/>
      <c r="GN5" s="303"/>
      <c r="GO5" s="303"/>
      <c r="GP5" s="303"/>
      <c r="GQ5" s="303"/>
      <c r="GR5" s="303"/>
      <c r="GS5" s="303"/>
      <c r="GT5" s="303"/>
      <c r="GU5" s="303"/>
      <c r="GV5" s="303"/>
      <c r="GW5" s="303"/>
      <c r="GX5" s="303"/>
      <c r="GY5" s="303"/>
      <c r="GZ5" s="303"/>
      <c r="HA5" s="303"/>
      <c r="HB5" s="303"/>
      <c r="HC5" s="303"/>
      <c r="HD5" s="303"/>
      <c r="HE5" s="303"/>
      <c r="HF5" s="303"/>
      <c r="HG5" s="303"/>
      <c r="HH5" s="303"/>
      <c r="HI5" s="303"/>
      <c r="HJ5" s="303"/>
      <c r="HK5" s="303"/>
      <c r="HL5" s="303"/>
      <c r="HM5" s="303"/>
      <c r="HN5" s="303"/>
      <c r="HO5" s="303"/>
      <c r="HP5" s="303"/>
      <c r="HQ5" s="303"/>
      <c r="HR5" s="303"/>
      <c r="HS5" s="303"/>
      <c r="HT5" s="303"/>
      <c r="HU5" s="303"/>
      <c r="HV5" s="303"/>
      <c r="HW5" s="303"/>
      <c r="HX5" s="303"/>
      <c r="HY5" s="303"/>
      <c r="HZ5" s="303"/>
      <c r="IA5" s="303"/>
      <c r="IB5" s="303"/>
      <c r="IC5" s="303"/>
      <c r="ID5" s="303"/>
      <c r="IE5" s="303"/>
      <c r="IF5" s="303"/>
      <c r="IG5" s="303"/>
      <c r="IH5" s="303"/>
      <c r="II5" s="303"/>
      <c r="IJ5" s="303"/>
      <c r="IK5" s="303"/>
      <c r="IL5" s="303"/>
      <c r="IM5" s="303"/>
      <c r="IN5" s="303"/>
      <c r="IO5" s="303"/>
      <c r="IP5" s="303"/>
      <c r="IQ5" s="303"/>
      <c r="IR5" s="303"/>
      <c r="IS5" s="303"/>
      <c r="IT5" s="303"/>
      <c r="IU5" s="303"/>
      <c r="IV5" s="303"/>
      <c r="IW5" s="303"/>
    </row>
    <row r="6" spans="1:257" s="6" customFormat="1" ht="31.5" customHeight="1" thickBot="1" x14ac:dyDescent="0.35">
      <c r="A6" s="301"/>
      <c r="B6" s="375" t="s">
        <v>1035</v>
      </c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303"/>
      <c r="AQ6" s="303"/>
      <c r="AR6" s="303"/>
      <c r="AS6" s="303"/>
      <c r="AT6" s="303"/>
      <c r="AU6" s="303"/>
      <c r="AV6" s="303"/>
      <c r="AW6" s="303"/>
      <c r="AX6" s="303"/>
      <c r="AY6" s="303"/>
      <c r="AZ6" s="303"/>
      <c r="BA6" s="303"/>
      <c r="BB6" s="303"/>
      <c r="BC6" s="303"/>
      <c r="BD6" s="303"/>
      <c r="BE6" s="303"/>
      <c r="BF6" s="303"/>
      <c r="BG6" s="303"/>
      <c r="BH6" s="303"/>
      <c r="BI6" s="303"/>
      <c r="BJ6" s="303"/>
      <c r="BK6" s="303"/>
      <c r="BL6" s="303"/>
      <c r="BM6" s="303"/>
      <c r="BN6" s="303"/>
      <c r="BO6" s="303"/>
      <c r="BP6" s="303"/>
      <c r="BQ6" s="303"/>
      <c r="BR6" s="303"/>
      <c r="BS6" s="303"/>
      <c r="BT6" s="303"/>
      <c r="BU6" s="303"/>
      <c r="BV6" s="303"/>
      <c r="BW6" s="303"/>
      <c r="BX6" s="303"/>
      <c r="BY6" s="303"/>
      <c r="BZ6" s="303"/>
      <c r="CA6" s="303"/>
      <c r="CB6" s="303"/>
      <c r="CC6" s="303"/>
      <c r="CD6" s="303"/>
      <c r="CE6" s="303"/>
      <c r="CF6" s="303"/>
      <c r="CG6" s="303"/>
      <c r="CH6" s="303"/>
      <c r="CI6" s="303"/>
      <c r="CJ6" s="303"/>
      <c r="CK6" s="303"/>
      <c r="CL6" s="303"/>
      <c r="CM6" s="303"/>
      <c r="CN6" s="303"/>
      <c r="CO6" s="303"/>
      <c r="CP6" s="303"/>
      <c r="CQ6" s="303"/>
      <c r="CR6" s="303"/>
      <c r="CS6" s="303"/>
      <c r="CT6" s="303"/>
      <c r="CU6" s="303"/>
      <c r="CV6" s="303"/>
      <c r="CW6" s="303"/>
      <c r="CX6" s="303"/>
      <c r="CY6" s="303"/>
      <c r="CZ6" s="303"/>
      <c r="DA6" s="303"/>
      <c r="DB6" s="303"/>
      <c r="DC6" s="303"/>
      <c r="DD6" s="303"/>
      <c r="DE6" s="303"/>
      <c r="DF6" s="303"/>
      <c r="DG6" s="303"/>
      <c r="DH6" s="303"/>
      <c r="DI6" s="303"/>
      <c r="DJ6" s="303"/>
      <c r="DK6" s="303"/>
      <c r="DL6" s="303"/>
      <c r="DM6" s="303"/>
      <c r="DN6" s="303"/>
      <c r="DO6" s="303"/>
      <c r="DP6" s="303"/>
      <c r="DQ6" s="303"/>
      <c r="DR6" s="303"/>
      <c r="DS6" s="303"/>
      <c r="DT6" s="303"/>
      <c r="DU6" s="303"/>
      <c r="DV6" s="303"/>
      <c r="DW6" s="303"/>
      <c r="DX6" s="303"/>
      <c r="DY6" s="303"/>
      <c r="DZ6" s="303"/>
      <c r="EA6" s="303"/>
      <c r="EB6" s="303"/>
      <c r="EC6" s="303"/>
      <c r="ED6" s="303"/>
      <c r="EE6" s="303"/>
      <c r="EF6" s="303"/>
      <c r="EG6" s="303"/>
      <c r="EH6" s="303"/>
      <c r="EI6" s="303"/>
      <c r="EJ6" s="303"/>
      <c r="EK6" s="303"/>
      <c r="EL6" s="303"/>
      <c r="EM6" s="303"/>
      <c r="EN6" s="303"/>
      <c r="EO6" s="303"/>
      <c r="EP6" s="303"/>
      <c r="EQ6" s="303"/>
      <c r="ER6" s="303"/>
      <c r="ES6" s="303"/>
      <c r="ET6" s="303"/>
      <c r="EU6" s="303"/>
      <c r="EV6" s="303"/>
      <c r="EW6" s="303"/>
      <c r="EX6" s="303"/>
      <c r="EY6" s="303"/>
      <c r="EZ6" s="303"/>
      <c r="FA6" s="303"/>
      <c r="FB6" s="303"/>
      <c r="FC6" s="303"/>
      <c r="FD6" s="303"/>
      <c r="FE6" s="303"/>
      <c r="FF6" s="303"/>
      <c r="FG6" s="303"/>
      <c r="FH6" s="303"/>
      <c r="FI6" s="303"/>
      <c r="FJ6" s="303"/>
      <c r="FK6" s="303"/>
      <c r="FL6" s="303"/>
      <c r="FM6" s="303"/>
      <c r="FN6" s="303"/>
      <c r="FO6" s="303"/>
      <c r="FP6" s="303"/>
      <c r="FQ6" s="303"/>
      <c r="FR6" s="303"/>
      <c r="FS6" s="303"/>
      <c r="FT6" s="303"/>
      <c r="FU6" s="303"/>
      <c r="FV6" s="303"/>
      <c r="FW6" s="303"/>
      <c r="FX6" s="303"/>
      <c r="FY6" s="303"/>
      <c r="FZ6" s="303"/>
      <c r="GA6" s="303"/>
      <c r="GB6" s="303"/>
      <c r="GC6" s="303"/>
      <c r="GD6" s="303"/>
      <c r="GE6" s="303"/>
      <c r="GF6" s="303"/>
      <c r="GG6" s="303"/>
      <c r="GH6" s="303"/>
      <c r="GI6" s="303"/>
      <c r="GJ6" s="303"/>
      <c r="GK6" s="303"/>
      <c r="GL6" s="303"/>
      <c r="GM6" s="303"/>
      <c r="GN6" s="303"/>
      <c r="GO6" s="303"/>
      <c r="GP6" s="303"/>
      <c r="GQ6" s="303"/>
      <c r="GR6" s="303"/>
      <c r="GS6" s="303"/>
      <c r="GT6" s="303"/>
      <c r="GU6" s="303"/>
      <c r="GV6" s="303"/>
      <c r="GW6" s="303"/>
      <c r="GX6" s="303"/>
      <c r="GY6" s="303"/>
      <c r="GZ6" s="303"/>
      <c r="HA6" s="303"/>
      <c r="HB6" s="303"/>
      <c r="HC6" s="303"/>
      <c r="HD6" s="303"/>
      <c r="HE6" s="303"/>
      <c r="HF6" s="303"/>
      <c r="HG6" s="303"/>
      <c r="HH6" s="303"/>
      <c r="HI6" s="303"/>
      <c r="HJ6" s="303"/>
      <c r="HK6" s="303"/>
      <c r="HL6" s="303"/>
      <c r="HM6" s="303"/>
      <c r="HN6" s="303"/>
      <c r="HO6" s="303"/>
      <c r="HP6" s="303"/>
      <c r="HQ6" s="303"/>
      <c r="HR6" s="303"/>
      <c r="HS6" s="303"/>
      <c r="HT6" s="303"/>
      <c r="HU6" s="303"/>
      <c r="HV6" s="303"/>
      <c r="HW6" s="303"/>
      <c r="HX6" s="303"/>
      <c r="HY6" s="303"/>
      <c r="HZ6" s="303"/>
      <c r="IA6" s="303"/>
      <c r="IB6" s="303"/>
      <c r="IC6" s="303"/>
      <c r="ID6" s="303"/>
      <c r="IE6" s="303"/>
      <c r="IF6" s="303"/>
      <c r="IG6" s="303"/>
      <c r="IH6" s="303"/>
      <c r="II6" s="303"/>
      <c r="IJ6" s="303"/>
      <c r="IK6" s="303"/>
      <c r="IL6" s="303"/>
      <c r="IM6" s="303"/>
      <c r="IN6" s="303"/>
      <c r="IO6" s="303"/>
      <c r="IP6" s="303"/>
      <c r="IQ6" s="303"/>
      <c r="IR6" s="303"/>
      <c r="IS6" s="303"/>
      <c r="IT6" s="303"/>
      <c r="IU6" s="303"/>
      <c r="IV6" s="303"/>
      <c r="IW6" s="303"/>
    </row>
    <row r="7" spans="1:257" ht="21.75" customHeight="1" x14ac:dyDescent="0.2">
      <c r="A7" s="416" t="s">
        <v>1</v>
      </c>
      <c r="B7" s="379" t="s">
        <v>537</v>
      </c>
      <c r="C7" s="379" t="s">
        <v>3</v>
      </c>
      <c r="D7" s="419" t="s">
        <v>4</v>
      </c>
      <c r="E7" s="419" t="s">
        <v>620</v>
      </c>
      <c r="F7" s="419"/>
      <c r="G7" s="419"/>
      <c r="H7" s="419"/>
      <c r="I7" s="419"/>
      <c r="J7" s="419"/>
      <c r="K7" s="419"/>
      <c r="L7" s="422"/>
    </row>
    <row r="8" spans="1:257" ht="13.5" customHeight="1" x14ac:dyDescent="0.2">
      <c r="A8" s="417"/>
      <c r="B8" s="380"/>
      <c r="C8" s="380"/>
      <c r="D8" s="420"/>
      <c r="E8" s="380" t="s">
        <v>5</v>
      </c>
      <c r="F8" s="380"/>
      <c r="G8" s="380"/>
      <c r="H8" s="380" t="s">
        <v>6</v>
      </c>
      <c r="I8" s="380"/>
      <c r="J8" s="380"/>
      <c r="K8" s="380" t="s">
        <v>7</v>
      </c>
      <c r="L8" s="383"/>
    </row>
    <row r="9" spans="1:257" ht="22.5" customHeight="1" x14ac:dyDescent="0.2">
      <c r="A9" s="417"/>
      <c r="B9" s="380"/>
      <c r="C9" s="380"/>
      <c r="D9" s="420"/>
      <c r="E9" s="434" t="s">
        <v>970</v>
      </c>
      <c r="F9" s="434" t="s">
        <v>621</v>
      </c>
      <c r="G9" s="420" t="s">
        <v>971</v>
      </c>
      <c r="H9" s="434" t="s">
        <v>970</v>
      </c>
      <c r="I9" s="434" t="s">
        <v>621</v>
      </c>
      <c r="J9" s="420" t="s">
        <v>971</v>
      </c>
      <c r="K9" s="434" t="s">
        <v>621</v>
      </c>
      <c r="L9" s="423" t="s">
        <v>971</v>
      </c>
    </row>
    <row r="10" spans="1:257" ht="30" customHeight="1" thickBot="1" x14ac:dyDescent="0.25">
      <c r="A10" s="418"/>
      <c r="B10" s="381"/>
      <c r="C10" s="381"/>
      <c r="D10" s="421"/>
      <c r="E10" s="421"/>
      <c r="F10" s="421"/>
      <c r="G10" s="421"/>
      <c r="H10" s="421"/>
      <c r="I10" s="421"/>
      <c r="J10" s="421"/>
      <c r="K10" s="421"/>
      <c r="L10" s="424"/>
    </row>
    <row r="11" spans="1:257" s="269" customFormat="1" ht="13.5" thickBot="1" x14ac:dyDescent="0.25">
      <c r="A11" s="128" t="s">
        <v>9</v>
      </c>
      <c r="B11" s="129" t="s">
        <v>10</v>
      </c>
      <c r="C11" s="129" t="s">
        <v>11</v>
      </c>
      <c r="D11" s="129" t="s">
        <v>12</v>
      </c>
      <c r="E11" s="129" t="s">
        <v>13</v>
      </c>
      <c r="F11" s="129" t="s">
        <v>14</v>
      </c>
      <c r="G11" s="129" t="s">
        <v>15</v>
      </c>
      <c r="H11" s="129" t="s">
        <v>16</v>
      </c>
      <c r="I11" s="129" t="s">
        <v>17</v>
      </c>
      <c r="J11" s="129" t="s">
        <v>18</v>
      </c>
      <c r="K11" s="129" t="s">
        <v>19</v>
      </c>
      <c r="L11" s="130" t="s">
        <v>20</v>
      </c>
    </row>
    <row r="12" spans="1:257" ht="40.700000000000003" customHeight="1" thickBot="1" x14ac:dyDescent="0.25">
      <c r="A12" s="11" t="s">
        <v>21</v>
      </c>
      <c r="B12" s="12" t="s">
        <v>22</v>
      </c>
      <c r="C12" s="13"/>
      <c r="D12" s="13"/>
      <c r="E12" s="13"/>
      <c r="F12" s="13">
        <f>F13</f>
        <v>885.35</v>
      </c>
      <c r="G12" s="13">
        <f>G13</f>
        <v>64.84</v>
      </c>
      <c r="H12" s="13"/>
      <c r="I12" s="13">
        <f>I13</f>
        <v>885.35</v>
      </c>
      <c r="J12" s="13">
        <f>J13</f>
        <v>77.17</v>
      </c>
      <c r="K12" s="13">
        <f>K13</f>
        <v>1770.7</v>
      </c>
      <c r="L12" s="20">
        <f>L13</f>
        <v>142.01</v>
      </c>
    </row>
    <row r="13" spans="1:257" ht="45.75" customHeight="1" x14ac:dyDescent="0.2">
      <c r="A13" s="309" t="s">
        <v>23</v>
      </c>
      <c r="B13" s="270" t="s">
        <v>29</v>
      </c>
      <c r="C13" s="271" t="s">
        <v>42</v>
      </c>
      <c r="D13" s="272" t="s">
        <v>543</v>
      </c>
      <c r="E13" s="347">
        <v>73.239999999999995</v>
      </c>
      <c r="F13" s="273">
        <f>ROUND(K13/12*6,2)</f>
        <v>885.35</v>
      </c>
      <c r="G13" s="273">
        <f>ROUND(E13*F13/1000,2)</f>
        <v>64.84</v>
      </c>
      <c r="H13" s="273">
        <f>ROUND(E13*$J$172,2)</f>
        <v>87.16</v>
      </c>
      <c r="I13" s="273">
        <f>K13-F13</f>
        <v>885.35</v>
      </c>
      <c r="J13" s="273">
        <f>ROUND(H13*I13/1000,2)</f>
        <v>77.17</v>
      </c>
      <c r="K13" s="272">
        <v>1770.7</v>
      </c>
      <c r="L13" s="310">
        <f>G13+J13</f>
        <v>142.01</v>
      </c>
    </row>
    <row r="14" spans="1:257" ht="51" customHeight="1" x14ac:dyDescent="0.2">
      <c r="A14" s="11" t="s">
        <v>31</v>
      </c>
      <c r="B14" s="12" t="s">
        <v>544</v>
      </c>
      <c r="C14" s="13"/>
      <c r="D14" s="13"/>
      <c r="E14" s="13"/>
      <c r="F14" s="13">
        <f>SUM(F15:F15)</f>
        <v>50</v>
      </c>
      <c r="G14" s="13">
        <f>SUM(G15:G15)</f>
        <v>4.3</v>
      </c>
      <c r="H14" s="13"/>
      <c r="I14" s="13">
        <f>SUM(I15:I15)</f>
        <v>50</v>
      </c>
      <c r="J14" s="13">
        <f>SUM(J15:J15)</f>
        <v>4.9800000000000004</v>
      </c>
      <c r="K14" s="13">
        <f>SUM(K15:K15)</f>
        <v>100</v>
      </c>
      <c r="L14" s="20">
        <f>SUM(L15:L15)</f>
        <v>9.2800000000000011</v>
      </c>
    </row>
    <row r="15" spans="1:257" ht="53.25" customHeight="1" thickBot="1" x14ac:dyDescent="0.25">
      <c r="A15" s="309" t="s">
        <v>33</v>
      </c>
      <c r="B15" s="60" t="s">
        <v>34</v>
      </c>
      <c r="C15" s="59" t="s">
        <v>35</v>
      </c>
      <c r="D15" s="273" t="s">
        <v>543</v>
      </c>
      <c r="E15" s="347">
        <v>85.91</v>
      </c>
      <c r="F15" s="273">
        <f>ROUND(K15/12*6,2)</f>
        <v>50</v>
      </c>
      <c r="G15" s="273">
        <f>ROUND(E15*F15/1000,2)</f>
        <v>4.3</v>
      </c>
      <c r="H15" s="273">
        <f>ROUND(E15*$J$174,2)</f>
        <v>99.66</v>
      </c>
      <c r="I15" s="273">
        <f>K15-F15</f>
        <v>50</v>
      </c>
      <c r="J15" s="273">
        <f>ROUND(H15*I15/1000,2)</f>
        <v>4.9800000000000004</v>
      </c>
      <c r="K15" s="273">
        <v>100</v>
      </c>
      <c r="L15" s="310">
        <f>G15+J15</f>
        <v>9.2800000000000011</v>
      </c>
    </row>
    <row r="16" spans="1:257" ht="42.75" customHeight="1" thickBot="1" x14ac:dyDescent="0.25">
      <c r="A16" s="11" t="s">
        <v>38</v>
      </c>
      <c r="B16" s="12" t="s">
        <v>394</v>
      </c>
      <c r="C16" s="13"/>
      <c r="D16" s="13"/>
      <c r="E16" s="13"/>
      <c r="F16" s="13">
        <f>SUM(F17:F37)</f>
        <v>32271.79</v>
      </c>
      <c r="G16" s="13">
        <f>SUM(G17:G37)</f>
        <v>2940.5</v>
      </c>
      <c r="H16" s="13"/>
      <c r="I16" s="13">
        <f>SUM(I17:I37)</f>
        <v>32271.729999999996</v>
      </c>
      <c r="J16" s="13">
        <f>SUM(J17:J37)</f>
        <v>3456.8999999999996</v>
      </c>
      <c r="K16" s="13">
        <f>SUM(K17:K37)</f>
        <v>64543.51999999999</v>
      </c>
      <c r="L16" s="20">
        <f>SUM(L17:L37)</f>
        <v>6397.4</v>
      </c>
    </row>
    <row r="17" spans="1:12" ht="57" customHeight="1" x14ac:dyDescent="0.2">
      <c r="A17" s="85" t="s">
        <v>40</v>
      </c>
      <c r="B17" s="86" t="s">
        <v>41</v>
      </c>
      <c r="C17" s="18" t="s">
        <v>42</v>
      </c>
      <c r="D17" s="18" t="s">
        <v>543</v>
      </c>
      <c r="E17" s="354">
        <v>73.239999999999995</v>
      </c>
      <c r="F17" s="274">
        <f t="shared" ref="F17:F37" si="0">ROUND(K17/12*6,2)</f>
        <v>1666</v>
      </c>
      <c r="G17" s="274">
        <f t="shared" ref="G17:G37" si="1">ROUND(E17*F17/1000,2)</f>
        <v>122.02</v>
      </c>
      <c r="H17" s="274">
        <f>ROUND(E17*$J$172,2)</f>
        <v>87.16</v>
      </c>
      <c r="I17" s="274">
        <f t="shared" ref="I17:I37" si="2">K17-F17</f>
        <v>1666</v>
      </c>
      <c r="J17" s="274">
        <f t="shared" ref="J17:J37" si="3">ROUND(H17*I17/1000,2)</f>
        <v>145.21</v>
      </c>
      <c r="K17" s="274">
        <v>3332</v>
      </c>
      <c r="L17" s="311">
        <f t="shared" ref="L17:L37" si="4">G17+J17</f>
        <v>267.23</v>
      </c>
    </row>
    <row r="18" spans="1:12" ht="86.25" customHeight="1" x14ac:dyDescent="0.2">
      <c r="A18" s="14" t="s">
        <v>43</v>
      </c>
      <c r="B18" s="15" t="s">
        <v>44</v>
      </c>
      <c r="C18" s="16" t="s">
        <v>42</v>
      </c>
      <c r="D18" s="16" t="s">
        <v>543</v>
      </c>
      <c r="E18" s="348">
        <v>73.239999999999995</v>
      </c>
      <c r="F18" s="99">
        <f t="shared" si="0"/>
        <v>1550</v>
      </c>
      <c r="G18" s="99">
        <f t="shared" si="1"/>
        <v>113.52</v>
      </c>
      <c r="H18" s="99">
        <f>ROUND(E18*$J$172,2)</f>
        <v>87.16</v>
      </c>
      <c r="I18" s="99">
        <f t="shared" si="2"/>
        <v>1550</v>
      </c>
      <c r="J18" s="99">
        <f t="shared" si="3"/>
        <v>135.1</v>
      </c>
      <c r="K18" s="99">
        <v>3100</v>
      </c>
      <c r="L18" s="316">
        <f t="shared" si="4"/>
        <v>248.62</v>
      </c>
    </row>
    <row r="19" spans="1:12" ht="87.75" customHeight="1" x14ac:dyDescent="0.2">
      <c r="A19" s="14" t="s">
        <v>45</v>
      </c>
      <c r="B19" s="15" t="s">
        <v>46</v>
      </c>
      <c r="C19" s="16" t="s">
        <v>42</v>
      </c>
      <c r="D19" s="16" t="s">
        <v>543</v>
      </c>
      <c r="E19" s="348">
        <v>73.239999999999995</v>
      </c>
      <c r="F19" s="99">
        <f t="shared" si="0"/>
        <v>1211.74</v>
      </c>
      <c r="G19" s="99">
        <f t="shared" si="1"/>
        <v>88.75</v>
      </c>
      <c r="H19" s="99">
        <f>ROUND(E19*$J$172,2)</f>
        <v>87.16</v>
      </c>
      <c r="I19" s="99">
        <f t="shared" si="2"/>
        <v>1211.7299999999998</v>
      </c>
      <c r="J19" s="99">
        <f t="shared" si="3"/>
        <v>105.61</v>
      </c>
      <c r="K19" s="99">
        <v>2423.4699999999998</v>
      </c>
      <c r="L19" s="316">
        <f t="shared" si="4"/>
        <v>194.36</v>
      </c>
    </row>
    <row r="20" spans="1:12" ht="67.5" customHeight="1" x14ac:dyDescent="0.2">
      <c r="A20" s="14" t="s">
        <v>47</v>
      </c>
      <c r="B20" s="15" t="s">
        <v>400</v>
      </c>
      <c r="C20" s="16" t="s">
        <v>42</v>
      </c>
      <c r="D20" s="16" t="s">
        <v>543</v>
      </c>
      <c r="E20" s="348">
        <v>73.239999999999995</v>
      </c>
      <c r="F20" s="99">
        <f t="shared" si="0"/>
        <v>7034.49</v>
      </c>
      <c r="G20" s="99">
        <f t="shared" si="1"/>
        <v>515.21</v>
      </c>
      <c r="H20" s="99">
        <f>ROUND(E20*$J$172,2)</f>
        <v>87.16</v>
      </c>
      <c r="I20" s="99">
        <f t="shared" si="2"/>
        <v>7034.48</v>
      </c>
      <c r="J20" s="99">
        <f t="shared" si="3"/>
        <v>613.13</v>
      </c>
      <c r="K20" s="99">
        <v>14068.97</v>
      </c>
      <c r="L20" s="316">
        <f t="shared" si="4"/>
        <v>1128.3400000000001</v>
      </c>
    </row>
    <row r="21" spans="1:12" ht="52.15" customHeight="1" x14ac:dyDescent="0.2">
      <c r="A21" s="387" t="s">
        <v>51</v>
      </c>
      <c r="B21" s="392" t="s">
        <v>52</v>
      </c>
      <c r="C21" s="16" t="s">
        <v>444</v>
      </c>
      <c r="D21" s="16" t="s">
        <v>622</v>
      </c>
      <c r="E21" s="348">
        <v>59.26</v>
      </c>
      <c r="F21" s="99">
        <f t="shared" si="0"/>
        <v>850</v>
      </c>
      <c r="G21" s="99">
        <f t="shared" si="1"/>
        <v>50.37</v>
      </c>
      <c r="H21" s="99">
        <f>ROUND(E21*$J$174,2)</f>
        <v>68.739999999999995</v>
      </c>
      <c r="I21" s="99">
        <f t="shared" si="2"/>
        <v>850</v>
      </c>
      <c r="J21" s="99">
        <f t="shared" si="3"/>
        <v>58.43</v>
      </c>
      <c r="K21" s="99">
        <v>1700</v>
      </c>
      <c r="L21" s="316">
        <f t="shared" si="4"/>
        <v>108.8</v>
      </c>
    </row>
    <row r="22" spans="1:12" ht="48" customHeight="1" x14ac:dyDescent="0.2">
      <c r="A22" s="387"/>
      <c r="B22" s="392"/>
      <c r="C22" s="16" t="s">
        <v>57</v>
      </c>
      <c r="D22" s="16" t="s">
        <v>623</v>
      </c>
      <c r="E22" s="348">
        <v>90.59</v>
      </c>
      <c r="F22" s="99">
        <f t="shared" si="0"/>
        <v>160</v>
      </c>
      <c r="G22" s="99">
        <f t="shared" si="1"/>
        <v>14.49</v>
      </c>
      <c r="H22" s="99">
        <f>ROUND(E22*$J$174,2)</f>
        <v>105.08</v>
      </c>
      <c r="I22" s="99">
        <f t="shared" si="2"/>
        <v>160</v>
      </c>
      <c r="J22" s="99">
        <f t="shared" si="3"/>
        <v>16.809999999999999</v>
      </c>
      <c r="K22" s="99">
        <v>320</v>
      </c>
      <c r="L22" s="316">
        <f t="shared" si="4"/>
        <v>31.299999999999997</v>
      </c>
    </row>
    <row r="23" spans="1:12" ht="77.25" customHeight="1" x14ac:dyDescent="0.2">
      <c r="A23" s="14" t="s">
        <v>407</v>
      </c>
      <c r="B23" s="15" t="s">
        <v>402</v>
      </c>
      <c r="C23" s="99" t="s">
        <v>60</v>
      </c>
      <c r="D23" s="16" t="s">
        <v>404</v>
      </c>
      <c r="E23" s="348">
        <v>196.94</v>
      </c>
      <c r="F23" s="99">
        <f t="shared" si="0"/>
        <v>1705.08</v>
      </c>
      <c r="G23" s="99">
        <f t="shared" si="1"/>
        <v>335.8</v>
      </c>
      <c r="H23" s="99">
        <f>ROUND(E23*$J$174,2)</f>
        <v>228.45</v>
      </c>
      <c r="I23" s="99">
        <f t="shared" si="2"/>
        <v>1705.08</v>
      </c>
      <c r="J23" s="99">
        <f t="shared" si="3"/>
        <v>389.53</v>
      </c>
      <c r="K23" s="99">
        <v>3410.16</v>
      </c>
      <c r="L23" s="316">
        <f t="shared" si="4"/>
        <v>725.32999999999993</v>
      </c>
    </row>
    <row r="24" spans="1:12" ht="75" customHeight="1" x14ac:dyDescent="0.2">
      <c r="A24" s="14" t="s">
        <v>63</v>
      </c>
      <c r="B24" s="15" t="s">
        <v>64</v>
      </c>
      <c r="C24" s="16" t="s">
        <v>42</v>
      </c>
      <c r="D24" s="16" t="s">
        <v>543</v>
      </c>
      <c r="E24" s="348">
        <v>73.239999999999995</v>
      </c>
      <c r="F24" s="99">
        <f t="shared" si="0"/>
        <v>4825.8999999999996</v>
      </c>
      <c r="G24" s="99">
        <f t="shared" si="1"/>
        <v>353.45</v>
      </c>
      <c r="H24" s="99">
        <f>ROUND(E24*$J$172,2)</f>
        <v>87.16</v>
      </c>
      <c r="I24" s="99">
        <f t="shared" si="2"/>
        <v>4825.8999999999996</v>
      </c>
      <c r="J24" s="99">
        <f t="shared" si="3"/>
        <v>420.63</v>
      </c>
      <c r="K24" s="99">
        <v>9651.7999999999993</v>
      </c>
      <c r="L24" s="316">
        <f t="shared" si="4"/>
        <v>774.07999999999993</v>
      </c>
    </row>
    <row r="25" spans="1:12" ht="57.75" customHeight="1" x14ac:dyDescent="0.2">
      <c r="A25" s="387" t="s">
        <v>65</v>
      </c>
      <c r="B25" s="15" t="s">
        <v>624</v>
      </c>
      <c r="C25" s="16" t="s">
        <v>67</v>
      </c>
      <c r="D25" s="16" t="s">
        <v>547</v>
      </c>
      <c r="E25" s="100">
        <v>97.18</v>
      </c>
      <c r="F25" s="16">
        <f t="shared" si="0"/>
        <v>1369.47</v>
      </c>
      <c r="G25" s="16">
        <f t="shared" si="1"/>
        <v>133.09</v>
      </c>
      <c r="H25" s="99">
        <f>ROUND(E25*$J$174,2)</f>
        <v>112.73</v>
      </c>
      <c r="I25" s="16">
        <f t="shared" si="2"/>
        <v>1369.4599999999998</v>
      </c>
      <c r="J25" s="16">
        <f t="shared" si="3"/>
        <v>154.38</v>
      </c>
      <c r="K25" s="16">
        <v>2738.93</v>
      </c>
      <c r="L25" s="133">
        <f t="shared" si="4"/>
        <v>287.47000000000003</v>
      </c>
    </row>
    <row r="26" spans="1:12" ht="76.5" customHeight="1" x14ac:dyDescent="0.2">
      <c r="A26" s="387"/>
      <c r="B26" s="15" t="s">
        <v>625</v>
      </c>
      <c r="C26" s="16" t="s">
        <v>69</v>
      </c>
      <c r="D26" s="16" t="s">
        <v>543</v>
      </c>
      <c r="E26" s="349">
        <v>205.82</v>
      </c>
      <c r="F26" s="16">
        <f t="shared" si="0"/>
        <v>30</v>
      </c>
      <c r="G26" s="16">
        <f t="shared" si="1"/>
        <v>6.17</v>
      </c>
      <c r="H26" s="99">
        <f>ROUND(E26*$J$174,2)</f>
        <v>238.75</v>
      </c>
      <c r="I26" s="16">
        <f t="shared" si="2"/>
        <v>30</v>
      </c>
      <c r="J26" s="16">
        <f t="shared" si="3"/>
        <v>7.16</v>
      </c>
      <c r="K26" s="16">
        <v>60</v>
      </c>
      <c r="L26" s="133">
        <f t="shared" si="4"/>
        <v>13.33</v>
      </c>
    </row>
    <row r="27" spans="1:12" ht="77.25" customHeight="1" x14ac:dyDescent="0.2">
      <c r="A27" s="14" t="s">
        <v>70</v>
      </c>
      <c r="B27" s="15" t="s">
        <v>411</v>
      </c>
      <c r="C27" s="16" t="s">
        <v>626</v>
      </c>
      <c r="D27" s="16" t="s">
        <v>543</v>
      </c>
      <c r="E27" s="347">
        <v>85.91</v>
      </c>
      <c r="F27" s="99">
        <f t="shared" si="0"/>
        <v>1330.13</v>
      </c>
      <c r="G27" s="99">
        <f t="shared" si="1"/>
        <v>114.27</v>
      </c>
      <c r="H27" s="99">
        <f>ROUND(E27*$J$174,2)</f>
        <v>99.66</v>
      </c>
      <c r="I27" s="99">
        <f t="shared" si="2"/>
        <v>1330.13</v>
      </c>
      <c r="J27" s="99">
        <f t="shared" si="3"/>
        <v>132.56</v>
      </c>
      <c r="K27" s="99">
        <v>2660.26</v>
      </c>
      <c r="L27" s="316">
        <f t="shared" si="4"/>
        <v>246.82999999999998</v>
      </c>
    </row>
    <row r="28" spans="1:12" ht="81.75" customHeight="1" x14ac:dyDescent="0.2">
      <c r="A28" s="14" t="s">
        <v>72</v>
      </c>
      <c r="B28" s="15" t="s">
        <v>549</v>
      </c>
      <c r="C28" s="16" t="s">
        <v>42</v>
      </c>
      <c r="D28" s="16" t="s">
        <v>543</v>
      </c>
      <c r="E28" s="348">
        <v>73.239999999999995</v>
      </c>
      <c r="F28" s="99">
        <f t="shared" si="0"/>
        <v>1100</v>
      </c>
      <c r="G28" s="99">
        <f t="shared" si="1"/>
        <v>80.56</v>
      </c>
      <c r="H28" s="99">
        <f>ROUND(E28*$J$172,2)</f>
        <v>87.16</v>
      </c>
      <c r="I28" s="99">
        <f t="shared" si="2"/>
        <v>1100</v>
      </c>
      <c r="J28" s="99">
        <f t="shared" si="3"/>
        <v>95.88</v>
      </c>
      <c r="K28" s="99">
        <v>2200</v>
      </c>
      <c r="L28" s="316">
        <f t="shared" si="4"/>
        <v>176.44</v>
      </c>
    </row>
    <row r="29" spans="1:12" ht="77.25" customHeight="1" x14ac:dyDescent="0.2">
      <c r="A29" s="14" t="s">
        <v>74</v>
      </c>
      <c r="B29" s="15" t="s">
        <v>550</v>
      </c>
      <c r="C29" s="16" t="s">
        <v>627</v>
      </c>
      <c r="D29" s="16" t="s">
        <v>543</v>
      </c>
      <c r="E29" s="348">
        <v>68.209999999999994</v>
      </c>
      <c r="F29" s="99">
        <f t="shared" si="0"/>
        <v>702.73</v>
      </c>
      <c r="G29" s="99">
        <f t="shared" si="1"/>
        <v>47.93</v>
      </c>
      <c r="H29" s="99">
        <f>ROUND(E29*$J$174,2)</f>
        <v>79.12</v>
      </c>
      <c r="I29" s="99">
        <f t="shared" si="2"/>
        <v>702.72</v>
      </c>
      <c r="J29" s="99">
        <f t="shared" si="3"/>
        <v>55.6</v>
      </c>
      <c r="K29" s="99">
        <v>1405.45</v>
      </c>
      <c r="L29" s="316">
        <f t="shared" si="4"/>
        <v>103.53</v>
      </c>
    </row>
    <row r="30" spans="1:12" ht="86.25" customHeight="1" x14ac:dyDescent="0.2">
      <c r="A30" s="14" t="s">
        <v>77</v>
      </c>
      <c r="B30" s="15" t="s">
        <v>926</v>
      </c>
      <c r="C30" s="16" t="s">
        <v>626</v>
      </c>
      <c r="D30" s="16" t="s">
        <v>543</v>
      </c>
      <c r="E30" s="348">
        <v>85.91</v>
      </c>
      <c r="F30" s="99">
        <f t="shared" si="0"/>
        <v>2921.5</v>
      </c>
      <c r="G30" s="99">
        <f t="shared" si="1"/>
        <v>250.99</v>
      </c>
      <c r="H30" s="99">
        <f>ROUND(E30*$J$174,2)</f>
        <v>99.66</v>
      </c>
      <c r="I30" s="99">
        <f t="shared" si="2"/>
        <v>2921.5</v>
      </c>
      <c r="J30" s="99">
        <f t="shared" si="3"/>
        <v>291.16000000000003</v>
      </c>
      <c r="K30" s="99">
        <v>5843</v>
      </c>
      <c r="L30" s="316">
        <f t="shared" si="4"/>
        <v>542.15000000000009</v>
      </c>
    </row>
    <row r="31" spans="1:12" ht="84.75" customHeight="1" x14ac:dyDescent="0.2">
      <c r="A31" s="14" t="s">
        <v>82</v>
      </c>
      <c r="B31" s="15" t="s">
        <v>85</v>
      </c>
      <c r="C31" s="16" t="s">
        <v>42</v>
      </c>
      <c r="D31" s="16" t="s">
        <v>543</v>
      </c>
      <c r="E31" s="348">
        <v>73.239999999999995</v>
      </c>
      <c r="F31" s="99">
        <f t="shared" si="0"/>
        <v>300</v>
      </c>
      <c r="G31" s="99">
        <f t="shared" si="1"/>
        <v>21.97</v>
      </c>
      <c r="H31" s="99">
        <f>ROUND(E31*$J$172,2)</f>
        <v>87.16</v>
      </c>
      <c r="I31" s="99">
        <f t="shared" si="2"/>
        <v>300</v>
      </c>
      <c r="J31" s="99">
        <f t="shared" si="3"/>
        <v>26.15</v>
      </c>
      <c r="K31" s="99">
        <v>600</v>
      </c>
      <c r="L31" s="316">
        <f t="shared" si="4"/>
        <v>48.12</v>
      </c>
    </row>
    <row r="32" spans="1:12" ht="104.25" customHeight="1" x14ac:dyDescent="0.2">
      <c r="A32" s="14" t="s">
        <v>84</v>
      </c>
      <c r="B32" s="15" t="s">
        <v>83</v>
      </c>
      <c r="C32" s="16" t="s">
        <v>42</v>
      </c>
      <c r="D32" s="16" t="s">
        <v>543</v>
      </c>
      <c r="E32" s="348">
        <v>73.239999999999995</v>
      </c>
      <c r="F32" s="99">
        <f t="shared" si="0"/>
        <v>1849.99</v>
      </c>
      <c r="G32" s="99">
        <f t="shared" si="1"/>
        <v>135.49</v>
      </c>
      <c r="H32" s="99">
        <f>ROUND(E32*$J$172,2)</f>
        <v>87.16</v>
      </c>
      <c r="I32" s="99">
        <f t="shared" si="2"/>
        <v>1849.9799999999998</v>
      </c>
      <c r="J32" s="99">
        <f t="shared" si="3"/>
        <v>161.24</v>
      </c>
      <c r="K32" s="99">
        <v>3699.97</v>
      </c>
      <c r="L32" s="316">
        <f t="shared" si="4"/>
        <v>296.73</v>
      </c>
    </row>
    <row r="33" spans="1:12" ht="66" customHeight="1" x14ac:dyDescent="0.2">
      <c r="A33" s="14" t="s">
        <v>86</v>
      </c>
      <c r="B33" s="15" t="s">
        <v>87</v>
      </c>
      <c r="C33" s="16" t="s">
        <v>69</v>
      </c>
      <c r="D33" s="16" t="s">
        <v>543</v>
      </c>
      <c r="E33" s="348">
        <v>205.82</v>
      </c>
      <c r="F33" s="99">
        <f t="shared" si="0"/>
        <v>1346.15</v>
      </c>
      <c r="G33" s="99">
        <f t="shared" si="1"/>
        <v>277.06</v>
      </c>
      <c r="H33" s="99">
        <f>ROUND(E33*$J$174,2)</f>
        <v>238.75</v>
      </c>
      <c r="I33" s="99">
        <f t="shared" si="2"/>
        <v>1346.1399999999999</v>
      </c>
      <c r="J33" s="99">
        <f t="shared" si="3"/>
        <v>321.39</v>
      </c>
      <c r="K33" s="99">
        <v>2692.29</v>
      </c>
      <c r="L33" s="316">
        <f t="shared" si="4"/>
        <v>598.45000000000005</v>
      </c>
    </row>
    <row r="34" spans="1:12" ht="63.75" customHeight="1" x14ac:dyDescent="0.2">
      <c r="A34" s="14" t="s">
        <v>88</v>
      </c>
      <c r="B34" s="15" t="s">
        <v>89</v>
      </c>
      <c r="C34" s="16" t="s">
        <v>69</v>
      </c>
      <c r="D34" s="16" t="s">
        <v>543</v>
      </c>
      <c r="E34" s="348">
        <v>205.82</v>
      </c>
      <c r="F34" s="99">
        <f t="shared" si="0"/>
        <v>690.6</v>
      </c>
      <c r="G34" s="99">
        <f t="shared" si="1"/>
        <v>142.13999999999999</v>
      </c>
      <c r="H34" s="99">
        <f>ROUND(E34*$J$174,2)</f>
        <v>238.75</v>
      </c>
      <c r="I34" s="99">
        <f t="shared" si="2"/>
        <v>690.6</v>
      </c>
      <c r="J34" s="99">
        <f t="shared" si="3"/>
        <v>164.88</v>
      </c>
      <c r="K34" s="99">
        <v>1381.2</v>
      </c>
      <c r="L34" s="316">
        <f t="shared" si="4"/>
        <v>307.02</v>
      </c>
    </row>
    <row r="35" spans="1:12" ht="75" customHeight="1" x14ac:dyDescent="0.2">
      <c r="A35" s="14" t="s">
        <v>90</v>
      </c>
      <c r="B35" s="15" t="s">
        <v>91</v>
      </c>
      <c r="C35" s="16" t="s">
        <v>69</v>
      </c>
      <c r="D35" s="16" t="s">
        <v>543</v>
      </c>
      <c r="E35" s="348">
        <v>205.82</v>
      </c>
      <c r="F35" s="99">
        <f t="shared" si="0"/>
        <v>116.01</v>
      </c>
      <c r="G35" s="99">
        <f t="shared" si="1"/>
        <v>23.88</v>
      </c>
      <c r="H35" s="99">
        <f>ROUND(E35*$J$174,2)</f>
        <v>238.75</v>
      </c>
      <c r="I35" s="99">
        <f t="shared" si="2"/>
        <v>116.01</v>
      </c>
      <c r="J35" s="99">
        <f t="shared" si="3"/>
        <v>27.7</v>
      </c>
      <c r="K35" s="99">
        <v>232.02</v>
      </c>
      <c r="L35" s="316">
        <f t="shared" si="4"/>
        <v>51.58</v>
      </c>
    </row>
    <row r="36" spans="1:12" ht="61.5" customHeight="1" x14ac:dyDescent="0.2">
      <c r="A36" s="14" t="s">
        <v>92</v>
      </c>
      <c r="B36" s="15" t="s">
        <v>93</v>
      </c>
      <c r="C36" s="16" t="s">
        <v>626</v>
      </c>
      <c r="D36" s="16" t="s">
        <v>543</v>
      </c>
      <c r="E36" s="348">
        <v>85.91</v>
      </c>
      <c r="F36" s="99">
        <f t="shared" si="0"/>
        <v>205.5</v>
      </c>
      <c r="G36" s="99">
        <f t="shared" si="1"/>
        <v>17.649999999999999</v>
      </c>
      <c r="H36" s="99">
        <f>ROUND(E36*$J$174,2)</f>
        <v>99.66</v>
      </c>
      <c r="I36" s="99">
        <f t="shared" si="2"/>
        <v>205.5</v>
      </c>
      <c r="J36" s="99">
        <f t="shared" si="3"/>
        <v>20.48</v>
      </c>
      <c r="K36" s="99">
        <v>411</v>
      </c>
      <c r="L36" s="316">
        <f t="shared" si="4"/>
        <v>38.129999999999995</v>
      </c>
    </row>
    <row r="37" spans="1:12" ht="71.25" customHeight="1" x14ac:dyDescent="0.2">
      <c r="A37" s="14" t="s">
        <v>94</v>
      </c>
      <c r="B37" s="15" t="s">
        <v>95</v>
      </c>
      <c r="C37" s="16" t="s">
        <v>42</v>
      </c>
      <c r="D37" s="16" t="s">
        <v>543</v>
      </c>
      <c r="E37" s="348">
        <v>73.239999999999995</v>
      </c>
      <c r="F37" s="275">
        <f t="shared" si="0"/>
        <v>1306.5</v>
      </c>
      <c r="G37" s="275">
        <f t="shared" si="1"/>
        <v>95.69</v>
      </c>
      <c r="H37" s="99">
        <f>ROUND(E37*$J$172,2)</f>
        <v>87.16</v>
      </c>
      <c r="I37" s="275">
        <f t="shared" si="2"/>
        <v>1306.5</v>
      </c>
      <c r="J37" s="275">
        <f t="shared" si="3"/>
        <v>113.87</v>
      </c>
      <c r="K37" s="99">
        <v>2613</v>
      </c>
      <c r="L37" s="312">
        <f t="shared" si="4"/>
        <v>209.56</v>
      </c>
    </row>
    <row r="38" spans="1:12" ht="27.75" customHeight="1" x14ac:dyDescent="0.2">
      <c r="A38" s="134" t="s">
        <v>98</v>
      </c>
      <c r="B38" s="69" t="s">
        <v>99</v>
      </c>
      <c r="C38" s="30"/>
      <c r="D38" s="30"/>
      <c r="E38" s="30"/>
      <c r="F38" s="276">
        <f>SUM(F39:F40)</f>
        <v>169718.51</v>
      </c>
      <c r="G38" s="276">
        <f>SUM(G39:G40)</f>
        <v>14803.99</v>
      </c>
      <c r="H38" s="30"/>
      <c r="I38" s="276">
        <f>SUM(I39:I40)</f>
        <v>169718.41999999998</v>
      </c>
      <c r="J38" s="276">
        <f>SUM(J39:J40)</f>
        <v>17431.29</v>
      </c>
      <c r="K38" s="276">
        <f>SUM(K39:K40)</f>
        <v>339436.93</v>
      </c>
      <c r="L38" s="315">
        <f>SUM(L39:L40)</f>
        <v>32235.280000000002</v>
      </c>
    </row>
    <row r="39" spans="1:12" ht="18" customHeight="1" x14ac:dyDescent="0.2">
      <c r="A39" s="261"/>
      <c r="B39" s="115" t="s">
        <v>100</v>
      </c>
      <c r="C39" s="34"/>
      <c r="D39" s="34"/>
      <c r="E39" s="34"/>
      <c r="F39" s="34">
        <f>F41+F62+F43+F45+F46+F47+F48+F49+F50+F52+F54+F56+F58+F59+F60+F64+F65+F67+F69+F71+F74+F79+F81+F86+F88+F90+F98+F106+F108+F111+F113+F116+F119+F121</f>
        <v>37995.869999999995</v>
      </c>
      <c r="G39" s="34">
        <f>G41+G62+G43+G45+G46+G47+G48+G49+G50+G52+G54+G56+G58+G59+G60+G64+G65+G67+G69+G71+G74+G79+G81+G86+G88+G90+G98+G106+G108+G111+G113+G116+G119+G121</f>
        <v>3604.3800000000006</v>
      </c>
      <c r="H39" s="34"/>
      <c r="I39" s="34">
        <f>I41+I62+I43+I45+I46+I47+I48+I49+I50+I52+I54+I56+I58+I59+I60+I64+I65+I67+I69+I71+I74+I79+I81+I86+I88+I90+I98+I106+I108+I111+I113+I116+I119+I121</f>
        <v>37995.820000000007</v>
      </c>
      <c r="J39" s="34">
        <f>J41+J62+J43+J45+J46+J47+J48+J49+J50+J52+J54+J56+J58+J59+J60+J64+J65+J67+J69+J71+J74+J79+J81+J86+J88+J90+J98+J106+J108+J111+J113+J116+J119+J121</f>
        <v>4243.6099999999997</v>
      </c>
      <c r="K39" s="34">
        <f>K41+K62+K43+K45+K46+K47+K48+K49+K50+K52+K54+K56+K58+K59+K60+K64+K65+K67+K69+K71+K74+K79+K81+K86+K88+K90+K98+K106+K108+K111+K113+K116+K119+K121</f>
        <v>75991.690000000017</v>
      </c>
      <c r="L39" s="137">
        <f>L41+L62+L43+L45+L46+L47+L48+L49+L50+L52+L54+L56+L58+L59+L60+L64+L65+L67+L69+L71+L74+L79+L81+L86+L88+L90+L98+L106+L108+L111+L113+L116+L119+L121</f>
        <v>7847.9900000000016</v>
      </c>
    </row>
    <row r="40" spans="1:12" ht="17.25" customHeight="1" x14ac:dyDescent="0.2">
      <c r="A40" s="261"/>
      <c r="B40" s="115" t="s">
        <v>387</v>
      </c>
      <c r="C40" s="34"/>
      <c r="D40" s="34"/>
      <c r="E40" s="34"/>
      <c r="F40" s="34">
        <f>F63+F44+F51+F53+F55+F57+F61+F66+F68+F70+F72+F73+F75+F76+F77+F78+F80+F82+F83+F84+F85+F87+F89+F94+F101+F107+F109+F110+F112+F114+F115+F117+F120+F124+F118+F42</f>
        <v>131722.64000000001</v>
      </c>
      <c r="G40" s="34">
        <f>G63+G44+G51+G53+G55+G57+G61+G66+G68+G70+G72+G73+G75+G76+G77+G78+G80+G82+G83+G84+G85+G87+G89+G94+G101+G107+G109+G110+G112+G114+G115+G117+G120+G124+G118+G42</f>
        <v>11199.609999999999</v>
      </c>
      <c r="H40" s="34"/>
      <c r="I40" s="34">
        <f>I63+I44+I51+I53+I55+I57+I61+I66+I68+I70+I72+I73+I75+I76+I77+I78+I80+I82+I83+I84+I85+I87+I89+I94+I101+I107+I109+I110+I112+I114+I115+I117+I120+I124+I118+I42</f>
        <v>131722.59999999998</v>
      </c>
      <c r="J40" s="34">
        <f>J63+J44+J51+J53+J55+J57+J61+J66+J68+J70+J72+J73+J75+J76+J77+J78+J80+J82+J83+J84+J85+J87+J89+J94+J101+J107+J109+J110+J112+J114+J115+J117+J120+J124+J118+J42</f>
        <v>13187.68</v>
      </c>
      <c r="K40" s="34">
        <f>K63+K44+K51+K53+K55+K57+K61+K66+K68+K70+K72+K73+K75+K76+K77+K78+K80+K82+K83+K84+K85+K87+K89+K94+K101+K107+K109+K110+K112+K114+K115+K117+K120+K124+K118+K42</f>
        <v>263445.24</v>
      </c>
      <c r="L40" s="137">
        <f>L63+L44+L51+L53+L55+L57+L61+L66+L68+L70+L72+L73+L75+L76+L77+L78+L80+L82+L83+L84+L85+L87+L89+L94+L101+L107+L109+L110+L112+L114+L115+L117+L120+L124+L118+L42</f>
        <v>24387.29</v>
      </c>
    </row>
    <row r="41" spans="1:12" ht="56.25" customHeight="1" x14ac:dyDescent="0.2">
      <c r="A41" s="428" t="s">
        <v>102</v>
      </c>
      <c r="B41" s="55" t="s">
        <v>927</v>
      </c>
      <c r="C41" s="38" t="s">
        <v>42</v>
      </c>
      <c r="D41" s="38" t="s">
        <v>543</v>
      </c>
      <c r="E41" s="348">
        <v>73.239999999999995</v>
      </c>
      <c r="F41" s="274">
        <f t="shared" ref="F41:F72" si="5">ROUND(K41/12*6,2)</f>
        <v>250</v>
      </c>
      <c r="G41" s="274">
        <f t="shared" ref="G41:G72" si="6">ROUND(E41*F41/1000,2)</f>
        <v>18.309999999999999</v>
      </c>
      <c r="H41" s="99">
        <f t="shared" ref="H41:H46" si="7">ROUND(E41*$J$172,2)</f>
        <v>87.16</v>
      </c>
      <c r="I41" s="274">
        <f t="shared" ref="I41:I72" si="8">K41-F41</f>
        <v>250</v>
      </c>
      <c r="J41" s="274">
        <f t="shared" ref="J41:J72" si="9">ROUND(H41*I41/1000,2)</f>
        <v>21.79</v>
      </c>
      <c r="K41" s="277">
        <f>320+180</f>
        <v>500</v>
      </c>
      <c r="L41" s="311">
        <f t="shared" ref="L41:L72" si="10">G41+J41</f>
        <v>40.099999999999994</v>
      </c>
    </row>
    <row r="42" spans="1:12" ht="63.75" customHeight="1" x14ac:dyDescent="0.2">
      <c r="A42" s="428"/>
      <c r="B42" s="55" t="s">
        <v>843</v>
      </c>
      <c r="C42" s="38" t="s">
        <v>42</v>
      </c>
      <c r="D42" s="38" t="s">
        <v>543</v>
      </c>
      <c r="E42" s="348">
        <v>73.239999999999995</v>
      </c>
      <c r="F42" s="99">
        <f t="shared" si="5"/>
        <v>850</v>
      </c>
      <c r="G42" s="99">
        <f t="shared" si="6"/>
        <v>62.25</v>
      </c>
      <c r="H42" s="99">
        <f t="shared" si="7"/>
        <v>87.16</v>
      </c>
      <c r="I42" s="99">
        <f t="shared" si="8"/>
        <v>850</v>
      </c>
      <c r="J42" s="99">
        <f t="shared" si="9"/>
        <v>74.09</v>
      </c>
      <c r="K42" s="277">
        <v>1700</v>
      </c>
      <c r="L42" s="316">
        <f t="shared" si="10"/>
        <v>136.34</v>
      </c>
    </row>
    <row r="43" spans="1:12" ht="81" customHeight="1" x14ac:dyDescent="0.2">
      <c r="A43" s="388" t="s">
        <v>496</v>
      </c>
      <c r="B43" s="44" t="s">
        <v>928</v>
      </c>
      <c r="C43" s="37" t="s">
        <v>42</v>
      </c>
      <c r="D43" s="37" t="s">
        <v>543</v>
      </c>
      <c r="E43" s="348">
        <v>73.239999999999995</v>
      </c>
      <c r="F43" s="99">
        <f t="shared" si="5"/>
        <v>57.24</v>
      </c>
      <c r="G43" s="99">
        <f t="shared" si="6"/>
        <v>4.1900000000000004</v>
      </c>
      <c r="H43" s="99">
        <f t="shared" si="7"/>
        <v>87.16</v>
      </c>
      <c r="I43" s="99">
        <f t="shared" si="8"/>
        <v>57.23</v>
      </c>
      <c r="J43" s="99">
        <f t="shared" si="9"/>
        <v>4.99</v>
      </c>
      <c r="K43" s="277">
        <v>114.47</v>
      </c>
      <c r="L43" s="316">
        <f t="shared" si="10"/>
        <v>9.18</v>
      </c>
    </row>
    <row r="44" spans="1:12" ht="72.75" customHeight="1" x14ac:dyDescent="0.2">
      <c r="A44" s="388"/>
      <c r="B44" s="44" t="s">
        <v>845</v>
      </c>
      <c r="C44" s="37" t="s">
        <v>42</v>
      </c>
      <c r="D44" s="37" t="s">
        <v>543</v>
      </c>
      <c r="E44" s="348">
        <v>73.239999999999995</v>
      </c>
      <c r="F44" s="99">
        <f t="shared" si="5"/>
        <v>1866.27</v>
      </c>
      <c r="G44" s="99">
        <f t="shared" si="6"/>
        <v>136.69</v>
      </c>
      <c r="H44" s="99">
        <f t="shared" si="7"/>
        <v>87.16</v>
      </c>
      <c r="I44" s="99">
        <f t="shared" si="8"/>
        <v>1866.2600000000002</v>
      </c>
      <c r="J44" s="99">
        <f t="shared" si="9"/>
        <v>162.66</v>
      </c>
      <c r="K44" s="277">
        <v>3732.53</v>
      </c>
      <c r="L44" s="316">
        <f t="shared" si="10"/>
        <v>299.35000000000002</v>
      </c>
    </row>
    <row r="45" spans="1:12" ht="64.5" customHeight="1" x14ac:dyDescent="0.2">
      <c r="A45" s="138" t="s">
        <v>522</v>
      </c>
      <c r="B45" s="44" t="s">
        <v>929</v>
      </c>
      <c r="C45" s="37" t="s">
        <v>42</v>
      </c>
      <c r="D45" s="37" t="s">
        <v>543</v>
      </c>
      <c r="E45" s="348">
        <v>73.239999999999995</v>
      </c>
      <c r="F45" s="99">
        <f t="shared" si="5"/>
        <v>225</v>
      </c>
      <c r="G45" s="99">
        <f t="shared" si="6"/>
        <v>16.48</v>
      </c>
      <c r="H45" s="99">
        <f t="shared" si="7"/>
        <v>87.16</v>
      </c>
      <c r="I45" s="99">
        <f t="shared" si="8"/>
        <v>225</v>
      </c>
      <c r="J45" s="99">
        <f t="shared" si="9"/>
        <v>19.61</v>
      </c>
      <c r="K45" s="38">
        <v>450</v>
      </c>
      <c r="L45" s="316">
        <f t="shared" si="10"/>
        <v>36.090000000000003</v>
      </c>
    </row>
    <row r="46" spans="1:12" ht="75" customHeight="1" x14ac:dyDescent="0.2">
      <c r="A46" s="388" t="s">
        <v>497</v>
      </c>
      <c r="B46" s="44" t="s">
        <v>847</v>
      </c>
      <c r="C46" s="37" t="s">
        <v>42</v>
      </c>
      <c r="D46" s="37" t="s">
        <v>543</v>
      </c>
      <c r="E46" s="348">
        <v>73.239999999999995</v>
      </c>
      <c r="F46" s="99">
        <f t="shared" si="5"/>
        <v>800</v>
      </c>
      <c r="G46" s="99">
        <f t="shared" si="6"/>
        <v>58.59</v>
      </c>
      <c r="H46" s="99">
        <f t="shared" si="7"/>
        <v>87.16</v>
      </c>
      <c r="I46" s="99">
        <f t="shared" si="8"/>
        <v>800</v>
      </c>
      <c r="J46" s="99">
        <f t="shared" si="9"/>
        <v>69.73</v>
      </c>
      <c r="K46" s="277">
        <v>1600</v>
      </c>
      <c r="L46" s="316">
        <f t="shared" si="10"/>
        <v>128.32</v>
      </c>
    </row>
    <row r="47" spans="1:12" ht="78.75" customHeight="1" x14ac:dyDescent="0.2">
      <c r="A47" s="388"/>
      <c r="B47" s="44" t="s">
        <v>930</v>
      </c>
      <c r="C47" s="99" t="s">
        <v>60</v>
      </c>
      <c r="D47" s="37" t="s">
        <v>404</v>
      </c>
      <c r="E47" s="348">
        <v>196.94</v>
      </c>
      <c r="F47" s="99">
        <f t="shared" si="5"/>
        <v>350</v>
      </c>
      <c r="G47" s="99">
        <f t="shared" si="6"/>
        <v>68.930000000000007</v>
      </c>
      <c r="H47" s="99">
        <f>ROUND(E47*$J$174,2)</f>
        <v>228.45</v>
      </c>
      <c r="I47" s="99">
        <f t="shared" si="8"/>
        <v>350</v>
      </c>
      <c r="J47" s="99">
        <f t="shared" si="9"/>
        <v>79.959999999999994</v>
      </c>
      <c r="K47" s="38">
        <v>700</v>
      </c>
      <c r="L47" s="316">
        <f t="shared" si="10"/>
        <v>148.88999999999999</v>
      </c>
    </row>
    <row r="48" spans="1:12" ht="57.2" customHeight="1" x14ac:dyDescent="0.2">
      <c r="A48" s="138" t="s">
        <v>498</v>
      </c>
      <c r="B48" s="44" t="s">
        <v>931</v>
      </c>
      <c r="C48" s="37" t="s">
        <v>42</v>
      </c>
      <c r="D48" s="37" t="s">
        <v>543</v>
      </c>
      <c r="E48" s="348">
        <v>73.239999999999995</v>
      </c>
      <c r="F48" s="99">
        <f t="shared" si="5"/>
        <v>13500</v>
      </c>
      <c r="G48" s="99">
        <f t="shared" si="6"/>
        <v>988.74</v>
      </c>
      <c r="H48" s="99">
        <f t="shared" ref="H48:H58" si="11">ROUND(E48*$J$172,2)</f>
        <v>87.16</v>
      </c>
      <c r="I48" s="99">
        <f t="shared" si="8"/>
        <v>13500</v>
      </c>
      <c r="J48" s="99">
        <f t="shared" si="9"/>
        <v>1176.6600000000001</v>
      </c>
      <c r="K48" s="277">
        <v>27000</v>
      </c>
      <c r="L48" s="316">
        <f t="shared" si="10"/>
        <v>2165.4</v>
      </c>
    </row>
    <row r="49" spans="1:12" ht="68.849999999999994" customHeight="1" x14ac:dyDescent="0.2">
      <c r="A49" s="138" t="s">
        <v>499</v>
      </c>
      <c r="B49" s="44" t="s">
        <v>932</v>
      </c>
      <c r="C49" s="37" t="s">
        <v>42</v>
      </c>
      <c r="D49" s="37" t="s">
        <v>543</v>
      </c>
      <c r="E49" s="348">
        <v>73.239999999999995</v>
      </c>
      <c r="F49" s="99">
        <f t="shared" si="5"/>
        <v>4500</v>
      </c>
      <c r="G49" s="99">
        <f t="shared" si="6"/>
        <v>329.58</v>
      </c>
      <c r="H49" s="99">
        <f t="shared" si="11"/>
        <v>87.16</v>
      </c>
      <c r="I49" s="99">
        <f t="shared" si="8"/>
        <v>4500</v>
      </c>
      <c r="J49" s="99">
        <f t="shared" si="9"/>
        <v>392.22</v>
      </c>
      <c r="K49" s="38">
        <v>9000</v>
      </c>
      <c r="L49" s="316">
        <f t="shared" si="10"/>
        <v>721.8</v>
      </c>
    </row>
    <row r="50" spans="1:12" ht="49.7" customHeight="1" x14ac:dyDescent="0.2">
      <c r="A50" s="388" t="s">
        <v>552</v>
      </c>
      <c r="B50" s="44" t="s">
        <v>933</v>
      </c>
      <c r="C50" s="37" t="s">
        <v>42</v>
      </c>
      <c r="D50" s="37" t="s">
        <v>543</v>
      </c>
      <c r="E50" s="348">
        <v>73.239999999999995</v>
      </c>
      <c r="F50" s="99">
        <f t="shared" si="5"/>
        <v>140</v>
      </c>
      <c r="G50" s="99">
        <f t="shared" si="6"/>
        <v>10.25</v>
      </c>
      <c r="H50" s="99">
        <f t="shared" si="11"/>
        <v>87.16</v>
      </c>
      <c r="I50" s="99">
        <f t="shared" si="8"/>
        <v>140</v>
      </c>
      <c r="J50" s="99">
        <f t="shared" si="9"/>
        <v>12.2</v>
      </c>
      <c r="K50" s="277">
        <v>280</v>
      </c>
      <c r="L50" s="316">
        <f t="shared" si="10"/>
        <v>22.45</v>
      </c>
    </row>
    <row r="51" spans="1:12" ht="56.45" customHeight="1" x14ac:dyDescent="0.2">
      <c r="A51" s="388"/>
      <c r="B51" s="44" t="s">
        <v>852</v>
      </c>
      <c r="C51" s="37" t="s">
        <v>42</v>
      </c>
      <c r="D51" s="37" t="s">
        <v>543</v>
      </c>
      <c r="E51" s="348">
        <v>73.239999999999995</v>
      </c>
      <c r="F51" s="99">
        <f t="shared" si="5"/>
        <v>10000</v>
      </c>
      <c r="G51" s="99">
        <f t="shared" si="6"/>
        <v>732.4</v>
      </c>
      <c r="H51" s="99">
        <f t="shared" si="11"/>
        <v>87.16</v>
      </c>
      <c r="I51" s="99">
        <f t="shared" si="8"/>
        <v>10000</v>
      </c>
      <c r="J51" s="99">
        <f t="shared" si="9"/>
        <v>871.6</v>
      </c>
      <c r="K51" s="277">
        <v>20000</v>
      </c>
      <c r="L51" s="316">
        <f t="shared" si="10"/>
        <v>1604</v>
      </c>
    </row>
    <row r="52" spans="1:12" ht="55.5" customHeight="1" x14ac:dyDescent="0.2">
      <c r="A52" s="388" t="s">
        <v>500</v>
      </c>
      <c r="B52" s="44" t="s">
        <v>934</v>
      </c>
      <c r="C52" s="37" t="s">
        <v>42</v>
      </c>
      <c r="D52" s="37" t="s">
        <v>543</v>
      </c>
      <c r="E52" s="348">
        <v>73.239999999999995</v>
      </c>
      <c r="F52" s="99">
        <f t="shared" si="5"/>
        <v>500</v>
      </c>
      <c r="G52" s="99">
        <f t="shared" si="6"/>
        <v>36.619999999999997</v>
      </c>
      <c r="H52" s="99">
        <f t="shared" si="11"/>
        <v>87.16</v>
      </c>
      <c r="I52" s="99">
        <f t="shared" si="8"/>
        <v>500</v>
      </c>
      <c r="J52" s="99">
        <f t="shared" si="9"/>
        <v>43.58</v>
      </c>
      <c r="K52" s="277">
        <v>1000</v>
      </c>
      <c r="L52" s="316">
        <f t="shared" si="10"/>
        <v>80.199999999999989</v>
      </c>
    </row>
    <row r="53" spans="1:12" ht="56.45" customHeight="1" x14ac:dyDescent="0.2">
      <c r="A53" s="388"/>
      <c r="B53" s="44" t="s">
        <v>854</v>
      </c>
      <c r="C53" s="37" t="s">
        <v>42</v>
      </c>
      <c r="D53" s="37" t="s">
        <v>543</v>
      </c>
      <c r="E53" s="348">
        <v>73.239999999999995</v>
      </c>
      <c r="F53" s="99">
        <f t="shared" si="5"/>
        <v>5752.5</v>
      </c>
      <c r="G53" s="99">
        <f t="shared" si="6"/>
        <v>421.31</v>
      </c>
      <c r="H53" s="99">
        <f t="shared" si="11"/>
        <v>87.16</v>
      </c>
      <c r="I53" s="99">
        <f t="shared" si="8"/>
        <v>5752.5</v>
      </c>
      <c r="J53" s="99">
        <f t="shared" si="9"/>
        <v>501.39</v>
      </c>
      <c r="K53" s="38">
        <v>11505</v>
      </c>
      <c r="L53" s="316">
        <f t="shared" si="10"/>
        <v>922.7</v>
      </c>
    </row>
    <row r="54" spans="1:12" ht="57.2" customHeight="1" x14ac:dyDescent="0.2">
      <c r="A54" s="388" t="s">
        <v>422</v>
      </c>
      <c r="B54" s="44" t="s">
        <v>935</v>
      </c>
      <c r="C54" s="37" t="s">
        <v>42</v>
      </c>
      <c r="D54" s="37" t="s">
        <v>543</v>
      </c>
      <c r="E54" s="348">
        <v>73.239999999999995</v>
      </c>
      <c r="F54" s="99">
        <f t="shared" si="5"/>
        <v>1400</v>
      </c>
      <c r="G54" s="99">
        <f t="shared" si="6"/>
        <v>102.54</v>
      </c>
      <c r="H54" s="99">
        <f t="shared" si="11"/>
        <v>87.16</v>
      </c>
      <c r="I54" s="99">
        <f t="shared" si="8"/>
        <v>1400</v>
      </c>
      <c r="J54" s="99">
        <f t="shared" si="9"/>
        <v>122.02</v>
      </c>
      <c r="K54" s="277">
        <v>2800</v>
      </c>
      <c r="L54" s="316">
        <f t="shared" si="10"/>
        <v>224.56</v>
      </c>
    </row>
    <row r="55" spans="1:12" ht="58.9" customHeight="1" x14ac:dyDescent="0.2">
      <c r="A55" s="388"/>
      <c r="B55" s="44" t="s">
        <v>856</v>
      </c>
      <c r="C55" s="37" t="s">
        <v>42</v>
      </c>
      <c r="D55" s="37" t="s">
        <v>543</v>
      </c>
      <c r="E55" s="348">
        <v>73.239999999999995</v>
      </c>
      <c r="F55" s="99">
        <f t="shared" si="5"/>
        <v>28500</v>
      </c>
      <c r="G55" s="99">
        <f t="shared" si="6"/>
        <v>2087.34</v>
      </c>
      <c r="H55" s="99">
        <f t="shared" si="11"/>
        <v>87.16</v>
      </c>
      <c r="I55" s="99">
        <f t="shared" si="8"/>
        <v>28500</v>
      </c>
      <c r="J55" s="99">
        <f t="shared" si="9"/>
        <v>2484.06</v>
      </c>
      <c r="K55" s="277">
        <v>57000</v>
      </c>
      <c r="L55" s="316">
        <f t="shared" si="10"/>
        <v>4571.3999999999996</v>
      </c>
    </row>
    <row r="56" spans="1:12" ht="54.75" customHeight="1" x14ac:dyDescent="0.2">
      <c r="A56" s="388" t="s">
        <v>423</v>
      </c>
      <c r="B56" s="44" t="s">
        <v>936</v>
      </c>
      <c r="C56" s="37" t="s">
        <v>42</v>
      </c>
      <c r="D56" s="37" t="s">
        <v>543</v>
      </c>
      <c r="E56" s="348">
        <v>73.239999999999995</v>
      </c>
      <c r="F56" s="99">
        <f t="shared" si="5"/>
        <v>225</v>
      </c>
      <c r="G56" s="99">
        <f t="shared" si="6"/>
        <v>16.48</v>
      </c>
      <c r="H56" s="99">
        <f t="shared" si="11"/>
        <v>87.16</v>
      </c>
      <c r="I56" s="99">
        <f t="shared" si="8"/>
        <v>225</v>
      </c>
      <c r="J56" s="99">
        <f t="shared" si="9"/>
        <v>19.61</v>
      </c>
      <c r="K56" s="277">
        <v>450</v>
      </c>
      <c r="L56" s="316">
        <f t="shared" si="10"/>
        <v>36.090000000000003</v>
      </c>
    </row>
    <row r="57" spans="1:12" ht="58.9" customHeight="1" x14ac:dyDescent="0.2">
      <c r="A57" s="388"/>
      <c r="B57" s="44" t="s">
        <v>858</v>
      </c>
      <c r="C57" s="37" t="s">
        <v>42</v>
      </c>
      <c r="D57" s="37" t="s">
        <v>543</v>
      </c>
      <c r="E57" s="348">
        <v>73.239999999999995</v>
      </c>
      <c r="F57" s="99">
        <f t="shared" si="5"/>
        <v>425</v>
      </c>
      <c r="G57" s="99">
        <f t="shared" si="6"/>
        <v>31.13</v>
      </c>
      <c r="H57" s="99">
        <f t="shared" si="11"/>
        <v>87.16</v>
      </c>
      <c r="I57" s="99">
        <f t="shared" si="8"/>
        <v>425</v>
      </c>
      <c r="J57" s="99">
        <f t="shared" si="9"/>
        <v>37.04</v>
      </c>
      <c r="K57" s="38">
        <v>850</v>
      </c>
      <c r="L57" s="316">
        <f t="shared" si="10"/>
        <v>68.17</v>
      </c>
    </row>
    <row r="58" spans="1:12" ht="57.95" customHeight="1" x14ac:dyDescent="0.2">
      <c r="A58" s="388" t="s">
        <v>131</v>
      </c>
      <c r="B58" s="44" t="s">
        <v>859</v>
      </c>
      <c r="C58" s="37" t="s">
        <v>42</v>
      </c>
      <c r="D58" s="37" t="s">
        <v>543</v>
      </c>
      <c r="E58" s="348">
        <v>73.239999999999995</v>
      </c>
      <c r="F58" s="99">
        <f t="shared" si="5"/>
        <v>342.75</v>
      </c>
      <c r="G58" s="99">
        <f t="shared" si="6"/>
        <v>25.1</v>
      </c>
      <c r="H58" s="99">
        <f t="shared" si="11"/>
        <v>87.16</v>
      </c>
      <c r="I58" s="99">
        <f t="shared" si="8"/>
        <v>342.75</v>
      </c>
      <c r="J58" s="99">
        <f t="shared" si="9"/>
        <v>29.87</v>
      </c>
      <c r="K58" s="277">
        <v>685.5</v>
      </c>
      <c r="L58" s="316">
        <f t="shared" si="10"/>
        <v>54.97</v>
      </c>
    </row>
    <row r="59" spans="1:12" ht="57" customHeight="1" x14ac:dyDescent="0.2">
      <c r="A59" s="388"/>
      <c r="B59" s="44" t="s">
        <v>937</v>
      </c>
      <c r="C59" s="37" t="s">
        <v>35</v>
      </c>
      <c r="D59" s="37" t="s">
        <v>543</v>
      </c>
      <c r="E59" s="348">
        <v>85.91</v>
      </c>
      <c r="F59" s="99">
        <f t="shared" si="5"/>
        <v>59.92</v>
      </c>
      <c r="G59" s="99">
        <f t="shared" si="6"/>
        <v>5.15</v>
      </c>
      <c r="H59" s="99">
        <f>ROUND(E59*$J$174,2)</f>
        <v>99.66</v>
      </c>
      <c r="I59" s="99">
        <f t="shared" si="8"/>
        <v>59.91</v>
      </c>
      <c r="J59" s="99">
        <f t="shared" si="9"/>
        <v>5.97</v>
      </c>
      <c r="K59" s="277">
        <v>119.83</v>
      </c>
      <c r="L59" s="316">
        <f t="shared" si="10"/>
        <v>11.120000000000001</v>
      </c>
    </row>
    <row r="60" spans="1:12" ht="49.7" customHeight="1" x14ac:dyDescent="0.2">
      <c r="A60" s="388" t="s">
        <v>133</v>
      </c>
      <c r="B60" s="44" t="s">
        <v>938</v>
      </c>
      <c r="C60" s="99" t="s">
        <v>60</v>
      </c>
      <c r="D60" s="37" t="s">
        <v>404</v>
      </c>
      <c r="E60" s="348">
        <v>196.94</v>
      </c>
      <c r="F60" s="99">
        <f t="shared" si="5"/>
        <v>241.47</v>
      </c>
      <c r="G60" s="99">
        <f t="shared" si="6"/>
        <v>47.56</v>
      </c>
      <c r="H60" s="99">
        <f>ROUND(E60*$J$174,2)</f>
        <v>228.45</v>
      </c>
      <c r="I60" s="99">
        <f t="shared" si="8"/>
        <v>241.47</v>
      </c>
      <c r="J60" s="99">
        <f t="shared" si="9"/>
        <v>55.16</v>
      </c>
      <c r="K60" s="277">
        <v>482.94</v>
      </c>
      <c r="L60" s="316">
        <f t="shared" si="10"/>
        <v>102.72</v>
      </c>
    </row>
    <row r="61" spans="1:12" ht="45.6" customHeight="1" x14ac:dyDescent="0.2">
      <c r="A61" s="388"/>
      <c r="B61" s="44" t="s">
        <v>862</v>
      </c>
      <c r="C61" s="99" t="s">
        <v>60</v>
      </c>
      <c r="D61" s="37" t="s">
        <v>404</v>
      </c>
      <c r="E61" s="348">
        <v>196.94</v>
      </c>
      <c r="F61" s="99">
        <f t="shared" si="5"/>
        <v>2861.11</v>
      </c>
      <c r="G61" s="99">
        <f t="shared" si="6"/>
        <v>563.47</v>
      </c>
      <c r="H61" s="99">
        <f>ROUND(E61*$J$174,2)</f>
        <v>228.45</v>
      </c>
      <c r="I61" s="99">
        <f t="shared" si="8"/>
        <v>2861.1</v>
      </c>
      <c r="J61" s="99">
        <f t="shared" si="9"/>
        <v>653.62</v>
      </c>
      <c r="K61" s="277">
        <v>5722.21</v>
      </c>
      <c r="L61" s="316">
        <f t="shared" si="10"/>
        <v>1217.0900000000001</v>
      </c>
    </row>
    <row r="62" spans="1:12" ht="60.6" customHeight="1" x14ac:dyDescent="0.2">
      <c r="A62" s="435" t="s">
        <v>553</v>
      </c>
      <c r="B62" s="44" t="s">
        <v>939</v>
      </c>
      <c r="C62" s="37" t="s">
        <v>42</v>
      </c>
      <c r="D62" s="37" t="s">
        <v>543</v>
      </c>
      <c r="E62" s="348">
        <v>73.239999999999995</v>
      </c>
      <c r="F62" s="99">
        <f t="shared" si="5"/>
        <v>4500</v>
      </c>
      <c r="G62" s="99">
        <f t="shared" si="6"/>
        <v>329.58</v>
      </c>
      <c r="H62" s="99">
        <f>ROUND(E62*$J$172,2)</f>
        <v>87.16</v>
      </c>
      <c r="I62" s="99">
        <f t="shared" si="8"/>
        <v>4500</v>
      </c>
      <c r="J62" s="99">
        <f t="shared" si="9"/>
        <v>392.22</v>
      </c>
      <c r="K62" s="277">
        <v>9000</v>
      </c>
      <c r="L62" s="316">
        <f t="shared" si="10"/>
        <v>721.8</v>
      </c>
    </row>
    <row r="63" spans="1:12" ht="78.75" customHeight="1" x14ac:dyDescent="0.2">
      <c r="A63" s="435"/>
      <c r="B63" s="44" t="s">
        <v>820</v>
      </c>
      <c r="C63" s="37" t="s">
        <v>42</v>
      </c>
      <c r="D63" s="37" t="s">
        <v>543</v>
      </c>
      <c r="E63" s="348">
        <v>73.239999999999995</v>
      </c>
      <c r="F63" s="99">
        <f t="shared" si="5"/>
        <v>493.25</v>
      </c>
      <c r="G63" s="99">
        <f t="shared" si="6"/>
        <v>36.130000000000003</v>
      </c>
      <c r="H63" s="99">
        <f>ROUND(E63*$J$172,2)</f>
        <v>87.16</v>
      </c>
      <c r="I63" s="99">
        <f t="shared" si="8"/>
        <v>493.25</v>
      </c>
      <c r="J63" s="99">
        <f t="shared" si="9"/>
        <v>42.99</v>
      </c>
      <c r="K63" s="277">
        <v>986.5</v>
      </c>
      <c r="L63" s="316">
        <f t="shared" si="10"/>
        <v>79.12</v>
      </c>
    </row>
    <row r="64" spans="1:12" ht="58.5" customHeight="1" x14ac:dyDescent="0.2">
      <c r="A64" s="138" t="s">
        <v>424</v>
      </c>
      <c r="B64" s="105" t="s">
        <v>940</v>
      </c>
      <c r="C64" s="99" t="s">
        <v>60</v>
      </c>
      <c r="D64" s="37" t="s">
        <v>404</v>
      </c>
      <c r="E64" s="348">
        <v>196.94</v>
      </c>
      <c r="F64" s="99">
        <f t="shared" si="5"/>
        <v>4350</v>
      </c>
      <c r="G64" s="99">
        <f t="shared" si="6"/>
        <v>856.69</v>
      </c>
      <c r="H64" s="99">
        <f>ROUND(E64*$J$174,2)</f>
        <v>228.45</v>
      </c>
      <c r="I64" s="99">
        <f t="shared" si="8"/>
        <v>4350</v>
      </c>
      <c r="J64" s="99">
        <f t="shared" si="9"/>
        <v>993.76</v>
      </c>
      <c r="K64" s="277">
        <v>8700</v>
      </c>
      <c r="L64" s="316">
        <f t="shared" si="10"/>
        <v>1850.45</v>
      </c>
    </row>
    <row r="65" spans="1:12" ht="54.75" customHeight="1" x14ac:dyDescent="0.2">
      <c r="A65" s="388" t="s">
        <v>141</v>
      </c>
      <c r="B65" s="44" t="s">
        <v>867</v>
      </c>
      <c r="C65" s="389" t="s">
        <v>36</v>
      </c>
      <c r="D65" s="37" t="s">
        <v>543</v>
      </c>
      <c r="E65" s="348">
        <v>216.14</v>
      </c>
      <c r="F65" s="99">
        <f t="shared" si="5"/>
        <v>75</v>
      </c>
      <c r="G65" s="99">
        <f t="shared" si="6"/>
        <v>16.21</v>
      </c>
      <c r="H65" s="99">
        <f>ROUND(E65*$J$174,2)</f>
        <v>250.72</v>
      </c>
      <c r="I65" s="99">
        <f t="shared" si="8"/>
        <v>75</v>
      </c>
      <c r="J65" s="99">
        <f t="shared" si="9"/>
        <v>18.8</v>
      </c>
      <c r="K65" s="277">
        <v>150</v>
      </c>
      <c r="L65" s="316">
        <f t="shared" si="10"/>
        <v>35.010000000000005</v>
      </c>
    </row>
    <row r="66" spans="1:12" ht="44.85" customHeight="1" x14ac:dyDescent="0.2">
      <c r="A66" s="388"/>
      <c r="B66" s="44" t="s">
        <v>868</v>
      </c>
      <c r="C66" s="389"/>
      <c r="D66" s="37" t="s">
        <v>543</v>
      </c>
      <c r="E66" s="348">
        <v>216.14</v>
      </c>
      <c r="F66" s="99">
        <f t="shared" si="5"/>
        <v>750</v>
      </c>
      <c r="G66" s="99">
        <f t="shared" si="6"/>
        <v>162.11000000000001</v>
      </c>
      <c r="H66" s="99">
        <f>ROUND(E66*$J$174,2)</f>
        <v>250.72</v>
      </c>
      <c r="I66" s="99">
        <f t="shared" si="8"/>
        <v>750</v>
      </c>
      <c r="J66" s="99">
        <f t="shared" si="9"/>
        <v>188.04</v>
      </c>
      <c r="K66" s="277">
        <v>1500</v>
      </c>
      <c r="L66" s="316">
        <f t="shared" si="10"/>
        <v>350.15</v>
      </c>
    </row>
    <row r="67" spans="1:12" ht="60.6" customHeight="1" x14ac:dyDescent="0.2">
      <c r="A67" s="388" t="s">
        <v>143</v>
      </c>
      <c r="B67" s="44" t="s">
        <v>941</v>
      </c>
      <c r="C67" s="37" t="s">
        <v>154</v>
      </c>
      <c r="D67" s="37" t="s">
        <v>554</v>
      </c>
      <c r="E67" s="348">
        <v>87.42</v>
      </c>
      <c r="F67" s="99">
        <f t="shared" si="5"/>
        <v>80.5</v>
      </c>
      <c r="G67" s="99">
        <f t="shared" si="6"/>
        <v>7.04</v>
      </c>
      <c r="H67" s="99">
        <f>ROUND(E67*$J$174,2)</f>
        <v>101.41</v>
      </c>
      <c r="I67" s="99">
        <f t="shared" si="8"/>
        <v>80.5</v>
      </c>
      <c r="J67" s="99">
        <f t="shared" si="9"/>
        <v>8.16</v>
      </c>
      <c r="K67" s="277">
        <v>161</v>
      </c>
      <c r="L67" s="316">
        <f t="shared" si="10"/>
        <v>15.2</v>
      </c>
    </row>
    <row r="68" spans="1:12" ht="60.6" customHeight="1" x14ac:dyDescent="0.2">
      <c r="A68" s="388"/>
      <c r="B68" s="44" t="s">
        <v>870</v>
      </c>
      <c r="C68" s="37" t="s">
        <v>154</v>
      </c>
      <c r="D68" s="37" t="s">
        <v>554</v>
      </c>
      <c r="E68" s="348">
        <v>87.42</v>
      </c>
      <c r="F68" s="99">
        <f t="shared" si="5"/>
        <v>1115</v>
      </c>
      <c r="G68" s="99">
        <f t="shared" si="6"/>
        <v>97.47</v>
      </c>
      <c r="H68" s="99">
        <f>ROUND(E68*$J$174,2)</f>
        <v>101.41</v>
      </c>
      <c r="I68" s="99">
        <f t="shared" si="8"/>
        <v>1115</v>
      </c>
      <c r="J68" s="99">
        <f t="shared" si="9"/>
        <v>113.07</v>
      </c>
      <c r="K68" s="277">
        <v>2230</v>
      </c>
      <c r="L68" s="316">
        <f t="shared" si="10"/>
        <v>210.54</v>
      </c>
    </row>
    <row r="69" spans="1:12" ht="46.35" customHeight="1" x14ac:dyDescent="0.2">
      <c r="A69" s="388" t="s">
        <v>146</v>
      </c>
      <c r="B69" s="44" t="s">
        <v>942</v>
      </c>
      <c r="C69" s="37" t="s">
        <v>42</v>
      </c>
      <c r="D69" s="37" t="s">
        <v>543</v>
      </c>
      <c r="E69" s="348">
        <v>73.239999999999995</v>
      </c>
      <c r="F69" s="99">
        <f t="shared" si="5"/>
        <v>18.53</v>
      </c>
      <c r="G69" s="99">
        <f t="shared" si="6"/>
        <v>1.36</v>
      </c>
      <c r="H69" s="99">
        <f>ROUND(E69*$J$172,2)</f>
        <v>87.16</v>
      </c>
      <c r="I69" s="99">
        <f t="shared" si="8"/>
        <v>18.519999999999996</v>
      </c>
      <c r="J69" s="99">
        <f t="shared" si="9"/>
        <v>1.61</v>
      </c>
      <c r="K69" s="277">
        <v>37.049999999999997</v>
      </c>
      <c r="L69" s="316">
        <f t="shared" si="10"/>
        <v>2.97</v>
      </c>
    </row>
    <row r="70" spans="1:12" ht="59.65" customHeight="1" x14ac:dyDescent="0.2">
      <c r="A70" s="388"/>
      <c r="B70" s="44" t="s">
        <v>874</v>
      </c>
      <c r="C70" s="37" t="s">
        <v>42</v>
      </c>
      <c r="D70" s="37" t="s">
        <v>543</v>
      </c>
      <c r="E70" s="348">
        <v>73.239999999999995</v>
      </c>
      <c r="F70" s="99">
        <f t="shared" si="5"/>
        <v>1000.36</v>
      </c>
      <c r="G70" s="99">
        <f t="shared" si="6"/>
        <v>73.27</v>
      </c>
      <c r="H70" s="99">
        <f>ROUND(E70*$J$172,2)</f>
        <v>87.16</v>
      </c>
      <c r="I70" s="99">
        <f t="shared" si="8"/>
        <v>1000.36</v>
      </c>
      <c r="J70" s="99">
        <f t="shared" si="9"/>
        <v>87.19</v>
      </c>
      <c r="K70" s="277">
        <v>2000.72</v>
      </c>
      <c r="L70" s="316">
        <f t="shared" si="10"/>
        <v>160.45999999999998</v>
      </c>
    </row>
    <row r="71" spans="1:12" ht="58.9" customHeight="1" x14ac:dyDescent="0.2">
      <c r="A71" s="388" t="s">
        <v>149</v>
      </c>
      <c r="B71" s="44" t="s">
        <v>875</v>
      </c>
      <c r="C71" s="37" t="s">
        <v>42</v>
      </c>
      <c r="D71" s="37" t="s">
        <v>543</v>
      </c>
      <c r="E71" s="348">
        <v>73.239999999999995</v>
      </c>
      <c r="F71" s="99">
        <f t="shared" si="5"/>
        <v>1700</v>
      </c>
      <c r="G71" s="99">
        <f t="shared" si="6"/>
        <v>124.51</v>
      </c>
      <c r="H71" s="99">
        <f>ROUND(E71*$J$172,2)</f>
        <v>87.16</v>
      </c>
      <c r="I71" s="99">
        <f t="shared" si="8"/>
        <v>1700</v>
      </c>
      <c r="J71" s="99">
        <f t="shared" si="9"/>
        <v>148.16999999999999</v>
      </c>
      <c r="K71" s="38">
        <v>3400</v>
      </c>
      <c r="L71" s="316">
        <f t="shared" si="10"/>
        <v>272.68</v>
      </c>
    </row>
    <row r="72" spans="1:12" ht="63.75" customHeight="1" x14ac:dyDescent="0.2">
      <c r="A72" s="388"/>
      <c r="B72" s="44" t="s">
        <v>876</v>
      </c>
      <c r="C72" s="37" t="s">
        <v>42</v>
      </c>
      <c r="D72" s="37" t="s">
        <v>543</v>
      </c>
      <c r="E72" s="348">
        <v>73.239999999999995</v>
      </c>
      <c r="F72" s="99">
        <f t="shared" si="5"/>
        <v>1900</v>
      </c>
      <c r="G72" s="99">
        <f t="shared" si="6"/>
        <v>139.16</v>
      </c>
      <c r="H72" s="99">
        <f>ROUND(E72*$J$172,2)</f>
        <v>87.16</v>
      </c>
      <c r="I72" s="99">
        <f t="shared" si="8"/>
        <v>1900</v>
      </c>
      <c r="J72" s="99">
        <f t="shared" si="9"/>
        <v>165.6</v>
      </c>
      <c r="K72" s="38">
        <v>3800</v>
      </c>
      <c r="L72" s="316">
        <f t="shared" si="10"/>
        <v>304.76</v>
      </c>
    </row>
    <row r="73" spans="1:12" ht="54.75" customHeight="1" x14ac:dyDescent="0.2">
      <c r="A73" s="138" t="s">
        <v>152</v>
      </c>
      <c r="B73" s="44" t="s">
        <v>877</v>
      </c>
      <c r="C73" s="37" t="s">
        <v>42</v>
      </c>
      <c r="D73" s="37" t="s">
        <v>543</v>
      </c>
      <c r="E73" s="348">
        <v>73.239999999999995</v>
      </c>
      <c r="F73" s="99">
        <f t="shared" ref="F73:F89" si="12">ROUND(K73/12*6,2)</f>
        <v>6750</v>
      </c>
      <c r="G73" s="99">
        <f t="shared" ref="G73:G89" si="13">ROUND(E73*F73/1000,2)</f>
        <v>494.37</v>
      </c>
      <c r="H73" s="99">
        <f>ROUND(E73*$J$172,2)</f>
        <v>87.16</v>
      </c>
      <c r="I73" s="99">
        <f t="shared" ref="I73:I89" si="14">K73-F73</f>
        <v>6750</v>
      </c>
      <c r="J73" s="99">
        <f t="shared" ref="J73:J89" si="15">ROUND(H73*I73/1000,2)</f>
        <v>588.33000000000004</v>
      </c>
      <c r="K73" s="277">
        <v>13500</v>
      </c>
      <c r="L73" s="316">
        <f t="shared" ref="L73:L89" si="16">G73+J73</f>
        <v>1082.7</v>
      </c>
    </row>
    <row r="74" spans="1:12" ht="52.15" customHeight="1" x14ac:dyDescent="0.2">
      <c r="A74" s="388" t="s">
        <v>431</v>
      </c>
      <c r="B74" s="44" t="s">
        <v>943</v>
      </c>
      <c r="C74" s="37" t="s">
        <v>42</v>
      </c>
      <c r="D74" s="37" t="s">
        <v>543</v>
      </c>
      <c r="E74" s="348">
        <v>73.239999999999995</v>
      </c>
      <c r="F74" s="99">
        <f t="shared" si="12"/>
        <v>28.5</v>
      </c>
      <c r="G74" s="99">
        <f t="shared" si="13"/>
        <v>2.09</v>
      </c>
      <c r="H74" s="348">
        <v>73.239999999999995</v>
      </c>
      <c r="I74" s="99">
        <f t="shared" si="14"/>
        <v>28.5</v>
      </c>
      <c r="J74" s="99">
        <f t="shared" si="15"/>
        <v>2.09</v>
      </c>
      <c r="K74" s="277">
        <v>57</v>
      </c>
      <c r="L74" s="316">
        <f t="shared" si="16"/>
        <v>4.18</v>
      </c>
    </row>
    <row r="75" spans="1:12" ht="67.900000000000006" customHeight="1" x14ac:dyDescent="0.2">
      <c r="A75" s="388"/>
      <c r="B75" s="44" t="s">
        <v>944</v>
      </c>
      <c r="C75" s="37" t="s">
        <v>42</v>
      </c>
      <c r="D75" s="37" t="s">
        <v>543</v>
      </c>
      <c r="E75" s="348">
        <v>73.239999999999995</v>
      </c>
      <c r="F75" s="99">
        <f t="shared" si="12"/>
        <v>4500</v>
      </c>
      <c r="G75" s="99">
        <f t="shared" si="13"/>
        <v>329.58</v>
      </c>
      <c r="H75" s="99">
        <f t="shared" ref="H75:H85" si="17">ROUND(E75*$J$172,2)</f>
        <v>87.16</v>
      </c>
      <c r="I75" s="99">
        <f t="shared" si="14"/>
        <v>4500</v>
      </c>
      <c r="J75" s="99">
        <f t="shared" si="15"/>
        <v>392.22</v>
      </c>
      <c r="K75" s="38">
        <v>9000</v>
      </c>
      <c r="L75" s="316">
        <f t="shared" si="16"/>
        <v>721.8</v>
      </c>
    </row>
    <row r="76" spans="1:12" ht="43.9" customHeight="1" x14ac:dyDescent="0.2">
      <c r="A76" s="388"/>
      <c r="B76" s="44" t="s">
        <v>945</v>
      </c>
      <c r="C76" s="37" t="s">
        <v>42</v>
      </c>
      <c r="D76" s="37" t="s">
        <v>543</v>
      </c>
      <c r="E76" s="348">
        <v>73.239999999999995</v>
      </c>
      <c r="F76" s="99">
        <f t="shared" si="12"/>
        <v>7972.53</v>
      </c>
      <c r="G76" s="99">
        <f t="shared" si="13"/>
        <v>583.91</v>
      </c>
      <c r="H76" s="99">
        <f t="shared" si="17"/>
        <v>87.16</v>
      </c>
      <c r="I76" s="99">
        <f t="shared" si="14"/>
        <v>7972.5199999999995</v>
      </c>
      <c r="J76" s="99">
        <f t="shared" si="15"/>
        <v>694.88</v>
      </c>
      <c r="K76" s="277">
        <v>15945.05</v>
      </c>
      <c r="L76" s="316">
        <f t="shared" si="16"/>
        <v>1278.79</v>
      </c>
    </row>
    <row r="77" spans="1:12" ht="63" customHeight="1" x14ac:dyDescent="0.2">
      <c r="A77" s="138" t="s">
        <v>160</v>
      </c>
      <c r="B77" s="44" t="s">
        <v>946</v>
      </c>
      <c r="C77" s="37" t="s">
        <v>42</v>
      </c>
      <c r="D77" s="37" t="s">
        <v>543</v>
      </c>
      <c r="E77" s="348">
        <v>73.239999999999995</v>
      </c>
      <c r="F77" s="99">
        <f t="shared" si="12"/>
        <v>3000</v>
      </c>
      <c r="G77" s="99">
        <f t="shared" si="13"/>
        <v>219.72</v>
      </c>
      <c r="H77" s="99">
        <f t="shared" si="17"/>
        <v>87.16</v>
      </c>
      <c r="I77" s="99">
        <f t="shared" si="14"/>
        <v>3000</v>
      </c>
      <c r="J77" s="99">
        <f t="shared" si="15"/>
        <v>261.48</v>
      </c>
      <c r="K77" s="277">
        <v>6000</v>
      </c>
      <c r="L77" s="316">
        <f t="shared" si="16"/>
        <v>481.20000000000005</v>
      </c>
    </row>
    <row r="78" spans="1:12" ht="50.65" customHeight="1" x14ac:dyDescent="0.2">
      <c r="A78" s="138" t="s">
        <v>556</v>
      </c>
      <c r="B78" s="44" t="s">
        <v>882</v>
      </c>
      <c r="C78" s="37" t="s">
        <v>42</v>
      </c>
      <c r="D78" s="37" t="s">
        <v>543</v>
      </c>
      <c r="E78" s="348">
        <v>73.239999999999995</v>
      </c>
      <c r="F78" s="99">
        <f t="shared" si="12"/>
        <v>3050</v>
      </c>
      <c r="G78" s="99">
        <f t="shared" si="13"/>
        <v>223.38</v>
      </c>
      <c r="H78" s="99">
        <f t="shared" si="17"/>
        <v>87.16</v>
      </c>
      <c r="I78" s="99">
        <f t="shared" si="14"/>
        <v>3050</v>
      </c>
      <c r="J78" s="99">
        <f t="shared" si="15"/>
        <v>265.83999999999997</v>
      </c>
      <c r="K78" s="277">
        <v>6100</v>
      </c>
      <c r="L78" s="316">
        <f t="shared" si="16"/>
        <v>489.21999999999997</v>
      </c>
    </row>
    <row r="79" spans="1:12" ht="57.2" customHeight="1" x14ac:dyDescent="0.2">
      <c r="A79" s="388" t="s">
        <v>166</v>
      </c>
      <c r="B79" s="44" t="s">
        <v>947</v>
      </c>
      <c r="C79" s="37" t="s">
        <v>42</v>
      </c>
      <c r="D79" s="37" t="s">
        <v>543</v>
      </c>
      <c r="E79" s="348">
        <v>73.239999999999995</v>
      </c>
      <c r="F79" s="99">
        <f t="shared" si="12"/>
        <v>275</v>
      </c>
      <c r="G79" s="99">
        <f t="shared" si="13"/>
        <v>20.14</v>
      </c>
      <c r="H79" s="99">
        <f t="shared" si="17"/>
        <v>87.16</v>
      </c>
      <c r="I79" s="99">
        <f t="shared" si="14"/>
        <v>275</v>
      </c>
      <c r="J79" s="99">
        <f t="shared" si="15"/>
        <v>23.97</v>
      </c>
      <c r="K79" s="38">
        <v>550</v>
      </c>
      <c r="L79" s="316">
        <f t="shared" si="16"/>
        <v>44.11</v>
      </c>
    </row>
    <row r="80" spans="1:12" ht="64.7" customHeight="1" x14ac:dyDescent="0.2">
      <c r="A80" s="388"/>
      <c r="B80" s="44" t="s">
        <v>884</v>
      </c>
      <c r="C80" s="37" t="s">
        <v>42</v>
      </c>
      <c r="D80" s="37" t="s">
        <v>543</v>
      </c>
      <c r="E80" s="348">
        <v>73.239999999999995</v>
      </c>
      <c r="F80" s="99">
        <f t="shared" si="12"/>
        <v>509.65</v>
      </c>
      <c r="G80" s="99">
        <f t="shared" si="13"/>
        <v>37.33</v>
      </c>
      <c r="H80" s="99">
        <f t="shared" si="17"/>
        <v>87.16</v>
      </c>
      <c r="I80" s="99">
        <f t="shared" si="14"/>
        <v>509.64</v>
      </c>
      <c r="J80" s="99">
        <f t="shared" si="15"/>
        <v>44.42</v>
      </c>
      <c r="K80" s="38">
        <v>1019.29</v>
      </c>
      <c r="L80" s="316">
        <f t="shared" si="16"/>
        <v>81.75</v>
      </c>
    </row>
    <row r="81" spans="1:12" ht="55.5" customHeight="1" x14ac:dyDescent="0.2">
      <c r="A81" s="388" t="s">
        <v>557</v>
      </c>
      <c r="B81" s="44" t="s">
        <v>885</v>
      </c>
      <c r="C81" s="37" t="s">
        <v>42</v>
      </c>
      <c r="D81" s="37" t="s">
        <v>543</v>
      </c>
      <c r="E81" s="348">
        <v>73.239999999999995</v>
      </c>
      <c r="F81" s="99">
        <f t="shared" si="12"/>
        <v>102.5</v>
      </c>
      <c r="G81" s="99">
        <f t="shared" si="13"/>
        <v>7.51</v>
      </c>
      <c r="H81" s="99">
        <f t="shared" si="17"/>
        <v>87.16</v>
      </c>
      <c r="I81" s="99">
        <f t="shared" si="14"/>
        <v>102.5</v>
      </c>
      <c r="J81" s="99">
        <f t="shared" si="15"/>
        <v>8.93</v>
      </c>
      <c r="K81" s="277">
        <v>205</v>
      </c>
      <c r="L81" s="316">
        <f t="shared" si="16"/>
        <v>16.439999999999998</v>
      </c>
    </row>
    <row r="82" spans="1:12" ht="50.65" customHeight="1" x14ac:dyDescent="0.2">
      <c r="A82" s="388"/>
      <c r="B82" s="44" t="s">
        <v>829</v>
      </c>
      <c r="C82" s="37" t="s">
        <v>42</v>
      </c>
      <c r="D82" s="37" t="s">
        <v>543</v>
      </c>
      <c r="E82" s="348">
        <v>73.239999999999995</v>
      </c>
      <c r="F82" s="99">
        <f t="shared" si="12"/>
        <v>3250</v>
      </c>
      <c r="G82" s="99">
        <f t="shared" si="13"/>
        <v>238.03</v>
      </c>
      <c r="H82" s="99">
        <f t="shared" si="17"/>
        <v>87.16</v>
      </c>
      <c r="I82" s="99">
        <f t="shared" si="14"/>
        <v>3250</v>
      </c>
      <c r="J82" s="99">
        <f t="shared" si="15"/>
        <v>283.27</v>
      </c>
      <c r="K82" s="38">
        <v>6500</v>
      </c>
      <c r="L82" s="316">
        <f t="shared" si="16"/>
        <v>521.29999999999995</v>
      </c>
    </row>
    <row r="83" spans="1:12" ht="62.1" customHeight="1" x14ac:dyDescent="0.2">
      <c r="A83" s="138" t="s">
        <v>172</v>
      </c>
      <c r="B83" s="44" t="s">
        <v>886</v>
      </c>
      <c r="C83" s="37" t="s">
        <v>42</v>
      </c>
      <c r="D83" s="37" t="s">
        <v>543</v>
      </c>
      <c r="E83" s="348">
        <v>73.239999999999995</v>
      </c>
      <c r="F83" s="99">
        <f t="shared" si="12"/>
        <v>1000</v>
      </c>
      <c r="G83" s="99">
        <f t="shared" si="13"/>
        <v>73.239999999999995</v>
      </c>
      <c r="H83" s="99">
        <f t="shared" si="17"/>
        <v>87.16</v>
      </c>
      <c r="I83" s="99">
        <f t="shared" si="14"/>
        <v>1000</v>
      </c>
      <c r="J83" s="99">
        <f t="shared" si="15"/>
        <v>87.16</v>
      </c>
      <c r="K83" s="38">
        <v>2000</v>
      </c>
      <c r="L83" s="316">
        <f t="shared" si="16"/>
        <v>160.39999999999998</v>
      </c>
    </row>
    <row r="84" spans="1:12" ht="65.25" customHeight="1" x14ac:dyDescent="0.2">
      <c r="A84" s="138" t="s">
        <v>174</v>
      </c>
      <c r="B84" s="44" t="s">
        <v>887</v>
      </c>
      <c r="C84" s="37" t="s">
        <v>42</v>
      </c>
      <c r="D84" s="37" t="s">
        <v>543</v>
      </c>
      <c r="E84" s="348">
        <v>73.239999999999995</v>
      </c>
      <c r="F84" s="99">
        <f t="shared" si="12"/>
        <v>1275</v>
      </c>
      <c r="G84" s="99">
        <f t="shared" si="13"/>
        <v>93.38</v>
      </c>
      <c r="H84" s="99">
        <f t="shared" si="17"/>
        <v>87.16</v>
      </c>
      <c r="I84" s="99">
        <f t="shared" si="14"/>
        <v>1275</v>
      </c>
      <c r="J84" s="99">
        <f t="shared" si="15"/>
        <v>111.13</v>
      </c>
      <c r="K84" s="277">
        <v>2550</v>
      </c>
      <c r="L84" s="316">
        <f t="shared" si="16"/>
        <v>204.51</v>
      </c>
    </row>
    <row r="85" spans="1:12" ht="57.2" customHeight="1" x14ac:dyDescent="0.2">
      <c r="A85" s="138" t="s">
        <v>434</v>
      </c>
      <c r="B85" s="44" t="s">
        <v>888</v>
      </c>
      <c r="C85" s="37" t="s">
        <v>42</v>
      </c>
      <c r="D85" s="37" t="s">
        <v>543</v>
      </c>
      <c r="E85" s="348">
        <v>73.239999999999995</v>
      </c>
      <c r="F85" s="99">
        <f t="shared" si="12"/>
        <v>245</v>
      </c>
      <c r="G85" s="99">
        <f t="shared" si="13"/>
        <v>17.940000000000001</v>
      </c>
      <c r="H85" s="99">
        <f t="shared" si="17"/>
        <v>87.16</v>
      </c>
      <c r="I85" s="99">
        <f t="shared" si="14"/>
        <v>245</v>
      </c>
      <c r="J85" s="99">
        <f t="shared" si="15"/>
        <v>21.35</v>
      </c>
      <c r="K85" s="277">
        <v>490</v>
      </c>
      <c r="L85" s="316">
        <f t="shared" si="16"/>
        <v>39.290000000000006</v>
      </c>
    </row>
    <row r="86" spans="1:12" ht="49.7" customHeight="1" x14ac:dyDescent="0.2">
      <c r="A86" s="388" t="s">
        <v>179</v>
      </c>
      <c r="B86" s="44" t="s">
        <v>948</v>
      </c>
      <c r="C86" s="37" t="s">
        <v>372</v>
      </c>
      <c r="D86" s="37" t="s">
        <v>561</v>
      </c>
      <c r="E86" s="348">
        <v>230.71</v>
      </c>
      <c r="F86" s="99">
        <f t="shared" si="12"/>
        <v>944.17</v>
      </c>
      <c r="G86" s="99">
        <f t="shared" si="13"/>
        <v>217.83</v>
      </c>
      <c r="H86" s="99">
        <f>ROUND(E86*$J$174,2)</f>
        <v>267.62</v>
      </c>
      <c r="I86" s="99">
        <f t="shared" si="14"/>
        <v>944.16</v>
      </c>
      <c r="J86" s="99">
        <f t="shared" si="15"/>
        <v>252.68</v>
      </c>
      <c r="K86" s="38">
        <v>1888.33</v>
      </c>
      <c r="L86" s="316">
        <f t="shared" si="16"/>
        <v>470.51</v>
      </c>
    </row>
    <row r="87" spans="1:12" ht="49.7" customHeight="1" x14ac:dyDescent="0.2">
      <c r="A87" s="388"/>
      <c r="B87" s="44" t="s">
        <v>949</v>
      </c>
      <c r="C87" s="37" t="s">
        <v>372</v>
      </c>
      <c r="D87" s="37" t="s">
        <v>561</v>
      </c>
      <c r="E87" s="348">
        <v>230.71</v>
      </c>
      <c r="F87" s="99">
        <f t="shared" si="12"/>
        <v>1350</v>
      </c>
      <c r="G87" s="99">
        <f t="shared" si="13"/>
        <v>311.45999999999998</v>
      </c>
      <c r="H87" s="99">
        <f>ROUND(E87*$J$174,2)</f>
        <v>267.62</v>
      </c>
      <c r="I87" s="99">
        <f t="shared" si="14"/>
        <v>1350</v>
      </c>
      <c r="J87" s="99">
        <f t="shared" si="15"/>
        <v>361.29</v>
      </c>
      <c r="K87" s="38">
        <v>2700</v>
      </c>
      <c r="L87" s="316">
        <f t="shared" si="16"/>
        <v>672.75</v>
      </c>
    </row>
    <row r="88" spans="1:12" ht="58.9" customHeight="1" x14ac:dyDescent="0.2">
      <c r="A88" s="388" t="s">
        <v>182</v>
      </c>
      <c r="B88" s="44" t="s">
        <v>894</v>
      </c>
      <c r="C88" s="37" t="s">
        <v>42</v>
      </c>
      <c r="D88" s="37" t="s">
        <v>543</v>
      </c>
      <c r="E88" s="348">
        <v>73.239999999999995</v>
      </c>
      <c r="F88" s="288">
        <f t="shared" si="12"/>
        <v>25.3</v>
      </c>
      <c r="G88" s="288">
        <f t="shared" si="13"/>
        <v>1.85</v>
      </c>
      <c r="H88" s="99">
        <f>ROUND(E88*$J$172,2)</f>
        <v>87.16</v>
      </c>
      <c r="I88" s="288">
        <f t="shared" si="14"/>
        <v>25.3</v>
      </c>
      <c r="J88" s="288">
        <f t="shared" si="15"/>
        <v>2.21</v>
      </c>
      <c r="K88" s="277">
        <v>50.6</v>
      </c>
      <c r="L88" s="316">
        <f t="shared" si="16"/>
        <v>4.0600000000000005</v>
      </c>
    </row>
    <row r="89" spans="1:12" ht="64.7" customHeight="1" x14ac:dyDescent="0.2">
      <c r="A89" s="388"/>
      <c r="B89" s="44" t="s">
        <v>895</v>
      </c>
      <c r="C89" s="37" t="s">
        <v>42</v>
      </c>
      <c r="D89" s="37" t="s">
        <v>543</v>
      </c>
      <c r="E89" s="348">
        <v>73.239999999999995</v>
      </c>
      <c r="F89" s="99">
        <f t="shared" si="12"/>
        <v>420</v>
      </c>
      <c r="G89" s="99">
        <f t="shared" si="13"/>
        <v>30.76</v>
      </c>
      <c r="H89" s="99">
        <f>ROUND(E89*$J$172,2)</f>
        <v>87.16</v>
      </c>
      <c r="I89" s="99">
        <f t="shared" si="14"/>
        <v>420</v>
      </c>
      <c r="J89" s="99">
        <f t="shared" si="15"/>
        <v>36.61</v>
      </c>
      <c r="K89" s="38">
        <v>840</v>
      </c>
      <c r="L89" s="316">
        <f t="shared" si="16"/>
        <v>67.37</v>
      </c>
    </row>
    <row r="90" spans="1:12" ht="51.4" customHeight="1" x14ac:dyDescent="0.2">
      <c r="A90" s="388" t="s">
        <v>184</v>
      </c>
      <c r="B90" s="49" t="s">
        <v>628</v>
      </c>
      <c r="C90" s="40"/>
      <c r="D90" s="40"/>
      <c r="E90" s="40"/>
      <c r="F90" s="40">
        <f>SUM(F91:F93)</f>
        <v>859.46</v>
      </c>
      <c r="G90" s="40">
        <f>SUM(G91:G93)</f>
        <v>77.789999999999992</v>
      </c>
      <c r="H90" s="40"/>
      <c r="I90" s="40">
        <f>SUM(I91:I93)</f>
        <v>859.45</v>
      </c>
      <c r="J90" s="40">
        <f>SUM(J91:J93)</f>
        <v>90.240000000000009</v>
      </c>
      <c r="K90" s="40">
        <f>SUM(K91:K93)</f>
        <v>1718.91</v>
      </c>
      <c r="L90" s="163">
        <f>SUM(L91:L93)</f>
        <v>168.03</v>
      </c>
    </row>
    <row r="91" spans="1:12" ht="48" customHeight="1" x14ac:dyDescent="0.2">
      <c r="A91" s="388"/>
      <c r="B91" s="44" t="s">
        <v>435</v>
      </c>
      <c r="C91" s="101" t="s">
        <v>629</v>
      </c>
      <c r="D91" s="37" t="s">
        <v>630</v>
      </c>
      <c r="E91" s="348">
        <v>85.15</v>
      </c>
      <c r="F91" s="99">
        <f>ROUND(K91/12*6,2)</f>
        <v>500</v>
      </c>
      <c r="G91" s="99">
        <f>ROUND(E91*F91/1000,2)</f>
        <v>42.58</v>
      </c>
      <c r="H91" s="99">
        <f>ROUND(E91*$J$174,2)</f>
        <v>98.77</v>
      </c>
      <c r="I91" s="99">
        <f>K91-F91</f>
        <v>500</v>
      </c>
      <c r="J91" s="99">
        <f>ROUND(H91*I91/1000,2)</f>
        <v>49.39</v>
      </c>
      <c r="K91" s="38">
        <v>1000</v>
      </c>
      <c r="L91" s="316">
        <f>G91+J91</f>
        <v>91.97</v>
      </c>
    </row>
    <row r="92" spans="1:12" ht="56.25" customHeight="1" x14ac:dyDescent="0.2">
      <c r="A92" s="388"/>
      <c r="B92" s="44" t="s">
        <v>898</v>
      </c>
      <c r="C92" s="37" t="s">
        <v>203</v>
      </c>
      <c r="D92" s="350" t="s">
        <v>631</v>
      </c>
      <c r="E92" s="100">
        <v>97.95</v>
      </c>
      <c r="F92" s="288">
        <f>ROUND(K92/12*6,2)</f>
        <v>355</v>
      </c>
      <c r="G92" s="288">
        <f>ROUND(E92*F92/1000,2)</f>
        <v>34.770000000000003</v>
      </c>
      <c r="H92" s="99">
        <f>ROUND(E92*$J$174,2)</f>
        <v>113.62</v>
      </c>
      <c r="I92" s="288">
        <f>K92-F92</f>
        <v>355</v>
      </c>
      <c r="J92" s="288">
        <f>ROUND(H92*I92/1000,2)</f>
        <v>40.340000000000003</v>
      </c>
      <c r="K92" s="38">
        <v>710</v>
      </c>
      <c r="L92" s="316">
        <f>G92+J92</f>
        <v>75.110000000000014</v>
      </c>
    </row>
    <row r="93" spans="1:12" ht="64.5" customHeight="1" x14ac:dyDescent="0.2">
      <c r="A93" s="388"/>
      <c r="B93" s="44" t="s">
        <v>899</v>
      </c>
      <c r="C93" s="37" t="s">
        <v>205</v>
      </c>
      <c r="D93" s="37" t="s">
        <v>632</v>
      </c>
      <c r="E93" s="348">
        <v>99.47</v>
      </c>
      <c r="F93" s="99">
        <f>ROUND(K93/12*6,2)</f>
        <v>4.46</v>
      </c>
      <c r="G93" s="99">
        <f>ROUND(E93*F93/1000,2)</f>
        <v>0.44</v>
      </c>
      <c r="H93" s="99">
        <f>ROUND(E93*$J$174,2)</f>
        <v>115.39</v>
      </c>
      <c r="I93" s="99">
        <f>K93-F93</f>
        <v>4.45</v>
      </c>
      <c r="J93" s="99">
        <f>ROUND(H93*I93/1000,2)</f>
        <v>0.51</v>
      </c>
      <c r="K93" s="38">
        <v>8.91</v>
      </c>
      <c r="L93" s="316">
        <f>G93+J93</f>
        <v>0.95</v>
      </c>
    </row>
    <row r="94" spans="1:12" ht="66.400000000000006" customHeight="1" x14ac:dyDescent="0.2">
      <c r="A94" s="388"/>
      <c r="B94" s="49" t="s">
        <v>206</v>
      </c>
      <c r="C94" s="40"/>
      <c r="D94" s="40"/>
      <c r="E94" s="280"/>
      <c r="F94" s="280">
        <f>SUM(F95:F97)</f>
        <v>755</v>
      </c>
      <c r="G94" s="280">
        <f>SUM(G95:G97)</f>
        <v>67.569999999999993</v>
      </c>
      <c r="H94" s="280"/>
      <c r="I94" s="280">
        <f>SUM(I95:I97)</f>
        <v>755</v>
      </c>
      <c r="J94" s="280">
        <f>SUM(J95:J97)</f>
        <v>78.38</v>
      </c>
      <c r="K94" s="280">
        <f>SUM(K95:K97)</f>
        <v>1510</v>
      </c>
      <c r="L94" s="356">
        <f>SUM(L95:L97)</f>
        <v>145.95000000000002</v>
      </c>
    </row>
    <row r="95" spans="1:12" ht="53.85" customHeight="1" x14ac:dyDescent="0.2">
      <c r="A95" s="388"/>
      <c r="B95" s="44" t="s">
        <v>435</v>
      </c>
      <c r="C95" s="101" t="s">
        <v>629</v>
      </c>
      <c r="D95" s="48" t="s">
        <v>630</v>
      </c>
      <c r="E95" s="348">
        <v>85.15</v>
      </c>
      <c r="F95" s="99">
        <f>ROUND(K95/12*6,2)</f>
        <v>500</v>
      </c>
      <c r="G95" s="99">
        <f>ROUND(E95*F95/1000,2)</f>
        <v>42.58</v>
      </c>
      <c r="H95" s="99">
        <f>ROUND(E95*$J$174,2)</f>
        <v>98.77</v>
      </c>
      <c r="I95" s="99">
        <f>K95-F95</f>
        <v>500</v>
      </c>
      <c r="J95" s="99">
        <f>ROUND(H95*I95/1000,2)</f>
        <v>49.39</v>
      </c>
      <c r="K95" s="38">
        <v>1000</v>
      </c>
      <c r="L95" s="316">
        <f>G95+J95</f>
        <v>91.97</v>
      </c>
    </row>
    <row r="96" spans="1:12" s="282" customFormat="1" ht="45.6" customHeight="1" x14ac:dyDescent="0.2">
      <c r="A96" s="388"/>
      <c r="B96" s="44" t="s">
        <v>950</v>
      </c>
      <c r="C96" s="37" t="s">
        <v>203</v>
      </c>
      <c r="D96" s="350" t="s">
        <v>631</v>
      </c>
      <c r="E96" s="100">
        <v>97.95</v>
      </c>
      <c r="F96" s="288">
        <f>ROUND(K96/12*6,2)</f>
        <v>250</v>
      </c>
      <c r="G96" s="288">
        <f>ROUND(E96*F96/1000,2)</f>
        <v>24.49</v>
      </c>
      <c r="H96" s="99">
        <f>ROUND(E96*$J$174,2)</f>
        <v>113.62</v>
      </c>
      <c r="I96" s="288">
        <f>K96-F96</f>
        <v>250</v>
      </c>
      <c r="J96" s="99">
        <f>ROUND(H96*I96/1000,2)</f>
        <v>28.41</v>
      </c>
      <c r="K96" s="38">
        <v>500</v>
      </c>
      <c r="L96" s="316">
        <f>G96+J96</f>
        <v>52.9</v>
      </c>
    </row>
    <row r="97" spans="1:12" s="282" customFormat="1" ht="54" customHeight="1" x14ac:dyDescent="0.2">
      <c r="A97" s="388"/>
      <c r="B97" s="44" t="s">
        <v>901</v>
      </c>
      <c r="C97" s="37" t="s">
        <v>205</v>
      </c>
      <c r="D97" s="48" t="s">
        <v>632</v>
      </c>
      <c r="E97" s="348">
        <v>99.47</v>
      </c>
      <c r="F97" s="99">
        <f>ROUND(K97/12*6,2)</f>
        <v>5</v>
      </c>
      <c r="G97" s="99">
        <f>ROUND(E97*F97/1000,2)</f>
        <v>0.5</v>
      </c>
      <c r="H97" s="99">
        <f>ROUND(E97*$J$174,2)</f>
        <v>115.39</v>
      </c>
      <c r="I97" s="99">
        <f>K97-F97</f>
        <v>5</v>
      </c>
      <c r="J97" s="99">
        <f>ROUND(H97*I97/1000,2)</f>
        <v>0.57999999999999996</v>
      </c>
      <c r="K97" s="277">
        <v>10</v>
      </c>
      <c r="L97" s="316">
        <f>G97+J97</f>
        <v>1.08</v>
      </c>
    </row>
    <row r="98" spans="1:12" s="282" customFormat="1" ht="42.75" customHeight="1" x14ac:dyDescent="0.2">
      <c r="A98" s="388" t="s">
        <v>186</v>
      </c>
      <c r="B98" s="49" t="s">
        <v>902</v>
      </c>
      <c r="C98" s="40"/>
      <c r="D98" s="40"/>
      <c r="E98" s="40"/>
      <c r="F98" s="40">
        <f>SUM(F99:F100)</f>
        <v>18.5</v>
      </c>
      <c r="G98" s="40">
        <f>SUM(G99:G100)</f>
        <v>3.8</v>
      </c>
      <c r="H98" s="40"/>
      <c r="I98" s="54">
        <f>SUM(I99:I100)</f>
        <v>18.5</v>
      </c>
      <c r="J98" s="54">
        <f>SUM(J99:J100)</f>
        <v>4.42</v>
      </c>
      <c r="K98" s="54">
        <f>SUM(K99:K100)</f>
        <v>37</v>
      </c>
      <c r="L98" s="140">
        <f>SUM(L99:L100)</f>
        <v>8.2199999999999989</v>
      </c>
    </row>
    <row r="99" spans="1:12" s="282" customFormat="1" ht="48.95" customHeight="1" x14ac:dyDescent="0.2">
      <c r="A99" s="388"/>
      <c r="B99" s="44" t="s">
        <v>212</v>
      </c>
      <c r="C99" s="37" t="s">
        <v>69</v>
      </c>
      <c r="D99" s="37" t="s">
        <v>543</v>
      </c>
      <c r="E99" s="100">
        <v>205.82</v>
      </c>
      <c r="F99" s="288">
        <f>ROUND(K99/12*6,2)</f>
        <v>16</v>
      </c>
      <c r="G99" s="288">
        <f>ROUND(E99*F99/1000,2)</f>
        <v>3.29</v>
      </c>
      <c r="H99" s="99">
        <f>ROUND(E99*$J$174,2)</f>
        <v>238.75</v>
      </c>
      <c r="I99" s="288">
        <f>K99-F99</f>
        <v>16</v>
      </c>
      <c r="J99" s="288">
        <f>ROUND(H99*I99/1000,2)</f>
        <v>3.82</v>
      </c>
      <c r="K99" s="277">
        <v>32</v>
      </c>
      <c r="L99" s="357">
        <f>G99+J99</f>
        <v>7.1099999999999994</v>
      </c>
    </row>
    <row r="100" spans="1:12" ht="33.950000000000003" customHeight="1" x14ac:dyDescent="0.2">
      <c r="A100" s="388"/>
      <c r="B100" s="105" t="s">
        <v>951</v>
      </c>
      <c r="C100" s="37" t="s">
        <v>214</v>
      </c>
      <c r="D100" s="37" t="s">
        <v>543</v>
      </c>
      <c r="E100" s="100">
        <v>205.82</v>
      </c>
      <c r="F100" s="99">
        <f>ROUND(K100/12*6,2)</f>
        <v>2.5</v>
      </c>
      <c r="G100" s="99">
        <f>ROUND(E100*F100/1000,2)</f>
        <v>0.51</v>
      </c>
      <c r="H100" s="99">
        <f>ROUND(E100*$J$174,2)</f>
        <v>238.75</v>
      </c>
      <c r="I100" s="99">
        <f>K100-F100</f>
        <v>2.5</v>
      </c>
      <c r="J100" s="99">
        <f>ROUND(H100*I100/1000,2)</f>
        <v>0.6</v>
      </c>
      <c r="K100" s="277">
        <v>5</v>
      </c>
      <c r="L100" s="316">
        <f>G100+J100</f>
        <v>1.1099999999999999</v>
      </c>
    </row>
    <row r="101" spans="1:12" ht="50.25" customHeight="1" x14ac:dyDescent="0.2">
      <c r="A101" s="388"/>
      <c r="B101" s="49" t="s">
        <v>633</v>
      </c>
      <c r="C101" s="40"/>
      <c r="D101" s="40"/>
      <c r="E101" s="40"/>
      <c r="F101" s="40">
        <f>SUM(F102:F105)</f>
        <v>3725</v>
      </c>
      <c r="G101" s="40">
        <f>SUM(G102:G105)</f>
        <v>766.67999999999984</v>
      </c>
      <c r="H101" s="40"/>
      <c r="I101" s="40">
        <f>SUM(I102:I105)</f>
        <v>3725</v>
      </c>
      <c r="J101" s="40">
        <f>SUM(J102:J105)</f>
        <v>889.35</v>
      </c>
      <c r="K101" s="54">
        <f>SUM(K102:K105)</f>
        <v>7450</v>
      </c>
      <c r="L101" s="140">
        <f>SUM(L102:L105)</f>
        <v>1656.03</v>
      </c>
    </row>
    <row r="102" spans="1:12" ht="43.9" customHeight="1" x14ac:dyDescent="0.2">
      <c r="A102" s="388"/>
      <c r="B102" s="44" t="s">
        <v>212</v>
      </c>
      <c r="C102" s="37" t="s">
        <v>69</v>
      </c>
      <c r="D102" s="37" t="s">
        <v>543</v>
      </c>
      <c r="E102" s="100">
        <v>205.82</v>
      </c>
      <c r="F102" s="99">
        <f t="shared" ref="F102:F120" si="18">ROUND(K102/12*6,2)</f>
        <v>3700</v>
      </c>
      <c r="G102" s="99">
        <f t="shared" ref="G102:G120" si="19">ROUND(E102*F102/1000,2)</f>
        <v>761.53</v>
      </c>
      <c r="H102" s="99">
        <f t="shared" ref="H102:H111" si="20">ROUND(E102*$J$174,2)</f>
        <v>238.75</v>
      </c>
      <c r="I102" s="99">
        <f t="shared" ref="I102:I120" si="21">K102-F102</f>
        <v>3700</v>
      </c>
      <c r="J102" s="99">
        <f t="shared" ref="J102:J120" si="22">ROUND(H102*I102/1000,2)</f>
        <v>883.38</v>
      </c>
      <c r="K102" s="277">
        <v>7400</v>
      </c>
      <c r="L102" s="316">
        <f t="shared" ref="L102:L120" si="23">G102+J102</f>
        <v>1644.9099999999999</v>
      </c>
    </row>
    <row r="103" spans="1:12" s="282" customFormat="1" ht="31.5" customHeight="1" x14ac:dyDescent="0.2">
      <c r="A103" s="388"/>
      <c r="B103" s="105" t="s">
        <v>952</v>
      </c>
      <c r="C103" s="37" t="s">
        <v>572</v>
      </c>
      <c r="D103" s="37" t="s">
        <v>543</v>
      </c>
      <c r="E103" s="100">
        <v>205.82</v>
      </c>
      <c r="F103" s="99">
        <f t="shared" si="18"/>
        <v>10</v>
      </c>
      <c r="G103" s="99">
        <f t="shared" si="19"/>
        <v>2.06</v>
      </c>
      <c r="H103" s="99">
        <f t="shared" si="20"/>
        <v>238.75</v>
      </c>
      <c r="I103" s="99">
        <f t="shared" si="21"/>
        <v>10</v>
      </c>
      <c r="J103" s="99">
        <f t="shared" si="22"/>
        <v>2.39</v>
      </c>
      <c r="K103" s="277">
        <v>20</v>
      </c>
      <c r="L103" s="316">
        <f t="shared" si="23"/>
        <v>4.45</v>
      </c>
    </row>
    <row r="104" spans="1:12" ht="37.35" customHeight="1" x14ac:dyDescent="0.2">
      <c r="A104" s="388"/>
      <c r="B104" s="44" t="s">
        <v>218</v>
      </c>
      <c r="C104" s="37" t="s">
        <v>573</v>
      </c>
      <c r="D104" s="37" t="s">
        <v>543</v>
      </c>
      <c r="E104" s="100">
        <v>205.82</v>
      </c>
      <c r="F104" s="99">
        <f t="shared" si="18"/>
        <v>10</v>
      </c>
      <c r="G104" s="99">
        <f t="shared" si="19"/>
        <v>2.06</v>
      </c>
      <c r="H104" s="99">
        <f t="shared" si="20"/>
        <v>238.75</v>
      </c>
      <c r="I104" s="99">
        <f t="shared" si="21"/>
        <v>10</v>
      </c>
      <c r="J104" s="99">
        <f t="shared" si="22"/>
        <v>2.39</v>
      </c>
      <c r="K104" s="277">
        <v>20</v>
      </c>
      <c r="L104" s="316">
        <f t="shared" si="23"/>
        <v>4.45</v>
      </c>
    </row>
    <row r="105" spans="1:12" ht="43.9" customHeight="1" x14ac:dyDescent="0.2">
      <c r="A105" s="388"/>
      <c r="B105" s="44" t="s">
        <v>220</v>
      </c>
      <c r="C105" s="37" t="s">
        <v>574</v>
      </c>
      <c r="D105" s="37" t="s">
        <v>543</v>
      </c>
      <c r="E105" s="100">
        <v>205.82</v>
      </c>
      <c r="F105" s="99">
        <f t="shared" si="18"/>
        <v>5</v>
      </c>
      <c r="G105" s="99">
        <f t="shared" si="19"/>
        <v>1.03</v>
      </c>
      <c r="H105" s="99">
        <f t="shared" si="20"/>
        <v>238.75</v>
      </c>
      <c r="I105" s="99">
        <f t="shared" si="21"/>
        <v>5</v>
      </c>
      <c r="J105" s="99">
        <f t="shared" si="22"/>
        <v>1.19</v>
      </c>
      <c r="K105" s="277">
        <v>10</v>
      </c>
      <c r="L105" s="316">
        <f t="shared" si="23"/>
        <v>2.2199999999999998</v>
      </c>
    </row>
    <row r="106" spans="1:12" ht="45.6" customHeight="1" x14ac:dyDescent="0.2">
      <c r="A106" s="388" t="s">
        <v>189</v>
      </c>
      <c r="B106" s="44" t="s">
        <v>953</v>
      </c>
      <c r="C106" s="37" t="s">
        <v>444</v>
      </c>
      <c r="D106" s="37" t="s">
        <v>545</v>
      </c>
      <c r="E106" s="348">
        <v>85.27</v>
      </c>
      <c r="F106" s="99">
        <f t="shared" si="18"/>
        <v>242.35</v>
      </c>
      <c r="G106" s="99">
        <f t="shared" si="19"/>
        <v>20.67</v>
      </c>
      <c r="H106" s="99">
        <f t="shared" si="20"/>
        <v>98.91</v>
      </c>
      <c r="I106" s="99">
        <f t="shared" si="21"/>
        <v>242.35</v>
      </c>
      <c r="J106" s="99">
        <f t="shared" si="22"/>
        <v>23.97</v>
      </c>
      <c r="K106" s="277">
        <v>484.7</v>
      </c>
      <c r="L106" s="316">
        <f t="shared" si="23"/>
        <v>44.64</v>
      </c>
    </row>
    <row r="107" spans="1:12" ht="48" customHeight="1" x14ac:dyDescent="0.2">
      <c r="A107" s="388"/>
      <c r="B107" s="44" t="s">
        <v>905</v>
      </c>
      <c r="C107" s="16" t="s">
        <v>444</v>
      </c>
      <c r="D107" s="37" t="s">
        <v>545</v>
      </c>
      <c r="E107" s="348">
        <v>85.27</v>
      </c>
      <c r="F107" s="99">
        <f t="shared" si="18"/>
        <v>5000</v>
      </c>
      <c r="G107" s="99">
        <f t="shared" si="19"/>
        <v>426.35</v>
      </c>
      <c r="H107" s="99">
        <f t="shared" si="20"/>
        <v>98.91</v>
      </c>
      <c r="I107" s="99">
        <f t="shared" si="21"/>
        <v>5000</v>
      </c>
      <c r="J107" s="99">
        <f t="shared" si="22"/>
        <v>494.55</v>
      </c>
      <c r="K107" s="38">
        <v>10000</v>
      </c>
      <c r="L107" s="316">
        <f t="shared" si="23"/>
        <v>920.90000000000009</v>
      </c>
    </row>
    <row r="108" spans="1:12" ht="43.9" customHeight="1" x14ac:dyDescent="0.2">
      <c r="A108" s="388" t="s">
        <v>192</v>
      </c>
      <c r="B108" s="44" t="s">
        <v>954</v>
      </c>
      <c r="C108" s="37" t="s">
        <v>35</v>
      </c>
      <c r="D108" s="37" t="s">
        <v>543</v>
      </c>
      <c r="E108" s="348">
        <v>85.91</v>
      </c>
      <c r="F108" s="99">
        <f t="shared" si="18"/>
        <v>300</v>
      </c>
      <c r="G108" s="99">
        <f t="shared" si="19"/>
        <v>25.77</v>
      </c>
      <c r="H108" s="99">
        <f t="shared" si="20"/>
        <v>99.66</v>
      </c>
      <c r="I108" s="99">
        <f t="shared" si="21"/>
        <v>300</v>
      </c>
      <c r="J108" s="99">
        <f t="shared" si="22"/>
        <v>29.9</v>
      </c>
      <c r="K108" s="38">
        <v>600</v>
      </c>
      <c r="L108" s="316">
        <f t="shared" si="23"/>
        <v>55.67</v>
      </c>
    </row>
    <row r="109" spans="1:12" ht="63.75" customHeight="1" x14ac:dyDescent="0.2">
      <c r="A109" s="388"/>
      <c r="B109" s="44" t="s">
        <v>907</v>
      </c>
      <c r="C109" s="37" t="s">
        <v>35</v>
      </c>
      <c r="D109" s="37" t="s">
        <v>543</v>
      </c>
      <c r="E109" s="348">
        <v>85.91</v>
      </c>
      <c r="F109" s="99">
        <f t="shared" si="18"/>
        <v>550</v>
      </c>
      <c r="G109" s="99">
        <f t="shared" si="19"/>
        <v>47.25</v>
      </c>
      <c r="H109" s="99">
        <f t="shared" si="20"/>
        <v>99.66</v>
      </c>
      <c r="I109" s="99">
        <f t="shared" si="21"/>
        <v>550</v>
      </c>
      <c r="J109" s="99">
        <f t="shared" si="22"/>
        <v>54.81</v>
      </c>
      <c r="K109" s="38">
        <v>1100</v>
      </c>
      <c r="L109" s="316">
        <f t="shared" si="23"/>
        <v>102.06</v>
      </c>
    </row>
    <row r="110" spans="1:12" ht="55.5" customHeight="1" x14ac:dyDescent="0.2">
      <c r="A110" s="138" t="s">
        <v>197</v>
      </c>
      <c r="B110" s="44" t="s">
        <v>908</v>
      </c>
      <c r="C110" s="37" t="s">
        <v>35</v>
      </c>
      <c r="D110" s="37" t="s">
        <v>543</v>
      </c>
      <c r="E110" s="348">
        <v>85.91</v>
      </c>
      <c r="F110" s="99">
        <f t="shared" si="18"/>
        <v>1000</v>
      </c>
      <c r="G110" s="99">
        <f t="shared" si="19"/>
        <v>85.91</v>
      </c>
      <c r="H110" s="99">
        <f t="shared" si="20"/>
        <v>99.66</v>
      </c>
      <c r="I110" s="99">
        <f t="shared" si="21"/>
        <v>1000</v>
      </c>
      <c r="J110" s="99">
        <f t="shared" si="22"/>
        <v>99.66</v>
      </c>
      <c r="K110" s="277">
        <v>2000</v>
      </c>
      <c r="L110" s="316">
        <f t="shared" si="23"/>
        <v>185.57</v>
      </c>
    </row>
    <row r="111" spans="1:12" ht="65.25" customHeight="1" x14ac:dyDescent="0.2">
      <c r="A111" s="388" t="s">
        <v>210</v>
      </c>
      <c r="B111" s="44" t="s">
        <v>955</v>
      </c>
      <c r="C111" s="37" t="s">
        <v>35</v>
      </c>
      <c r="D111" s="37" t="s">
        <v>543</v>
      </c>
      <c r="E111" s="348">
        <v>85.91</v>
      </c>
      <c r="F111" s="99">
        <f t="shared" si="18"/>
        <v>159.94999999999999</v>
      </c>
      <c r="G111" s="99">
        <f t="shared" si="19"/>
        <v>13.74</v>
      </c>
      <c r="H111" s="99">
        <f t="shared" si="20"/>
        <v>99.66</v>
      </c>
      <c r="I111" s="99">
        <f t="shared" si="21"/>
        <v>159.94999999999999</v>
      </c>
      <c r="J111" s="99">
        <f t="shared" si="22"/>
        <v>15.94</v>
      </c>
      <c r="K111" s="277">
        <v>319.89999999999998</v>
      </c>
      <c r="L111" s="316">
        <f t="shared" si="23"/>
        <v>29.68</v>
      </c>
    </row>
    <row r="112" spans="1:12" ht="69.75" customHeight="1" x14ac:dyDescent="0.2">
      <c r="A112" s="388"/>
      <c r="B112" s="44" t="s">
        <v>910</v>
      </c>
      <c r="C112" s="37" t="s">
        <v>42</v>
      </c>
      <c r="D112" s="37" t="s">
        <v>543</v>
      </c>
      <c r="E112" s="348">
        <v>73.239999999999995</v>
      </c>
      <c r="F112" s="99">
        <f t="shared" si="18"/>
        <v>6300</v>
      </c>
      <c r="G112" s="99">
        <f t="shared" si="19"/>
        <v>461.41</v>
      </c>
      <c r="H112" s="99">
        <f>ROUND(E112*$J$172,2)</f>
        <v>87.16</v>
      </c>
      <c r="I112" s="99">
        <f t="shared" si="21"/>
        <v>6300</v>
      </c>
      <c r="J112" s="99">
        <f t="shared" si="22"/>
        <v>549.11</v>
      </c>
      <c r="K112" s="38">
        <v>12600</v>
      </c>
      <c r="L112" s="316">
        <f t="shared" si="23"/>
        <v>1010.52</v>
      </c>
    </row>
    <row r="113" spans="1:12" ht="42.2" customHeight="1" x14ac:dyDescent="0.2">
      <c r="A113" s="388" t="s">
        <v>222</v>
      </c>
      <c r="B113" s="44" t="s">
        <v>956</v>
      </c>
      <c r="C113" s="37" t="s">
        <v>584</v>
      </c>
      <c r="D113" s="48" t="s">
        <v>631</v>
      </c>
      <c r="E113" s="348">
        <v>98.47</v>
      </c>
      <c r="F113" s="99">
        <f t="shared" si="18"/>
        <v>15</v>
      </c>
      <c r="G113" s="99">
        <f t="shared" si="19"/>
        <v>1.48</v>
      </c>
      <c r="H113" s="99">
        <f t="shared" ref="H113:H120" si="24">ROUND(E113*$J$174,2)</f>
        <v>114.23</v>
      </c>
      <c r="I113" s="99">
        <f t="shared" si="21"/>
        <v>15</v>
      </c>
      <c r="J113" s="99">
        <f t="shared" si="22"/>
        <v>1.71</v>
      </c>
      <c r="K113" s="277">
        <v>30</v>
      </c>
      <c r="L113" s="316">
        <f t="shared" si="23"/>
        <v>3.19</v>
      </c>
    </row>
    <row r="114" spans="1:12" ht="48" customHeight="1" x14ac:dyDescent="0.2">
      <c r="A114" s="388"/>
      <c r="B114" s="44" t="s">
        <v>912</v>
      </c>
      <c r="C114" s="37" t="s">
        <v>584</v>
      </c>
      <c r="D114" s="48" t="s">
        <v>631</v>
      </c>
      <c r="E114" s="348">
        <v>98.47</v>
      </c>
      <c r="F114" s="99">
        <f t="shared" si="18"/>
        <v>454.2</v>
      </c>
      <c r="G114" s="99">
        <f t="shared" si="19"/>
        <v>44.73</v>
      </c>
      <c r="H114" s="99">
        <f t="shared" si="24"/>
        <v>114.23</v>
      </c>
      <c r="I114" s="99">
        <f t="shared" si="21"/>
        <v>454.2</v>
      </c>
      <c r="J114" s="99">
        <f t="shared" si="22"/>
        <v>51.88</v>
      </c>
      <c r="K114" s="277">
        <v>908.4</v>
      </c>
      <c r="L114" s="316">
        <f t="shared" si="23"/>
        <v>96.61</v>
      </c>
    </row>
    <row r="115" spans="1:12" ht="58.9" customHeight="1" x14ac:dyDescent="0.2">
      <c r="A115" s="388"/>
      <c r="B115" s="44" t="s">
        <v>957</v>
      </c>
      <c r="C115" s="37" t="s">
        <v>445</v>
      </c>
      <c r="D115" s="48" t="s">
        <v>586</v>
      </c>
      <c r="E115" s="348">
        <v>103.02</v>
      </c>
      <c r="F115" s="99">
        <f t="shared" si="18"/>
        <v>9.36</v>
      </c>
      <c r="G115" s="99">
        <f t="shared" si="19"/>
        <v>0.96</v>
      </c>
      <c r="H115" s="99">
        <f t="shared" si="24"/>
        <v>119.5</v>
      </c>
      <c r="I115" s="99">
        <f t="shared" si="21"/>
        <v>9.36</v>
      </c>
      <c r="J115" s="99">
        <f t="shared" si="22"/>
        <v>1.1200000000000001</v>
      </c>
      <c r="K115" s="277">
        <v>18.72</v>
      </c>
      <c r="L115" s="316">
        <f t="shared" si="23"/>
        <v>2.08</v>
      </c>
    </row>
    <row r="116" spans="1:12" s="351" customFormat="1" ht="51" customHeight="1" x14ac:dyDescent="0.2">
      <c r="A116" s="388" t="s">
        <v>241</v>
      </c>
      <c r="B116" s="44" t="s">
        <v>914</v>
      </c>
      <c r="C116" s="438" t="s">
        <v>257</v>
      </c>
      <c r="D116" s="258" t="s">
        <v>587</v>
      </c>
      <c r="E116" s="96">
        <v>88.42</v>
      </c>
      <c r="F116" s="99">
        <f t="shared" si="18"/>
        <v>272.5</v>
      </c>
      <c r="G116" s="99">
        <f t="shared" si="19"/>
        <v>24.09</v>
      </c>
      <c r="H116" s="99">
        <f t="shared" si="24"/>
        <v>102.57</v>
      </c>
      <c r="I116" s="99">
        <f t="shared" si="21"/>
        <v>272.5</v>
      </c>
      <c r="J116" s="99">
        <f t="shared" si="22"/>
        <v>27.95</v>
      </c>
      <c r="K116" s="38">
        <v>545</v>
      </c>
      <c r="L116" s="316">
        <f t="shared" si="23"/>
        <v>52.04</v>
      </c>
    </row>
    <row r="117" spans="1:12" ht="39.75" customHeight="1" x14ac:dyDescent="0.2">
      <c r="A117" s="388"/>
      <c r="B117" s="44" t="s">
        <v>915</v>
      </c>
      <c r="C117" s="438"/>
      <c r="D117" s="258" t="s">
        <v>587</v>
      </c>
      <c r="E117" s="98">
        <v>88.42</v>
      </c>
      <c r="F117" s="99">
        <f t="shared" si="18"/>
        <v>111.04</v>
      </c>
      <c r="G117" s="99">
        <f t="shared" si="19"/>
        <v>9.82</v>
      </c>
      <c r="H117" s="99">
        <f t="shared" si="24"/>
        <v>102.57</v>
      </c>
      <c r="I117" s="99">
        <f t="shared" si="21"/>
        <v>111.04</v>
      </c>
      <c r="J117" s="99">
        <f t="shared" si="22"/>
        <v>11.39</v>
      </c>
      <c r="K117" s="277">
        <v>222.08</v>
      </c>
      <c r="L117" s="316">
        <f t="shared" si="23"/>
        <v>21.21</v>
      </c>
    </row>
    <row r="118" spans="1:12" ht="48" customHeight="1" x14ac:dyDescent="0.2">
      <c r="A118" s="138" t="s">
        <v>244</v>
      </c>
      <c r="B118" s="105" t="s">
        <v>958</v>
      </c>
      <c r="C118" s="37" t="s">
        <v>425</v>
      </c>
      <c r="D118" s="37" t="s">
        <v>271</v>
      </c>
      <c r="E118" s="348">
        <v>165.79</v>
      </c>
      <c r="F118" s="99">
        <f t="shared" si="18"/>
        <v>2.5499999999999998</v>
      </c>
      <c r="G118" s="99">
        <f t="shared" si="19"/>
        <v>0.42</v>
      </c>
      <c r="H118" s="99">
        <f t="shared" si="24"/>
        <v>192.32</v>
      </c>
      <c r="I118" s="99">
        <f t="shared" si="21"/>
        <v>2.5499999999999998</v>
      </c>
      <c r="J118" s="99">
        <f t="shared" si="22"/>
        <v>0.49</v>
      </c>
      <c r="K118" s="277">
        <v>5.0999999999999996</v>
      </c>
      <c r="L118" s="316">
        <f t="shared" si="23"/>
        <v>0.90999999999999992</v>
      </c>
    </row>
    <row r="119" spans="1:12" ht="43.9" customHeight="1" x14ac:dyDescent="0.2">
      <c r="A119" s="388" t="s">
        <v>247</v>
      </c>
      <c r="B119" s="44" t="s">
        <v>959</v>
      </c>
      <c r="C119" s="37" t="s">
        <v>279</v>
      </c>
      <c r="D119" s="37" t="s">
        <v>546</v>
      </c>
      <c r="E119" s="100">
        <v>90.59</v>
      </c>
      <c r="F119" s="288">
        <f t="shared" si="18"/>
        <v>107.43</v>
      </c>
      <c r="G119" s="288">
        <f t="shared" si="19"/>
        <v>9.73</v>
      </c>
      <c r="H119" s="99">
        <f t="shared" si="24"/>
        <v>105.08</v>
      </c>
      <c r="I119" s="99">
        <f t="shared" si="21"/>
        <v>107.43</v>
      </c>
      <c r="J119" s="99">
        <f t="shared" si="22"/>
        <v>11.29</v>
      </c>
      <c r="K119" s="277">
        <v>214.86</v>
      </c>
      <c r="L119" s="316">
        <f t="shared" si="23"/>
        <v>21.02</v>
      </c>
    </row>
    <row r="120" spans="1:12" ht="42.75" customHeight="1" x14ac:dyDescent="0.2">
      <c r="A120" s="388"/>
      <c r="B120" s="44" t="s">
        <v>921</v>
      </c>
      <c r="C120" s="37" t="s">
        <v>279</v>
      </c>
      <c r="D120" s="37" t="s">
        <v>546</v>
      </c>
      <c r="E120" s="348">
        <v>90.59</v>
      </c>
      <c r="F120" s="99">
        <f t="shared" si="18"/>
        <v>1500</v>
      </c>
      <c r="G120" s="99">
        <f t="shared" si="19"/>
        <v>135.88999999999999</v>
      </c>
      <c r="H120" s="99">
        <f t="shared" si="24"/>
        <v>105.08</v>
      </c>
      <c r="I120" s="99">
        <f t="shared" si="21"/>
        <v>1500</v>
      </c>
      <c r="J120" s="99">
        <f t="shared" si="22"/>
        <v>157.62</v>
      </c>
      <c r="K120" s="277">
        <v>3000</v>
      </c>
      <c r="L120" s="316">
        <f t="shared" si="23"/>
        <v>293.51</v>
      </c>
    </row>
    <row r="121" spans="1:12" ht="59.65" customHeight="1" x14ac:dyDescent="0.2">
      <c r="A121" s="388" t="s">
        <v>250</v>
      </c>
      <c r="B121" s="285" t="s">
        <v>924</v>
      </c>
      <c r="C121" s="40"/>
      <c r="D121" s="40"/>
      <c r="E121" s="40"/>
      <c r="F121" s="40">
        <f>SUM(F122:F123)</f>
        <v>1329.8</v>
      </c>
      <c r="G121" s="40">
        <f>SUM(G122:G123)</f>
        <v>113.98</v>
      </c>
      <c r="H121" s="40"/>
      <c r="I121" s="40">
        <f>SUM(I122:I123)</f>
        <v>1329.8</v>
      </c>
      <c r="J121" s="40">
        <f>SUM(J122:J123)</f>
        <v>132.22</v>
      </c>
      <c r="K121" s="40">
        <f>SUM(K122:K123)</f>
        <v>2659.6</v>
      </c>
      <c r="L121" s="163">
        <f>SUM(L122:L123)</f>
        <v>246.2</v>
      </c>
    </row>
    <row r="122" spans="1:12" ht="40.700000000000003" customHeight="1" x14ac:dyDescent="0.2">
      <c r="A122" s="388"/>
      <c r="B122" s="111" t="s">
        <v>591</v>
      </c>
      <c r="C122" s="37" t="s">
        <v>35</v>
      </c>
      <c r="D122" s="37" t="s">
        <v>543</v>
      </c>
      <c r="E122" s="100">
        <v>85.91</v>
      </c>
      <c r="F122" s="288">
        <f>ROUND(K122/12*6,2)</f>
        <v>1299.8</v>
      </c>
      <c r="G122" s="288">
        <f>ROUND(E122*F122/1000,2)</f>
        <v>111.67</v>
      </c>
      <c r="H122" s="99">
        <f>ROUND(E122*$J$174,2)</f>
        <v>99.66</v>
      </c>
      <c r="I122" s="99">
        <f>K122-F122</f>
        <v>1299.8</v>
      </c>
      <c r="J122" s="99">
        <f>ROUND(H122*I122/1000,2)</f>
        <v>129.54</v>
      </c>
      <c r="K122" s="38">
        <v>2599.6</v>
      </c>
      <c r="L122" s="316">
        <f>G122+J122</f>
        <v>241.20999999999998</v>
      </c>
    </row>
    <row r="123" spans="1:12" ht="32.25" customHeight="1" x14ac:dyDescent="0.2">
      <c r="A123" s="388"/>
      <c r="B123" s="111" t="s">
        <v>450</v>
      </c>
      <c r="C123" s="37" t="s">
        <v>592</v>
      </c>
      <c r="D123" s="37" t="s">
        <v>593</v>
      </c>
      <c r="E123" s="348">
        <v>77.069999999999993</v>
      </c>
      <c r="F123" s="99">
        <f>ROUND(K123/12*6,2)</f>
        <v>30</v>
      </c>
      <c r="G123" s="99">
        <f>ROUND(E123*F123/1000,2)</f>
        <v>2.31</v>
      </c>
      <c r="H123" s="99">
        <f>ROUND(E123*$J$174,2)</f>
        <v>89.4</v>
      </c>
      <c r="I123" s="99">
        <f>K123-F123</f>
        <v>30</v>
      </c>
      <c r="J123" s="99">
        <f>ROUND(H123*I123/1000,2)</f>
        <v>2.68</v>
      </c>
      <c r="K123" s="277">
        <v>60</v>
      </c>
      <c r="L123" s="316">
        <f>G123+J123</f>
        <v>4.99</v>
      </c>
    </row>
    <row r="124" spans="1:12" ht="68.25" customHeight="1" x14ac:dyDescent="0.2">
      <c r="A124" s="388"/>
      <c r="B124" s="49" t="s">
        <v>289</v>
      </c>
      <c r="C124" s="40"/>
      <c r="D124" s="40"/>
      <c r="E124" s="40"/>
      <c r="F124" s="40">
        <f>SUM(F125:F130)</f>
        <v>23479.82</v>
      </c>
      <c r="G124" s="40">
        <f>SUM(G125:G130)</f>
        <v>1956.79</v>
      </c>
      <c r="H124" s="40"/>
      <c r="I124" s="40">
        <f>SUM(I125:I130)</f>
        <v>23479.82</v>
      </c>
      <c r="J124" s="40">
        <f>SUM(J125:J130)</f>
        <v>2269.9900000000002</v>
      </c>
      <c r="K124" s="40">
        <f>SUM(K125:K130)</f>
        <v>46959.64</v>
      </c>
      <c r="L124" s="163">
        <f>SUM(L125:L130)</f>
        <v>4226.7800000000007</v>
      </c>
    </row>
    <row r="125" spans="1:12" ht="42.2" customHeight="1" x14ac:dyDescent="0.2">
      <c r="A125" s="388"/>
      <c r="B125" s="111" t="s">
        <v>591</v>
      </c>
      <c r="C125" s="37" t="s">
        <v>35</v>
      </c>
      <c r="D125" s="37" t="s">
        <v>543</v>
      </c>
      <c r="E125" s="348">
        <v>85.91</v>
      </c>
      <c r="F125" s="99">
        <f t="shared" ref="F125:F130" si="25">ROUND(K125/12*6,2)</f>
        <v>21851.59</v>
      </c>
      <c r="G125" s="99">
        <f t="shared" ref="G125:G130" si="26">ROUND(E125*F125/1000,2)</f>
        <v>1877.27</v>
      </c>
      <c r="H125" s="99">
        <f t="shared" ref="H125:H130" si="27">ROUND(E125*$J$174,2)</f>
        <v>99.66</v>
      </c>
      <c r="I125" s="99">
        <f t="shared" ref="I125:I130" si="28">K125-F125</f>
        <v>21851.59</v>
      </c>
      <c r="J125" s="99">
        <f t="shared" ref="J125:J130" si="29">ROUND(H125*I125/1000,2)</f>
        <v>2177.73</v>
      </c>
      <c r="K125" s="277">
        <v>43703.18</v>
      </c>
      <c r="L125" s="316">
        <f t="shared" ref="L125:L145" si="30">G125+J125</f>
        <v>4055</v>
      </c>
    </row>
    <row r="126" spans="1:12" ht="31.5" customHeight="1" x14ac:dyDescent="0.2">
      <c r="A126" s="388"/>
      <c r="B126" s="111" t="s">
        <v>594</v>
      </c>
      <c r="C126" s="37" t="s">
        <v>595</v>
      </c>
      <c r="D126" s="258" t="s">
        <v>596</v>
      </c>
      <c r="E126" s="348">
        <v>91.85</v>
      </c>
      <c r="F126" s="99">
        <f t="shared" si="25"/>
        <v>75.709999999999994</v>
      </c>
      <c r="G126" s="99">
        <f t="shared" si="26"/>
        <v>6.95</v>
      </c>
      <c r="H126" s="99">
        <f t="shared" si="27"/>
        <v>106.55</v>
      </c>
      <c r="I126" s="99">
        <f t="shared" si="28"/>
        <v>75.709999999999994</v>
      </c>
      <c r="J126" s="99">
        <f t="shared" si="29"/>
        <v>8.07</v>
      </c>
      <c r="K126" s="38">
        <v>151.41999999999999</v>
      </c>
      <c r="L126" s="316">
        <f t="shared" si="30"/>
        <v>15.02</v>
      </c>
    </row>
    <row r="127" spans="1:12" ht="42" customHeight="1" x14ac:dyDescent="0.2">
      <c r="A127" s="388"/>
      <c r="B127" s="111" t="s">
        <v>450</v>
      </c>
      <c r="C127" s="37" t="s">
        <v>592</v>
      </c>
      <c r="D127" s="37" t="s">
        <v>593</v>
      </c>
      <c r="E127" s="348">
        <v>77.069999999999993</v>
      </c>
      <c r="F127" s="99">
        <f t="shared" si="25"/>
        <v>241</v>
      </c>
      <c r="G127" s="99">
        <f t="shared" si="26"/>
        <v>18.57</v>
      </c>
      <c r="H127" s="99">
        <f t="shared" si="27"/>
        <v>89.4</v>
      </c>
      <c r="I127" s="99">
        <f t="shared" si="28"/>
        <v>241</v>
      </c>
      <c r="J127" s="99">
        <f t="shared" si="29"/>
        <v>21.55</v>
      </c>
      <c r="K127" s="277">
        <v>482</v>
      </c>
      <c r="L127" s="316">
        <f t="shared" si="30"/>
        <v>40.120000000000005</v>
      </c>
    </row>
    <row r="128" spans="1:12" ht="48" customHeight="1" x14ac:dyDescent="0.2">
      <c r="A128" s="388"/>
      <c r="B128" s="111" t="s">
        <v>455</v>
      </c>
      <c r="C128" s="37" t="s">
        <v>634</v>
      </c>
      <c r="D128" s="37" t="s">
        <v>598</v>
      </c>
      <c r="E128" s="352">
        <v>100.53</v>
      </c>
      <c r="F128" s="275">
        <f t="shared" si="25"/>
        <v>48</v>
      </c>
      <c r="G128" s="275">
        <f t="shared" si="26"/>
        <v>4.83</v>
      </c>
      <c r="H128" s="99">
        <f t="shared" si="27"/>
        <v>116.61</v>
      </c>
      <c r="I128" s="275">
        <f t="shared" si="28"/>
        <v>48</v>
      </c>
      <c r="J128" s="275">
        <f t="shared" si="29"/>
        <v>5.6</v>
      </c>
      <c r="K128" s="38">
        <v>96</v>
      </c>
      <c r="L128" s="312">
        <f t="shared" si="30"/>
        <v>10.43</v>
      </c>
    </row>
    <row r="129" spans="1:12" ht="48" customHeight="1" x14ac:dyDescent="0.2">
      <c r="A129" s="388"/>
      <c r="B129" s="111" t="s">
        <v>635</v>
      </c>
      <c r="C129" s="37" t="s">
        <v>599</v>
      </c>
      <c r="D129" s="37" t="s">
        <v>547</v>
      </c>
      <c r="E129" s="352">
        <v>97.18</v>
      </c>
      <c r="F129" s="275">
        <f t="shared" si="25"/>
        <v>81.52</v>
      </c>
      <c r="G129" s="275">
        <f t="shared" si="26"/>
        <v>7.92</v>
      </c>
      <c r="H129" s="99">
        <f t="shared" si="27"/>
        <v>112.73</v>
      </c>
      <c r="I129" s="275">
        <f t="shared" si="28"/>
        <v>81.52</v>
      </c>
      <c r="J129" s="275">
        <f t="shared" si="29"/>
        <v>9.19</v>
      </c>
      <c r="K129" s="277">
        <v>163.04</v>
      </c>
      <c r="L129" s="312">
        <f t="shared" si="30"/>
        <v>17.11</v>
      </c>
    </row>
    <row r="130" spans="1:12" ht="39" customHeight="1" thickBot="1" x14ac:dyDescent="0.25">
      <c r="A130" s="412"/>
      <c r="B130" s="339" t="s">
        <v>603</v>
      </c>
      <c r="C130" s="340" t="s">
        <v>604</v>
      </c>
      <c r="D130" s="340" t="s">
        <v>605</v>
      </c>
      <c r="E130" s="352">
        <v>34.9</v>
      </c>
      <c r="F130" s="275">
        <f t="shared" si="25"/>
        <v>1182</v>
      </c>
      <c r="G130" s="275">
        <f t="shared" si="26"/>
        <v>41.25</v>
      </c>
      <c r="H130" s="275">
        <f t="shared" si="27"/>
        <v>40.479999999999997</v>
      </c>
      <c r="I130" s="275">
        <f t="shared" si="28"/>
        <v>1182</v>
      </c>
      <c r="J130" s="275">
        <f t="shared" si="29"/>
        <v>47.85</v>
      </c>
      <c r="K130" s="360">
        <v>2364</v>
      </c>
      <c r="L130" s="312">
        <f t="shared" si="30"/>
        <v>89.1</v>
      </c>
    </row>
    <row r="131" spans="1:12" ht="31.5" customHeight="1" thickBot="1" x14ac:dyDescent="0.25">
      <c r="A131" s="11" t="s">
        <v>299</v>
      </c>
      <c r="B131" s="12" t="s">
        <v>300</v>
      </c>
      <c r="C131" s="13"/>
      <c r="D131" s="13"/>
      <c r="E131" s="13"/>
      <c r="F131" s="13">
        <f>SUM(F132:F143)</f>
        <v>5402.22</v>
      </c>
      <c r="G131" s="13">
        <f>SUM(G132:G143)</f>
        <v>415.78</v>
      </c>
      <c r="H131" s="13"/>
      <c r="I131" s="13">
        <f>SUM(I132:I143)</f>
        <v>5402.2259999999997</v>
      </c>
      <c r="J131" s="13">
        <f>SUM(J132:J143)</f>
        <v>493.83</v>
      </c>
      <c r="K131" s="13">
        <f>SUM(K132:K143)</f>
        <v>10804.446</v>
      </c>
      <c r="L131" s="20">
        <f t="shared" si="30"/>
        <v>909.6099999999999</v>
      </c>
    </row>
    <row r="132" spans="1:12" ht="83.25" customHeight="1" x14ac:dyDescent="0.2">
      <c r="A132" s="318" t="s">
        <v>301</v>
      </c>
      <c r="B132" s="86" t="s">
        <v>465</v>
      </c>
      <c r="C132" s="18" t="s">
        <v>42</v>
      </c>
      <c r="D132" s="18" t="s">
        <v>543</v>
      </c>
      <c r="E132" s="354">
        <v>73.239999999999995</v>
      </c>
      <c r="F132" s="274">
        <f t="shared" ref="F132:F143" si="31">ROUND(K132/12*6,2)</f>
        <v>66.599999999999994</v>
      </c>
      <c r="G132" s="274">
        <f t="shared" ref="G132:G143" si="32">ROUND(E132*F132/1000,2)</f>
        <v>4.88</v>
      </c>
      <c r="H132" s="274">
        <f t="shared" ref="H132:H139" si="33">ROUND(E132*$J$172,2)</f>
        <v>87.16</v>
      </c>
      <c r="I132" s="274">
        <f t="shared" ref="I132:I143" si="34">K132-F132</f>
        <v>66.599999999999994</v>
      </c>
      <c r="J132" s="274">
        <f t="shared" ref="J132:J143" si="35">ROUND(H132*I132/1000,2)</f>
        <v>5.8</v>
      </c>
      <c r="K132" s="274">
        <v>133.19999999999999</v>
      </c>
      <c r="L132" s="311">
        <f t="shared" si="30"/>
        <v>10.68</v>
      </c>
    </row>
    <row r="133" spans="1:12" ht="58.5" customHeight="1" x14ac:dyDescent="0.2">
      <c r="A133" s="313" t="s">
        <v>303</v>
      </c>
      <c r="B133" s="15" t="s">
        <v>466</v>
      </c>
      <c r="C133" s="16" t="s">
        <v>42</v>
      </c>
      <c r="D133" s="16" t="s">
        <v>543</v>
      </c>
      <c r="E133" s="348">
        <v>73.239999999999995</v>
      </c>
      <c r="F133" s="99">
        <f t="shared" si="31"/>
        <v>136.46</v>
      </c>
      <c r="G133" s="99">
        <f t="shared" si="32"/>
        <v>9.99</v>
      </c>
      <c r="H133" s="99">
        <f t="shared" si="33"/>
        <v>87.16</v>
      </c>
      <c r="I133" s="99">
        <f t="shared" si="34"/>
        <v>136.45000000000002</v>
      </c>
      <c r="J133" s="99">
        <f t="shared" si="35"/>
        <v>11.89</v>
      </c>
      <c r="K133" s="99">
        <v>272.91000000000003</v>
      </c>
      <c r="L133" s="316">
        <f t="shared" si="30"/>
        <v>21.880000000000003</v>
      </c>
    </row>
    <row r="134" spans="1:12" ht="66.75" customHeight="1" x14ac:dyDescent="0.2">
      <c r="A134" s="313" t="s">
        <v>306</v>
      </c>
      <c r="B134" s="15" t="s">
        <v>307</v>
      </c>
      <c r="C134" s="16" t="s">
        <v>42</v>
      </c>
      <c r="D134" s="16" t="s">
        <v>543</v>
      </c>
      <c r="E134" s="348">
        <v>73.239999999999995</v>
      </c>
      <c r="F134" s="99">
        <f t="shared" si="31"/>
        <v>2973.4</v>
      </c>
      <c r="G134" s="99">
        <f t="shared" si="32"/>
        <v>217.77</v>
      </c>
      <c r="H134" s="99">
        <f t="shared" si="33"/>
        <v>87.16</v>
      </c>
      <c r="I134" s="99">
        <f t="shared" si="34"/>
        <v>2973.4</v>
      </c>
      <c r="J134" s="99">
        <f t="shared" si="35"/>
        <v>259.16000000000003</v>
      </c>
      <c r="K134" s="99">
        <v>5946.8</v>
      </c>
      <c r="L134" s="316">
        <f t="shared" si="30"/>
        <v>476.93000000000006</v>
      </c>
    </row>
    <row r="135" spans="1:12" ht="50.25" customHeight="1" x14ac:dyDescent="0.2">
      <c r="A135" s="313" t="s">
        <v>310</v>
      </c>
      <c r="B135" s="15" t="s">
        <v>311</v>
      </c>
      <c r="C135" s="16" t="s">
        <v>42</v>
      </c>
      <c r="D135" s="16" t="s">
        <v>543</v>
      </c>
      <c r="E135" s="348">
        <v>73.239999999999995</v>
      </c>
      <c r="F135" s="99">
        <f t="shared" si="31"/>
        <v>325.63</v>
      </c>
      <c r="G135" s="99">
        <f t="shared" si="32"/>
        <v>23.85</v>
      </c>
      <c r="H135" s="99">
        <f t="shared" si="33"/>
        <v>87.16</v>
      </c>
      <c r="I135" s="99">
        <f t="shared" si="34"/>
        <v>325.63800000000003</v>
      </c>
      <c r="J135" s="99">
        <f t="shared" si="35"/>
        <v>28.38</v>
      </c>
      <c r="K135" s="99">
        <v>651.26800000000003</v>
      </c>
      <c r="L135" s="316">
        <f t="shared" si="30"/>
        <v>52.230000000000004</v>
      </c>
    </row>
    <row r="136" spans="1:12" ht="50.25" customHeight="1" x14ac:dyDescent="0.2">
      <c r="A136" s="313" t="s">
        <v>312</v>
      </c>
      <c r="B136" s="15" t="s">
        <v>313</v>
      </c>
      <c r="C136" s="16" t="s">
        <v>42</v>
      </c>
      <c r="D136" s="272" t="s">
        <v>543</v>
      </c>
      <c r="E136" s="348">
        <v>73.239999999999995</v>
      </c>
      <c r="F136" s="99">
        <f t="shared" si="31"/>
        <v>190</v>
      </c>
      <c r="G136" s="99">
        <f t="shared" si="32"/>
        <v>13.92</v>
      </c>
      <c r="H136" s="99">
        <f t="shared" si="33"/>
        <v>87.16</v>
      </c>
      <c r="I136" s="99">
        <f t="shared" si="34"/>
        <v>190</v>
      </c>
      <c r="J136" s="99">
        <f t="shared" si="35"/>
        <v>16.559999999999999</v>
      </c>
      <c r="K136" s="99">
        <v>380</v>
      </c>
      <c r="L136" s="316">
        <f t="shared" si="30"/>
        <v>30.479999999999997</v>
      </c>
    </row>
    <row r="137" spans="1:12" ht="53.25" customHeight="1" x14ac:dyDescent="0.2">
      <c r="A137" s="313" t="s">
        <v>314</v>
      </c>
      <c r="B137" s="15" t="s">
        <v>315</v>
      </c>
      <c r="C137" s="16" t="s">
        <v>42</v>
      </c>
      <c r="D137" s="16" t="s">
        <v>543</v>
      </c>
      <c r="E137" s="348">
        <v>73.239999999999995</v>
      </c>
      <c r="F137" s="99">
        <f t="shared" si="31"/>
        <v>1332.5</v>
      </c>
      <c r="G137" s="99">
        <f t="shared" si="32"/>
        <v>97.59</v>
      </c>
      <c r="H137" s="99">
        <f t="shared" si="33"/>
        <v>87.16</v>
      </c>
      <c r="I137" s="99">
        <f t="shared" si="34"/>
        <v>1332.5</v>
      </c>
      <c r="J137" s="99">
        <f t="shared" si="35"/>
        <v>116.14</v>
      </c>
      <c r="K137" s="99">
        <v>2665</v>
      </c>
      <c r="L137" s="316">
        <f t="shared" si="30"/>
        <v>213.73000000000002</v>
      </c>
    </row>
    <row r="138" spans="1:12" ht="48.75" customHeight="1" x14ac:dyDescent="0.2">
      <c r="A138" s="313" t="s">
        <v>316</v>
      </c>
      <c r="B138" s="15" t="s">
        <v>317</v>
      </c>
      <c r="C138" s="16" t="s">
        <v>42</v>
      </c>
      <c r="D138" s="16" t="s">
        <v>543</v>
      </c>
      <c r="E138" s="348">
        <v>73.239999999999995</v>
      </c>
      <c r="F138" s="99">
        <f t="shared" si="31"/>
        <v>25</v>
      </c>
      <c r="G138" s="99">
        <f t="shared" si="32"/>
        <v>1.83</v>
      </c>
      <c r="H138" s="99">
        <f t="shared" si="33"/>
        <v>87.16</v>
      </c>
      <c r="I138" s="99">
        <f t="shared" si="34"/>
        <v>25</v>
      </c>
      <c r="J138" s="99">
        <f t="shared" si="35"/>
        <v>2.1800000000000002</v>
      </c>
      <c r="K138" s="99">
        <v>50</v>
      </c>
      <c r="L138" s="316">
        <f t="shared" si="30"/>
        <v>4.01</v>
      </c>
    </row>
    <row r="139" spans="1:12" ht="52.5" customHeight="1" x14ac:dyDescent="0.2">
      <c r="A139" s="313" t="s">
        <v>318</v>
      </c>
      <c r="B139" s="15" t="s">
        <v>319</v>
      </c>
      <c r="C139" s="16" t="s">
        <v>42</v>
      </c>
      <c r="D139" s="16" t="s">
        <v>543</v>
      </c>
      <c r="E139" s="348">
        <v>73.239999999999995</v>
      </c>
      <c r="F139" s="99">
        <f t="shared" si="31"/>
        <v>190</v>
      </c>
      <c r="G139" s="99">
        <f t="shared" si="32"/>
        <v>13.92</v>
      </c>
      <c r="H139" s="99">
        <f t="shared" si="33"/>
        <v>87.16</v>
      </c>
      <c r="I139" s="99">
        <f t="shared" si="34"/>
        <v>190</v>
      </c>
      <c r="J139" s="99">
        <f t="shared" si="35"/>
        <v>16.559999999999999</v>
      </c>
      <c r="K139" s="99">
        <v>380</v>
      </c>
      <c r="L139" s="316">
        <f t="shared" si="30"/>
        <v>30.479999999999997</v>
      </c>
    </row>
    <row r="140" spans="1:12" ht="81.75" customHeight="1" x14ac:dyDescent="0.2">
      <c r="A140" s="313" t="s">
        <v>320</v>
      </c>
      <c r="B140" s="15" t="s">
        <v>321</v>
      </c>
      <c r="C140" s="99" t="s">
        <v>60</v>
      </c>
      <c r="D140" s="16" t="s">
        <v>404</v>
      </c>
      <c r="E140" s="348">
        <v>196.94</v>
      </c>
      <c r="F140" s="99">
        <f t="shared" si="31"/>
        <v>35</v>
      </c>
      <c r="G140" s="99">
        <f t="shared" si="32"/>
        <v>6.89</v>
      </c>
      <c r="H140" s="99">
        <f>ROUND(E140*$J$174,2)</f>
        <v>228.45</v>
      </c>
      <c r="I140" s="99">
        <f t="shared" si="34"/>
        <v>35</v>
      </c>
      <c r="J140" s="99">
        <f t="shared" si="35"/>
        <v>8</v>
      </c>
      <c r="K140" s="99">
        <v>70</v>
      </c>
      <c r="L140" s="316">
        <f t="shared" si="30"/>
        <v>14.89</v>
      </c>
    </row>
    <row r="141" spans="1:12" ht="60.75" customHeight="1" x14ac:dyDescent="0.2">
      <c r="A141" s="313" t="s">
        <v>322</v>
      </c>
      <c r="B141" s="15" t="s">
        <v>323</v>
      </c>
      <c r="C141" s="99" t="s">
        <v>60</v>
      </c>
      <c r="D141" s="99" t="s">
        <v>404</v>
      </c>
      <c r="E141" s="348">
        <v>196.94</v>
      </c>
      <c r="F141" s="99">
        <f t="shared" si="31"/>
        <v>27.5</v>
      </c>
      <c r="G141" s="99">
        <f t="shared" si="32"/>
        <v>5.42</v>
      </c>
      <c r="H141" s="99">
        <f>ROUND(E141*$J$174,2)</f>
        <v>228.45</v>
      </c>
      <c r="I141" s="99">
        <f t="shared" si="34"/>
        <v>27.5</v>
      </c>
      <c r="J141" s="99">
        <f t="shared" si="35"/>
        <v>6.28</v>
      </c>
      <c r="K141" s="99">
        <v>55</v>
      </c>
      <c r="L141" s="316">
        <f t="shared" si="30"/>
        <v>11.7</v>
      </c>
    </row>
    <row r="142" spans="1:12" ht="55.5" customHeight="1" x14ac:dyDescent="0.2">
      <c r="A142" s="313" t="s">
        <v>324</v>
      </c>
      <c r="B142" s="15" t="s">
        <v>325</v>
      </c>
      <c r="C142" s="99" t="s">
        <v>60</v>
      </c>
      <c r="D142" s="99" t="s">
        <v>404</v>
      </c>
      <c r="E142" s="348">
        <v>196.94</v>
      </c>
      <c r="F142" s="99">
        <f t="shared" si="31"/>
        <v>20</v>
      </c>
      <c r="G142" s="99">
        <f t="shared" si="32"/>
        <v>3.94</v>
      </c>
      <c r="H142" s="99">
        <f>ROUND(E142*$J$174,2)</f>
        <v>228.45</v>
      </c>
      <c r="I142" s="99">
        <f t="shared" si="34"/>
        <v>20</v>
      </c>
      <c r="J142" s="99">
        <f t="shared" si="35"/>
        <v>4.57</v>
      </c>
      <c r="K142" s="99">
        <v>40</v>
      </c>
      <c r="L142" s="316">
        <f t="shared" si="30"/>
        <v>8.51</v>
      </c>
    </row>
    <row r="143" spans="1:12" ht="63" customHeight="1" thickBot="1" x14ac:dyDescent="0.25">
      <c r="A143" s="319" t="s">
        <v>326</v>
      </c>
      <c r="B143" s="154" t="s">
        <v>327</v>
      </c>
      <c r="C143" s="275" t="s">
        <v>60</v>
      </c>
      <c r="D143" s="275" t="s">
        <v>404</v>
      </c>
      <c r="E143" s="352">
        <v>196.94</v>
      </c>
      <c r="F143" s="275">
        <f t="shared" si="31"/>
        <v>80.13</v>
      </c>
      <c r="G143" s="275">
        <f t="shared" si="32"/>
        <v>15.78</v>
      </c>
      <c r="H143" s="275">
        <f>ROUND(E143*$J$174,2)</f>
        <v>228.45</v>
      </c>
      <c r="I143" s="275">
        <f t="shared" si="34"/>
        <v>80.138000000000005</v>
      </c>
      <c r="J143" s="275">
        <f t="shared" si="35"/>
        <v>18.309999999999999</v>
      </c>
      <c r="K143" s="275">
        <v>160.268</v>
      </c>
      <c r="L143" s="312">
        <f t="shared" si="30"/>
        <v>34.089999999999996</v>
      </c>
    </row>
    <row r="144" spans="1:12" ht="39" customHeight="1" thickBot="1" x14ac:dyDescent="0.25">
      <c r="A144" s="11" t="s">
        <v>328</v>
      </c>
      <c r="B144" s="12" t="s">
        <v>329</v>
      </c>
      <c r="C144" s="13"/>
      <c r="D144" s="13"/>
      <c r="E144" s="13"/>
      <c r="F144" s="13">
        <f>SUM(F145:F145)</f>
        <v>62.5</v>
      </c>
      <c r="G144" s="13">
        <f>SUM(G145:G145)</f>
        <v>4.58</v>
      </c>
      <c r="H144" s="13"/>
      <c r="I144" s="13">
        <f>SUM(I145:I145)</f>
        <v>62.5</v>
      </c>
      <c r="J144" s="13">
        <f>SUM(J145:J145)</f>
        <v>5.45</v>
      </c>
      <c r="K144" s="13">
        <f>SUM(K145:K145)</f>
        <v>125</v>
      </c>
      <c r="L144" s="20">
        <f t="shared" si="30"/>
        <v>10.030000000000001</v>
      </c>
    </row>
    <row r="145" spans="1:12" ht="77.849999999999994" customHeight="1" thickBot="1" x14ac:dyDescent="0.25">
      <c r="A145" s="309" t="s">
        <v>330</v>
      </c>
      <c r="B145" s="60" t="s">
        <v>331</v>
      </c>
      <c r="C145" s="59" t="s">
        <v>42</v>
      </c>
      <c r="D145" s="59" t="s">
        <v>543</v>
      </c>
      <c r="E145" s="347">
        <v>73.239999999999995</v>
      </c>
      <c r="F145" s="273">
        <f>ROUND(K145/12*6,2)</f>
        <v>62.5</v>
      </c>
      <c r="G145" s="273">
        <f>ROUND(E145*F145/1000,2)</f>
        <v>4.58</v>
      </c>
      <c r="H145" s="273">
        <f>ROUND(E145*$J$172,2)</f>
        <v>87.16</v>
      </c>
      <c r="I145" s="273">
        <f>K145-F145</f>
        <v>62.5</v>
      </c>
      <c r="J145" s="273">
        <f>ROUND(H145*I145/1000,2)</f>
        <v>5.45</v>
      </c>
      <c r="K145" s="273">
        <v>125</v>
      </c>
      <c r="L145" s="310">
        <f t="shared" si="30"/>
        <v>10.030000000000001</v>
      </c>
    </row>
    <row r="146" spans="1:12" ht="29.25" customHeight="1" thickBot="1" x14ac:dyDescent="0.25">
      <c r="A146" s="11" t="s">
        <v>332</v>
      </c>
      <c r="B146" s="12" t="s">
        <v>333</v>
      </c>
      <c r="C146" s="13"/>
      <c r="D146" s="13"/>
      <c r="E146" s="13"/>
      <c r="F146" s="13">
        <f>SUM(F147:F149)</f>
        <v>1320</v>
      </c>
      <c r="G146" s="13">
        <f>SUM(G147:G149)</f>
        <v>99.149999999999991</v>
      </c>
      <c r="H146" s="13"/>
      <c r="I146" s="13">
        <f>SUM(I147:I149)</f>
        <v>1240</v>
      </c>
      <c r="J146" s="13">
        <f>SUM(J147:J149)</f>
        <v>110.91</v>
      </c>
      <c r="K146" s="13">
        <f>SUM(K147:K149)</f>
        <v>2640</v>
      </c>
      <c r="L146" s="20">
        <f>SUM(L147:L149)</f>
        <v>210.06</v>
      </c>
    </row>
    <row r="147" spans="1:12" ht="50.65" customHeight="1" x14ac:dyDescent="0.2">
      <c r="A147" s="318" t="s">
        <v>334</v>
      </c>
      <c r="B147" s="86" t="s">
        <v>335</v>
      </c>
      <c r="C147" s="18" t="s">
        <v>42</v>
      </c>
      <c r="D147" s="18" t="s">
        <v>543</v>
      </c>
      <c r="E147" s="354">
        <v>73.239999999999995</v>
      </c>
      <c r="F147" s="274">
        <f>ROUND(K147/12*6,2)</f>
        <v>300</v>
      </c>
      <c r="G147" s="274">
        <f>ROUND(E147*F147/1000,2)</f>
        <v>21.97</v>
      </c>
      <c r="H147" s="274">
        <f>ROUND(E147*$J$172,2)</f>
        <v>87.16</v>
      </c>
      <c r="I147" s="274">
        <f>K147-F147</f>
        <v>300</v>
      </c>
      <c r="J147" s="274">
        <f>ROUND(H147*I147/1000,2)</f>
        <v>26.15</v>
      </c>
      <c r="K147" s="18">
        <v>600</v>
      </c>
      <c r="L147" s="311">
        <f>G147+J147</f>
        <v>48.12</v>
      </c>
    </row>
    <row r="148" spans="1:12" ht="40.5" customHeight="1" x14ac:dyDescent="0.2">
      <c r="A148" s="313" t="s">
        <v>336</v>
      </c>
      <c r="B148" s="15" t="s">
        <v>337</v>
      </c>
      <c r="C148" s="99" t="s">
        <v>60</v>
      </c>
      <c r="D148" s="16" t="s">
        <v>404</v>
      </c>
      <c r="E148" s="348">
        <v>196.94</v>
      </c>
      <c r="F148" s="99">
        <f>ROUND(K148/12*6,2)</f>
        <v>20</v>
      </c>
      <c r="G148" s="99">
        <f>ROUND(E148*F148/1000,2)</f>
        <v>3.94</v>
      </c>
      <c r="H148" s="99">
        <f>ROUND(E148*$J$174,2)</f>
        <v>228.45</v>
      </c>
      <c r="I148" s="99">
        <f>K148-F148</f>
        <v>20</v>
      </c>
      <c r="J148" s="99">
        <f>ROUND(H148*I148/1000,2)</f>
        <v>4.57</v>
      </c>
      <c r="K148" s="16">
        <v>40</v>
      </c>
      <c r="L148" s="316">
        <f>G148+J148</f>
        <v>8.51</v>
      </c>
    </row>
    <row r="149" spans="1:12" ht="54" customHeight="1" thickBot="1" x14ac:dyDescent="0.25">
      <c r="A149" s="319" t="s">
        <v>340</v>
      </c>
      <c r="B149" s="154" t="s">
        <v>341</v>
      </c>
      <c r="C149" s="19" t="s">
        <v>42</v>
      </c>
      <c r="D149" s="19" t="s">
        <v>543</v>
      </c>
      <c r="E149" s="352">
        <v>73.239999999999995</v>
      </c>
      <c r="F149" s="275">
        <f>ROUND(K149/12*6,2)</f>
        <v>1000</v>
      </c>
      <c r="G149" s="275">
        <f>ROUND(E149*F149/1000,2)</f>
        <v>73.239999999999995</v>
      </c>
      <c r="H149" s="275">
        <f>ROUND(E149*$J$172,2)</f>
        <v>87.16</v>
      </c>
      <c r="I149" s="275">
        <v>920</v>
      </c>
      <c r="J149" s="275">
        <f>ROUND(H149*I149/1000,2)</f>
        <v>80.19</v>
      </c>
      <c r="K149" s="19">
        <v>2000</v>
      </c>
      <c r="L149" s="312">
        <f>G149+J149</f>
        <v>153.43</v>
      </c>
    </row>
    <row r="150" spans="1:12" ht="55.5" customHeight="1" thickBot="1" x14ac:dyDescent="0.25">
      <c r="A150" s="11" t="s">
        <v>342</v>
      </c>
      <c r="B150" s="12" t="s">
        <v>670</v>
      </c>
      <c r="C150" s="13"/>
      <c r="D150" s="13"/>
      <c r="E150" s="13"/>
      <c r="F150" s="13">
        <f>SUM(F151:F157)</f>
        <v>244.36</v>
      </c>
      <c r="G150" s="13">
        <f>SUM(G151:G157)</f>
        <v>18.510000000000002</v>
      </c>
      <c r="H150" s="13"/>
      <c r="I150" s="13">
        <f>SUM(I151:I157)</f>
        <v>244.36</v>
      </c>
      <c r="J150" s="13">
        <f>SUM(J151:J157)</f>
        <v>21.939999999999998</v>
      </c>
      <c r="K150" s="13">
        <f>SUM(K151:K157)</f>
        <v>488.72</v>
      </c>
      <c r="L150" s="20">
        <f>SUM(L151:L157)</f>
        <v>40.450000000000003</v>
      </c>
    </row>
    <row r="151" spans="1:12" ht="46.5" customHeight="1" x14ac:dyDescent="0.2">
      <c r="A151" s="425" t="s">
        <v>343</v>
      </c>
      <c r="B151" s="386" t="s">
        <v>346</v>
      </c>
      <c r="C151" s="18" t="s">
        <v>444</v>
      </c>
      <c r="D151" s="18" t="s">
        <v>545</v>
      </c>
      <c r="E151" s="354">
        <v>85.27</v>
      </c>
      <c r="F151" s="274">
        <f t="shared" ref="F151:F156" si="36">ROUND(K151/12*6,2)</f>
        <v>10</v>
      </c>
      <c r="G151" s="274">
        <f t="shared" ref="G151:G156" si="37">ROUND(E151*F151/1000,2)</f>
        <v>0.85</v>
      </c>
      <c r="H151" s="274">
        <f>ROUND(E151*$J$174,2)</f>
        <v>98.91</v>
      </c>
      <c r="I151" s="274">
        <f t="shared" ref="I151:I156" si="38">K151-F151</f>
        <v>10</v>
      </c>
      <c r="J151" s="274">
        <f t="shared" ref="J151:J156" si="39">ROUND(H151*I151/1000,2)</f>
        <v>0.99</v>
      </c>
      <c r="K151" s="355">
        <v>20</v>
      </c>
      <c r="L151" s="311">
        <f t="shared" ref="L151:L156" si="40">G151+J151</f>
        <v>1.8399999999999999</v>
      </c>
    </row>
    <row r="152" spans="1:12" ht="30.75" customHeight="1" x14ac:dyDescent="0.2">
      <c r="A152" s="439"/>
      <c r="B152" s="432"/>
      <c r="C152" s="16" t="s">
        <v>595</v>
      </c>
      <c r="D152" s="99" t="s">
        <v>596</v>
      </c>
      <c r="E152" s="348">
        <v>91.85</v>
      </c>
      <c r="F152" s="99">
        <f t="shared" si="36"/>
        <v>3</v>
      </c>
      <c r="G152" s="99">
        <f t="shared" si="37"/>
        <v>0.28000000000000003</v>
      </c>
      <c r="H152" s="99">
        <f>ROUND(E152*$J$174,2)</f>
        <v>106.55</v>
      </c>
      <c r="I152" s="99">
        <f t="shared" si="38"/>
        <v>3</v>
      </c>
      <c r="J152" s="99">
        <f t="shared" si="39"/>
        <v>0.32</v>
      </c>
      <c r="K152" s="288">
        <v>6</v>
      </c>
      <c r="L152" s="316">
        <f t="shared" si="40"/>
        <v>0.60000000000000009</v>
      </c>
    </row>
    <row r="153" spans="1:12" ht="54.75" customHeight="1" x14ac:dyDescent="0.2">
      <c r="A153" s="320" t="s">
        <v>533</v>
      </c>
      <c r="B153" s="15" t="s">
        <v>355</v>
      </c>
      <c r="C153" s="16" t="s">
        <v>42</v>
      </c>
      <c r="D153" s="16" t="s">
        <v>543</v>
      </c>
      <c r="E153" s="348">
        <v>73.239999999999995</v>
      </c>
      <c r="F153" s="99">
        <f t="shared" si="36"/>
        <v>75</v>
      </c>
      <c r="G153" s="99">
        <f t="shared" si="37"/>
        <v>5.49</v>
      </c>
      <c r="H153" s="99">
        <f>ROUND(E153*$J$172,2)</f>
        <v>87.16</v>
      </c>
      <c r="I153" s="99">
        <f t="shared" si="38"/>
        <v>75</v>
      </c>
      <c r="J153" s="99">
        <f t="shared" si="39"/>
        <v>6.54</v>
      </c>
      <c r="K153" s="99">
        <v>150</v>
      </c>
      <c r="L153" s="316">
        <f t="shared" si="40"/>
        <v>12.030000000000001</v>
      </c>
    </row>
    <row r="154" spans="1:12" ht="50.25" customHeight="1" x14ac:dyDescent="0.2">
      <c r="A154" s="320" t="s">
        <v>636</v>
      </c>
      <c r="B154" s="154" t="s">
        <v>612</v>
      </c>
      <c r="C154" s="16" t="s">
        <v>584</v>
      </c>
      <c r="D154" s="289" t="s">
        <v>631</v>
      </c>
      <c r="E154" s="348">
        <v>98.47</v>
      </c>
      <c r="F154" s="99">
        <f t="shared" si="36"/>
        <v>3.71</v>
      </c>
      <c r="G154" s="99">
        <f t="shared" si="37"/>
        <v>0.37</v>
      </c>
      <c r="H154" s="99">
        <f>ROUND(E154*$J$174,2)</f>
        <v>114.23</v>
      </c>
      <c r="I154" s="99">
        <f t="shared" si="38"/>
        <v>3.71</v>
      </c>
      <c r="J154" s="99">
        <f t="shared" si="39"/>
        <v>0.42</v>
      </c>
      <c r="K154" s="99">
        <v>7.42</v>
      </c>
      <c r="L154" s="316">
        <f t="shared" si="40"/>
        <v>0.79</v>
      </c>
    </row>
    <row r="155" spans="1:12" ht="55.5" customHeight="1" x14ac:dyDescent="0.2">
      <c r="A155" s="320" t="s">
        <v>611</v>
      </c>
      <c r="B155" s="431" t="s">
        <v>613</v>
      </c>
      <c r="C155" s="16" t="s">
        <v>279</v>
      </c>
      <c r="D155" s="99" t="s">
        <v>546</v>
      </c>
      <c r="E155" s="348">
        <v>90.59</v>
      </c>
      <c r="F155" s="99">
        <f t="shared" si="36"/>
        <v>7.2</v>
      </c>
      <c r="G155" s="99">
        <f t="shared" si="37"/>
        <v>0.65</v>
      </c>
      <c r="H155" s="99">
        <f>ROUND(E155*$J$174,2)</f>
        <v>105.08</v>
      </c>
      <c r="I155" s="99">
        <f t="shared" si="38"/>
        <v>7.2</v>
      </c>
      <c r="J155" s="99">
        <f t="shared" si="39"/>
        <v>0.76</v>
      </c>
      <c r="K155" s="99">
        <v>14.4</v>
      </c>
      <c r="L155" s="316">
        <f t="shared" si="40"/>
        <v>1.4100000000000001</v>
      </c>
    </row>
    <row r="156" spans="1:12" ht="39" customHeight="1" x14ac:dyDescent="0.2">
      <c r="A156" s="320" t="s">
        <v>637</v>
      </c>
      <c r="B156" s="431"/>
      <c r="C156" s="16" t="s">
        <v>154</v>
      </c>
      <c r="D156" s="16" t="s">
        <v>554</v>
      </c>
      <c r="E156" s="348">
        <v>87.42</v>
      </c>
      <c r="F156" s="99">
        <f t="shared" si="36"/>
        <v>15.95</v>
      </c>
      <c r="G156" s="99">
        <f t="shared" si="37"/>
        <v>1.39</v>
      </c>
      <c r="H156" s="99">
        <f>ROUND(E156*$J$174,2)</f>
        <v>101.41</v>
      </c>
      <c r="I156" s="99">
        <f t="shared" si="38"/>
        <v>15.95</v>
      </c>
      <c r="J156" s="99">
        <f t="shared" si="39"/>
        <v>1.62</v>
      </c>
      <c r="K156" s="99">
        <v>31.9</v>
      </c>
      <c r="L156" s="316">
        <f t="shared" si="40"/>
        <v>3.01</v>
      </c>
    </row>
    <row r="157" spans="1:12" ht="51.75" customHeight="1" x14ac:dyDescent="0.2">
      <c r="A157" s="436" t="s">
        <v>359</v>
      </c>
      <c r="B157" s="56" t="s">
        <v>615</v>
      </c>
      <c r="C157" s="43"/>
      <c r="D157" s="43"/>
      <c r="E157" s="43"/>
      <c r="F157" s="43">
        <f>SUM(F158:F158)</f>
        <v>129.5</v>
      </c>
      <c r="G157" s="43">
        <f>SUM(G158:G158)</f>
        <v>9.48</v>
      </c>
      <c r="H157" s="43"/>
      <c r="I157" s="43">
        <f>SUM(I158:I158)</f>
        <v>129.5</v>
      </c>
      <c r="J157" s="43">
        <f>SUM(J158:J158)</f>
        <v>11.29</v>
      </c>
      <c r="K157" s="43">
        <f>SUM(K158:K158)</f>
        <v>259</v>
      </c>
      <c r="L157" s="139">
        <f>SUM(L158:L158)</f>
        <v>20.77</v>
      </c>
    </row>
    <row r="158" spans="1:12" ht="60.75" customHeight="1" x14ac:dyDescent="0.2">
      <c r="A158" s="436"/>
      <c r="B158" s="291" t="s">
        <v>615</v>
      </c>
      <c r="C158" s="16" t="s">
        <v>42</v>
      </c>
      <c r="D158" s="18" t="s">
        <v>543</v>
      </c>
      <c r="E158" s="348">
        <v>73.239999999999995</v>
      </c>
      <c r="F158" s="99">
        <f>ROUND(K158/12*6,2)</f>
        <v>129.5</v>
      </c>
      <c r="G158" s="99">
        <f>ROUND(E158*F158/1000,2)</f>
        <v>9.48</v>
      </c>
      <c r="H158" s="99">
        <f>ROUND(E158*$J$172,2)</f>
        <v>87.16</v>
      </c>
      <c r="I158" s="274">
        <f>K158-F158</f>
        <v>129.5</v>
      </c>
      <c r="J158" s="274">
        <f>ROUND(H158*I158/1000,2)</f>
        <v>11.29</v>
      </c>
      <c r="K158" s="99">
        <v>259</v>
      </c>
      <c r="L158" s="311">
        <f>G158+J158</f>
        <v>20.77</v>
      </c>
    </row>
    <row r="159" spans="1:12" s="292" customFormat="1" ht="42.75" customHeight="1" x14ac:dyDescent="0.2">
      <c r="A159" s="146">
        <v>9</v>
      </c>
      <c r="B159" s="69" t="s">
        <v>667</v>
      </c>
      <c r="C159" s="30"/>
      <c r="D159" s="30"/>
      <c r="E159" s="30"/>
      <c r="F159" s="30">
        <f>F160</f>
        <v>125</v>
      </c>
      <c r="G159" s="30">
        <f>G160</f>
        <v>24.62</v>
      </c>
      <c r="H159" s="30"/>
      <c r="I159" s="30">
        <f>I160</f>
        <v>125</v>
      </c>
      <c r="J159" s="30">
        <f>J160</f>
        <v>28.56</v>
      </c>
      <c r="K159" s="30">
        <f>K160</f>
        <v>250</v>
      </c>
      <c r="L159" s="135">
        <f>L160</f>
        <v>53.18</v>
      </c>
    </row>
    <row r="160" spans="1:12" ht="64.5" customHeight="1" x14ac:dyDescent="0.2">
      <c r="A160" s="320" t="s">
        <v>374</v>
      </c>
      <c r="B160" s="154" t="s">
        <v>375</v>
      </c>
      <c r="C160" s="99" t="s">
        <v>60</v>
      </c>
      <c r="D160" s="16" t="s">
        <v>404</v>
      </c>
      <c r="E160" s="348">
        <v>196.94</v>
      </c>
      <c r="F160" s="99">
        <f>ROUND(K160/12*6,2)</f>
        <v>125</v>
      </c>
      <c r="G160" s="99">
        <f>ROUND(E160*F160/1000,2)</f>
        <v>24.62</v>
      </c>
      <c r="H160" s="99">
        <f>ROUND(E160*$J$174,2)</f>
        <v>228.45</v>
      </c>
      <c r="I160" s="275">
        <f>K160-F160</f>
        <v>125</v>
      </c>
      <c r="J160" s="275">
        <f>ROUND(H160*I160/1000,2)</f>
        <v>28.56</v>
      </c>
      <c r="K160" s="275">
        <v>250</v>
      </c>
      <c r="L160" s="312">
        <f>G160+J160</f>
        <v>53.18</v>
      </c>
    </row>
    <row r="161" spans="1:12" ht="43.5" customHeight="1" x14ac:dyDescent="0.2">
      <c r="A161" s="358" t="s">
        <v>18</v>
      </c>
      <c r="B161" s="69" t="s">
        <v>376</v>
      </c>
      <c r="C161" s="30"/>
      <c r="D161" s="30"/>
      <c r="E161" s="30"/>
      <c r="F161" s="30">
        <f>SUM(F162:F164)</f>
        <v>2321.84</v>
      </c>
      <c r="G161" s="30">
        <f>SUM(G162:G164)</f>
        <v>271.70999999999998</v>
      </c>
      <c r="H161" s="30"/>
      <c r="I161" s="30">
        <f>SUM(I162:I164)</f>
        <v>2321.84</v>
      </c>
      <c r="J161" s="30">
        <f>SUM(J162:J164)</f>
        <v>318.49</v>
      </c>
      <c r="K161" s="30">
        <f>SUM(K162:K164)</f>
        <v>4643.68</v>
      </c>
      <c r="L161" s="135">
        <f>SUM(L162:L164)</f>
        <v>590.20000000000005</v>
      </c>
    </row>
    <row r="162" spans="1:12" ht="59.25" customHeight="1" x14ac:dyDescent="0.2">
      <c r="A162" s="320" t="s">
        <v>377</v>
      </c>
      <c r="B162" s="15" t="s">
        <v>960</v>
      </c>
      <c r="C162" s="16" t="s">
        <v>42</v>
      </c>
      <c r="D162" s="16" t="s">
        <v>543</v>
      </c>
      <c r="E162" s="348">
        <v>73.239999999999995</v>
      </c>
      <c r="F162" s="99">
        <f>ROUND(K162/12*6,2)</f>
        <v>650</v>
      </c>
      <c r="G162" s="99">
        <f>ROUND(E162*F162/1000,2)</f>
        <v>47.61</v>
      </c>
      <c r="H162" s="99">
        <f>ROUND(E162*$J$172,2)</f>
        <v>87.16</v>
      </c>
      <c r="I162" s="274">
        <f>K162-F162</f>
        <v>650</v>
      </c>
      <c r="J162" s="274">
        <f>ROUND(H162*I162/1000,2)</f>
        <v>56.65</v>
      </c>
      <c r="K162" s="99">
        <v>1300</v>
      </c>
      <c r="L162" s="311">
        <f>G162+J162</f>
        <v>104.25999999999999</v>
      </c>
    </row>
    <row r="163" spans="1:12" ht="44.25" customHeight="1" x14ac:dyDescent="0.2">
      <c r="A163" s="320" t="s">
        <v>379</v>
      </c>
      <c r="B163" s="15" t="s">
        <v>380</v>
      </c>
      <c r="C163" s="99" t="s">
        <v>60</v>
      </c>
      <c r="D163" s="16" t="s">
        <v>404</v>
      </c>
      <c r="E163" s="348">
        <v>196.94</v>
      </c>
      <c r="F163" s="99">
        <f>ROUND(K163/12*6,2)</f>
        <v>821.84</v>
      </c>
      <c r="G163" s="99">
        <f>ROUND(E163*F163/1000,2)</f>
        <v>161.85</v>
      </c>
      <c r="H163" s="99">
        <f>ROUND(E163*$J$174,2)</f>
        <v>228.45</v>
      </c>
      <c r="I163" s="99">
        <f>K163-F163</f>
        <v>821.84</v>
      </c>
      <c r="J163" s="99">
        <f>ROUND(H163*I163/1000,2)</f>
        <v>187.75</v>
      </c>
      <c r="K163" s="99">
        <v>1643.68</v>
      </c>
      <c r="L163" s="311">
        <f>G163+J163</f>
        <v>349.6</v>
      </c>
    </row>
    <row r="164" spans="1:12" ht="54" customHeight="1" x14ac:dyDescent="0.2">
      <c r="A164" s="320" t="s">
        <v>381</v>
      </c>
      <c r="B164" s="15" t="s">
        <v>382</v>
      </c>
      <c r="C164" s="16" t="s">
        <v>42</v>
      </c>
      <c r="D164" s="16" t="s">
        <v>543</v>
      </c>
      <c r="E164" s="348">
        <v>73.239999999999995</v>
      </c>
      <c r="F164" s="99">
        <f>ROUND(K164/12*6,2)</f>
        <v>850</v>
      </c>
      <c r="G164" s="99">
        <f>ROUND(E164*F164/1000,2)</f>
        <v>62.25</v>
      </c>
      <c r="H164" s="99">
        <f>ROUND(E164*$J$172,2)</f>
        <v>87.16</v>
      </c>
      <c r="I164" s="99">
        <f>K164-F164</f>
        <v>850</v>
      </c>
      <c r="J164" s="99">
        <f>ROUND(H164*I164/1000,2)</f>
        <v>74.09</v>
      </c>
      <c r="K164" s="99">
        <v>1700</v>
      </c>
      <c r="L164" s="311">
        <f>G164+J164</f>
        <v>136.34</v>
      </c>
    </row>
    <row r="165" spans="1:12" ht="52.5" customHeight="1" x14ac:dyDescent="0.2">
      <c r="A165" s="321" t="s">
        <v>383</v>
      </c>
      <c r="B165" s="69" t="s">
        <v>384</v>
      </c>
      <c r="C165" s="30"/>
      <c r="D165" s="30"/>
      <c r="E165" s="293"/>
      <c r="F165" s="293">
        <f>F166</f>
        <v>150</v>
      </c>
      <c r="G165" s="293">
        <f>G166</f>
        <v>10.99</v>
      </c>
      <c r="H165" s="293"/>
      <c r="I165" s="293">
        <f>I166</f>
        <v>150</v>
      </c>
      <c r="J165" s="293">
        <f>J166</f>
        <v>13.07</v>
      </c>
      <c r="K165" s="293">
        <f>K166</f>
        <v>300</v>
      </c>
      <c r="L165" s="359">
        <f>L166</f>
        <v>24.060000000000002</v>
      </c>
    </row>
    <row r="166" spans="1:12" ht="52.5" customHeight="1" thickBot="1" x14ac:dyDescent="0.25">
      <c r="A166" s="328" t="s">
        <v>385</v>
      </c>
      <c r="B166" s="154" t="s">
        <v>386</v>
      </c>
      <c r="C166" s="19" t="s">
        <v>42</v>
      </c>
      <c r="D166" s="59" t="s">
        <v>543</v>
      </c>
      <c r="E166" s="352">
        <v>73.239999999999995</v>
      </c>
      <c r="F166" s="275">
        <f>ROUND(K166/12*6,2)</f>
        <v>150</v>
      </c>
      <c r="G166" s="275">
        <f>ROUND(E166*F166/1000,2)</f>
        <v>10.99</v>
      </c>
      <c r="H166" s="275">
        <f>ROUND(E166*$J$172,2)</f>
        <v>87.16</v>
      </c>
      <c r="I166" s="275">
        <f>K166-F166</f>
        <v>150</v>
      </c>
      <c r="J166" s="275">
        <f>ROUND(H166*I166/1000,2)</f>
        <v>13.07</v>
      </c>
      <c r="K166" s="275">
        <v>300</v>
      </c>
      <c r="L166" s="310">
        <f>G166+J166</f>
        <v>24.060000000000002</v>
      </c>
    </row>
    <row r="167" spans="1:12" ht="17.25" customHeight="1" x14ac:dyDescent="0.2">
      <c r="A167" s="329"/>
      <c r="B167" s="330" t="s">
        <v>675</v>
      </c>
      <c r="C167" s="331"/>
      <c r="D167" s="331"/>
      <c r="E167" s="331"/>
      <c r="F167" s="331">
        <f>SUM(F168:F169)</f>
        <v>212551.57</v>
      </c>
      <c r="G167" s="331">
        <f>SUM(G168:G169)</f>
        <v>18658.969999999998</v>
      </c>
      <c r="H167" s="331"/>
      <c r="I167" s="331">
        <f>SUM(I168:I169)</f>
        <v>212471.42599999998</v>
      </c>
      <c r="J167" s="331">
        <f>SUM(J168:J169)</f>
        <v>21962.59</v>
      </c>
      <c r="K167" s="331">
        <f>SUM(K168:K169)</f>
        <v>425102.99599999998</v>
      </c>
      <c r="L167" s="332">
        <f>SUM(L168:L169)</f>
        <v>40621.560000000005</v>
      </c>
    </row>
    <row r="168" spans="1:12" ht="15" customHeight="1" x14ac:dyDescent="0.2">
      <c r="A168" s="322"/>
      <c r="B168" s="295" t="s">
        <v>100</v>
      </c>
      <c r="C168" s="294"/>
      <c r="D168" s="294"/>
      <c r="E168" s="294"/>
      <c r="F168" s="294">
        <f>F12+F14+F16+F39+F131+F144+F146+F150+F159+F161+F165</f>
        <v>80828.929999999993</v>
      </c>
      <c r="G168" s="294">
        <f>G12+G14+G16+G39+G131+G144+G146+G150+G159+G161+G165</f>
        <v>7459.36</v>
      </c>
      <c r="H168" s="294"/>
      <c r="I168" s="294">
        <f>I12+I14+I16+I39+I131+I144+I146+I150+I159+I161+I165</f>
        <v>80748.825999999986</v>
      </c>
      <c r="J168" s="294">
        <f>J12+J14+J16+J39+J131+J144+J146+J150+J159+J161+J165</f>
        <v>8774.91</v>
      </c>
      <c r="K168" s="294">
        <f>K12+K14+K16+K39+K131+K144+K146+K150+K159+K161+K165</f>
        <v>161657.75599999999</v>
      </c>
      <c r="L168" s="323">
        <f>L12+L14+L16+L39+L131+L144+L146+L150+L159+L161+L165</f>
        <v>16234.270000000002</v>
      </c>
    </row>
    <row r="169" spans="1:12" ht="29.25" customHeight="1" thickBot="1" x14ac:dyDescent="0.25">
      <c r="A169" s="324"/>
      <c r="B169" s="325" t="s">
        <v>101</v>
      </c>
      <c r="C169" s="326"/>
      <c r="D169" s="326"/>
      <c r="E169" s="326"/>
      <c r="F169" s="326">
        <f>F40</f>
        <v>131722.64000000001</v>
      </c>
      <c r="G169" s="326">
        <f>G40</f>
        <v>11199.609999999999</v>
      </c>
      <c r="H169" s="326"/>
      <c r="I169" s="326">
        <f>I40</f>
        <v>131722.59999999998</v>
      </c>
      <c r="J169" s="326">
        <f>J40</f>
        <v>13187.68</v>
      </c>
      <c r="K169" s="326">
        <f>K40</f>
        <v>263445.24</v>
      </c>
      <c r="L169" s="327">
        <f>L40</f>
        <v>24387.29</v>
      </c>
    </row>
    <row r="170" spans="1:12" x14ac:dyDescent="0.2">
      <c r="B170" s="76"/>
      <c r="C170" s="77"/>
      <c r="D170" s="296"/>
      <c r="E170" s="76"/>
      <c r="F170" s="77"/>
      <c r="G170" s="77"/>
      <c r="H170" s="77"/>
      <c r="I170" s="296"/>
      <c r="J170" s="296"/>
      <c r="K170" s="296"/>
      <c r="L170" s="296"/>
    </row>
    <row r="171" spans="1:12" ht="14.1" customHeight="1" x14ac:dyDescent="0.2">
      <c r="B171" s="125" t="s">
        <v>476</v>
      </c>
      <c r="C171" s="80"/>
      <c r="D171" s="297"/>
      <c r="E171" s="298"/>
      <c r="F171" s="298"/>
      <c r="G171" s="298"/>
      <c r="H171" s="81"/>
      <c r="I171" s="296"/>
      <c r="J171" s="296"/>
      <c r="K171" s="296"/>
      <c r="L171" s="296"/>
    </row>
    <row r="172" spans="1:12" s="76" customFormat="1" ht="14.1" customHeight="1" x14ac:dyDescent="0.2">
      <c r="A172" s="299"/>
      <c r="B172" s="300" t="s">
        <v>618</v>
      </c>
      <c r="C172" s="80"/>
      <c r="D172" s="297"/>
      <c r="E172" s="298"/>
      <c r="F172" s="298"/>
      <c r="G172" s="298"/>
      <c r="H172" s="81"/>
      <c r="I172" s="296"/>
      <c r="J172" s="82">
        <v>1.19</v>
      </c>
      <c r="K172" s="437"/>
      <c r="L172" s="437"/>
    </row>
    <row r="173" spans="1:12" s="76" customFormat="1" x14ac:dyDescent="0.2">
      <c r="A173" s="299"/>
      <c r="B173" s="81"/>
      <c r="C173" s="80"/>
      <c r="D173" s="297"/>
      <c r="E173" s="298"/>
      <c r="F173" s="298"/>
      <c r="G173" s="298"/>
      <c r="H173" s="81"/>
      <c r="I173" s="296"/>
      <c r="J173" s="298"/>
      <c r="K173" s="296"/>
      <c r="L173" s="296"/>
    </row>
    <row r="174" spans="1:12" x14ac:dyDescent="0.2">
      <c r="B174" s="300" t="s">
        <v>619</v>
      </c>
      <c r="C174" s="80"/>
      <c r="D174" s="297"/>
      <c r="E174" s="298"/>
      <c r="F174" s="298"/>
      <c r="G174" s="298"/>
      <c r="H174" s="81"/>
      <c r="I174" s="296"/>
      <c r="J174" s="82">
        <v>1.1599999999999999</v>
      </c>
      <c r="K174" s="296"/>
      <c r="L174" s="296"/>
    </row>
    <row r="175" spans="1:12" x14ac:dyDescent="0.2">
      <c r="D175" s="296"/>
      <c r="E175" s="29"/>
      <c r="F175" s="296"/>
      <c r="G175" s="296"/>
      <c r="H175" s="81"/>
      <c r="I175" s="296"/>
      <c r="J175" s="296"/>
      <c r="K175" s="296"/>
      <c r="L175" s="296"/>
    </row>
    <row r="176" spans="1:12" x14ac:dyDescent="0.2">
      <c r="D176" s="296"/>
      <c r="E176" s="29"/>
      <c r="F176" s="296"/>
      <c r="G176" s="296"/>
      <c r="H176" s="81"/>
      <c r="I176" s="296"/>
      <c r="J176" s="296"/>
      <c r="K176" s="296"/>
      <c r="L176" s="296"/>
    </row>
    <row r="177" spans="4:12" x14ac:dyDescent="0.2">
      <c r="D177" s="296"/>
      <c r="E177" s="29"/>
      <c r="F177" s="296"/>
      <c r="G177" s="296"/>
      <c r="H177" s="296"/>
      <c r="I177" s="296"/>
      <c r="J177" s="296"/>
      <c r="K177" s="296"/>
      <c r="L177" s="296"/>
    </row>
  </sheetData>
  <autoFilter ref="A11:L169"/>
  <mergeCells count="59">
    <mergeCell ref="B155:B156"/>
    <mergeCell ref="A157:A158"/>
    <mergeCell ref="K172:L172"/>
    <mergeCell ref="C116:C117"/>
    <mergeCell ref="A119:A120"/>
    <mergeCell ref="A121:A130"/>
    <mergeCell ref="A151:A152"/>
    <mergeCell ref="B151:B152"/>
    <mergeCell ref="A106:A107"/>
    <mergeCell ref="A108:A109"/>
    <mergeCell ref="A111:A112"/>
    <mergeCell ref="A113:A115"/>
    <mergeCell ref="A116:A117"/>
    <mergeCell ref="A81:A82"/>
    <mergeCell ref="A86:A87"/>
    <mergeCell ref="A88:A89"/>
    <mergeCell ref="A90:A97"/>
    <mergeCell ref="A98:A105"/>
    <mergeCell ref="A67:A68"/>
    <mergeCell ref="A69:A70"/>
    <mergeCell ref="A71:A72"/>
    <mergeCell ref="A74:A76"/>
    <mergeCell ref="A79:A80"/>
    <mergeCell ref="A58:A59"/>
    <mergeCell ref="A60:A61"/>
    <mergeCell ref="A62:A63"/>
    <mergeCell ref="A65:A66"/>
    <mergeCell ref="C65:C66"/>
    <mergeCell ref="A46:A47"/>
    <mergeCell ref="A50:A51"/>
    <mergeCell ref="A52:A53"/>
    <mergeCell ref="A54:A55"/>
    <mergeCell ref="A56:A57"/>
    <mergeCell ref="A21:A22"/>
    <mergeCell ref="B21:B22"/>
    <mergeCell ref="A25:A26"/>
    <mergeCell ref="A41:A42"/>
    <mergeCell ref="A43:A44"/>
    <mergeCell ref="A7:A10"/>
    <mergeCell ref="B7:B10"/>
    <mergeCell ref="C7:C10"/>
    <mergeCell ref="D7:D10"/>
    <mergeCell ref="E7:L7"/>
    <mergeCell ref="E8:G8"/>
    <mergeCell ref="H8:J8"/>
    <mergeCell ref="K8:L8"/>
    <mergeCell ref="E9:E10"/>
    <mergeCell ref="F9:F10"/>
    <mergeCell ref="G9:G10"/>
    <mergeCell ref="H9:H10"/>
    <mergeCell ref="I9:I10"/>
    <mergeCell ref="J9:J10"/>
    <mergeCell ref="K9:K10"/>
    <mergeCell ref="L9:L10"/>
    <mergeCell ref="A5:L5"/>
    <mergeCell ref="J2:L2"/>
    <mergeCell ref="J3:L3"/>
    <mergeCell ref="J4:L4"/>
    <mergeCell ref="B6:L6"/>
  </mergeCells>
  <pageMargins left="0.39370078740157483" right="0.39370078740157483" top="0.78740157480314965" bottom="0" header="0.39370078740157483" footer="0"/>
  <pageSetup paperSize="9" scale="68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21"/>
  <sheetViews>
    <sheetView tabSelected="1" zoomScale="90" zoomScaleNormal="90" workbookViewId="0">
      <pane ySplit="11" topLeftCell="A24" activePane="bottomLeft" state="frozen"/>
      <selection pane="bottomLeft" activeCell="D26" sqref="D26"/>
    </sheetView>
  </sheetViews>
  <sheetFormatPr defaultColWidth="8.85546875" defaultRowHeight="12.75" x14ac:dyDescent="0.2"/>
  <cols>
    <col min="1" max="1" width="6.5703125" style="8" customWidth="1"/>
    <col min="2" max="2" width="43.85546875" style="71" customWidth="1"/>
    <col min="3" max="3" width="19.140625" style="72" customWidth="1"/>
    <col min="4" max="4" width="19.42578125" style="8" customWidth="1"/>
    <col min="5" max="5" width="10.85546875" style="8" customWidth="1"/>
    <col min="6" max="6" width="13.5703125" style="8" customWidth="1"/>
    <col min="7" max="7" width="10" style="8" customWidth="1"/>
    <col min="8" max="8" width="12" style="8" customWidth="1"/>
    <col min="9" max="9" width="13.140625" style="8" customWidth="1"/>
    <col min="10" max="10" width="13.5703125" style="8" customWidth="1"/>
    <col min="11" max="11" width="14" style="8" customWidth="1"/>
    <col min="12" max="12" width="12" style="8" customWidth="1"/>
    <col min="13" max="15" width="8.85546875" style="8"/>
    <col min="16" max="16" width="20.42578125" style="8" customWidth="1"/>
    <col min="17" max="257" width="8.85546875" style="8"/>
    <col min="258" max="16384" width="8.85546875" style="9"/>
  </cols>
  <sheetData>
    <row r="1" spans="1:257" s="6" customFormat="1" ht="18.75" x14ac:dyDescent="0.3">
      <c r="A1" s="1"/>
      <c r="B1" s="2"/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s="6" customFormat="1" ht="19.5" customHeight="1" x14ac:dyDescent="0.3">
      <c r="A2" s="1"/>
      <c r="B2" s="2"/>
      <c r="C2" s="3"/>
      <c r="D2" s="1"/>
      <c r="E2" s="1"/>
      <c r="F2" s="1"/>
      <c r="G2" s="1"/>
      <c r="H2" s="1"/>
      <c r="I2" s="1"/>
      <c r="J2" s="440" t="s">
        <v>638</v>
      </c>
      <c r="K2" s="440"/>
      <c r="L2" s="44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s="6" customFormat="1" ht="13.5" customHeight="1" x14ac:dyDescent="0.3">
      <c r="A3" s="1"/>
      <c r="B3" s="2"/>
      <c r="C3" s="3"/>
      <c r="D3" s="1"/>
      <c r="E3" s="1"/>
      <c r="F3" s="1"/>
      <c r="G3" s="1"/>
      <c r="H3" s="1"/>
      <c r="I3" s="1"/>
      <c r="J3" s="440" t="s">
        <v>1024</v>
      </c>
      <c r="K3" s="440"/>
      <c r="L3" s="440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s="6" customFormat="1" ht="16.5" customHeight="1" x14ac:dyDescent="0.3">
      <c r="A4" s="1"/>
      <c r="B4" s="2"/>
      <c r="C4" s="3"/>
      <c r="D4" s="1"/>
      <c r="E4" s="1"/>
      <c r="F4" s="1"/>
      <c r="G4" s="1"/>
      <c r="H4" s="1"/>
      <c r="I4" s="1"/>
      <c r="J4" s="440" t="s">
        <v>0</v>
      </c>
      <c r="K4" s="440"/>
      <c r="L4" s="44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s="6" customFormat="1" ht="20.25" customHeight="1" x14ac:dyDescent="0.3">
      <c r="A5" s="1"/>
      <c r="B5" s="2"/>
      <c r="C5" s="3"/>
      <c r="D5" s="1"/>
      <c r="E5" s="1"/>
      <c r="F5" s="1"/>
      <c r="G5" s="1"/>
      <c r="H5" s="1"/>
      <c r="I5" s="370"/>
      <c r="J5" s="394" t="s">
        <v>1037</v>
      </c>
      <c r="K5" s="394"/>
      <c r="L5" s="394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s="6" customFormat="1" ht="13.5" customHeight="1" x14ac:dyDescent="0.3">
      <c r="A6" s="374" t="s">
        <v>1030</v>
      </c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s="6" customFormat="1" ht="42.75" customHeight="1" thickBot="1" x14ac:dyDescent="0.35">
      <c r="A7" s="375" t="s">
        <v>1036</v>
      </c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15" customHeight="1" x14ac:dyDescent="0.2">
      <c r="A8" s="376" t="s">
        <v>1</v>
      </c>
      <c r="B8" s="379" t="s">
        <v>2</v>
      </c>
      <c r="C8" s="379" t="s">
        <v>3</v>
      </c>
      <c r="D8" s="379" t="s">
        <v>4</v>
      </c>
      <c r="E8" s="379" t="s">
        <v>5</v>
      </c>
      <c r="F8" s="379"/>
      <c r="G8" s="379"/>
      <c r="H8" s="379" t="s">
        <v>6</v>
      </c>
      <c r="I8" s="379"/>
      <c r="J8" s="379"/>
      <c r="K8" s="379" t="s">
        <v>7</v>
      </c>
      <c r="L8" s="382"/>
    </row>
    <row r="9" spans="1:257" ht="12.75" customHeight="1" x14ac:dyDescent="0.2">
      <c r="A9" s="377"/>
      <c r="B9" s="380"/>
      <c r="C9" s="380"/>
      <c r="D9" s="380"/>
      <c r="E9" s="441" t="s">
        <v>974</v>
      </c>
      <c r="F9" s="441" t="s">
        <v>639</v>
      </c>
      <c r="G9" s="380" t="s">
        <v>674</v>
      </c>
      <c r="H9" s="441" t="s">
        <v>974</v>
      </c>
      <c r="I9" s="441" t="s">
        <v>639</v>
      </c>
      <c r="J9" s="380" t="s">
        <v>973</v>
      </c>
      <c r="K9" s="441" t="s">
        <v>639</v>
      </c>
      <c r="L9" s="383" t="s">
        <v>972</v>
      </c>
    </row>
    <row r="10" spans="1:257" ht="32.25" customHeight="1" thickBot="1" x14ac:dyDescent="0.25">
      <c r="A10" s="378"/>
      <c r="B10" s="381"/>
      <c r="C10" s="381"/>
      <c r="D10" s="381"/>
      <c r="E10" s="381"/>
      <c r="F10" s="381"/>
      <c r="G10" s="381"/>
      <c r="H10" s="381"/>
      <c r="I10" s="381"/>
      <c r="J10" s="381"/>
      <c r="K10" s="381"/>
      <c r="L10" s="384"/>
    </row>
    <row r="11" spans="1:257" s="10" customFormat="1" ht="13.5" customHeight="1" thickBot="1" x14ac:dyDescent="0.25">
      <c r="A11" s="128" t="s">
        <v>9</v>
      </c>
      <c r="B11" s="373" t="s">
        <v>10</v>
      </c>
      <c r="C11" s="129" t="s">
        <v>11</v>
      </c>
      <c r="D11" s="129" t="s">
        <v>12</v>
      </c>
      <c r="E11" s="129" t="s">
        <v>13</v>
      </c>
      <c r="F11" s="129" t="s">
        <v>14</v>
      </c>
      <c r="G11" s="129" t="s">
        <v>15</v>
      </c>
      <c r="H11" s="129" t="s">
        <v>16</v>
      </c>
      <c r="I11" s="129" t="s">
        <v>17</v>
      </c>
      <c r="J11" s="129" t="s">
        <v>18</v>
      </c>
      <c r="K11" s="129" t="s">
        <v>19</v>
      </c>
      <c r="L11" s="130" t="s">
        <v>20</v>
      </c>
    </row>
    <row r="12" spans="1:257" ht="28.5" customHeight="1" thickBot="1" x14ac:dyDescent="0.25">
      <c r="A12" s="11" t="s">
        <v>21</v>
      </c>
      <c r="B12" s="12" t="s">
        <v>22</v>
      </c>
      <c r="C12" s="13"/>
      <c r="D12" s="13"/>
      <c r="E12" s="13"/>
      <c r="F12" s="13">
        <f>SUM(F13:F15)</f>
        <v>226.1</v>
      </c>
      <c r="G12" s="13">
        <f>SUM(G13:G15)</f>
        <v>169.67000000000002</v>
      </c>
      <c r="H12" s="13"/>
      <c r="I12" s="13">
        <f>SUM(I13:I15)</f>
        <v>226.1</v>
      </c>
      <c r="J12" s="13">
        <f>SUM(J13:J15)</f>
        <v>177.64999999999998</v>
      </c>
      <c r="K12" s="13">
        <f>SUM(K13:K15)</f>
        <v>452.2</v>
      </c>
      <c r="L12" s="20">
        <f>SUM(L13:L15)</f>
        <v>347.32</v>
      </c>
    </row>
    <row r="13" spans="1:257" ht="71.25" customHeight="1" x14ac:dyDescent="0.2">
      <c r="A13" s="85" t="s">
        <v>23</v>
      </c>
      <c r="B13" s="86" t="s">
        <v>640</v>
      </c>
      <c r="C13" s="18" t="s">
        <v>25</v>
      </c>
      <c r="D13" s="18" t="s">
        <v>641</v>
      </c>
      <c r="E13" s="87">
        <v>750.45</v>
      </c>
      <c r="F13" s="18">
        <f>ROUND(K13/2,2)</f>
        <v>87.5</v>
      </c>
      <c r="G13" s="18">
        <f>ROUND(E13*F13/1000,2)</f>
        <v>65.66</v>
      </c>
      <c r="H13" s="18">
        <f>ROUND(E13*$I$119,2)</f>
        <v>785.72</v>
      </c>
      <c r="I13" s="18">
        <f>K13-F13</f>
        <v>87.5</v>
      </c>
      <c r="J13" s="18">
        <f>ROUND(H13*I13/1000,2)</f>
        <v>68.75</v>
      </c>
      <c r="K13" s="18">
        <v>175</v>
      </c>
      <c r="L13" s="131">
        <f>G13+J13</f>
        <v>134.41</v>
      </c>
    </row>
    <row r="14" spans="1:257" ht="71.25" customHeight="1" x14ac:dyDescent="0.2">
      <c r="A14" s="23" t="s">
        <v>28</v>
      </c>
      <c r="B14" s="86" t="s">
        <v>642</v>
      </c>
      <c r="C14" s="18" t="s">
        <v>25</v>
      </c>
      <c r="D14" s="18" t="s">
        <v>641</v>
      </c>
      <c r="E14" s="87">
        <v>750.45</v>
      </c>
      <c r="F14" s="18">
        <f>ROUND(K14/2,2)</f>
        <v>6</v>
      </c>
      <c r="G14" s="18">
        <f>ROUND(E14*F14/1000,2)</f>
        <v>4.5</v>
      </c>
      <c r="H14" s="18">
        <f>ROUND(E14*$I$119,2)</f>
        <v>785.72</v>
      </c>
      <c r="I14" s="18">
        <f>K14-F14</f>
        <v>6</v>
      </c>
      <c r="J14" s="18">
        <f>ROUND(H14*I14/1000,2)</f>
        <v>4.71</v>
      </c>
      <c r="K14" s="18">
        <v>12</v>
      </c>
      <c r="L14" s="131">
        <f>G14+J14</f>
        <v>9.2100000000000009</v>
      </c>
    </row>
    <row r="15" spans="1:257" ht="51" customHeight="1" thickBot="1" x14ac:dyDescent="0.25">
      <c r="A15" s="23" t="s">
        <v>643</v>
      </c>
      <c r="B15" s="63" t="s">
        <v>29</v>
      </c>
      <c r="C15" s="97" t="s">
        <v>30</v>
      </c>
      <c r="D15" s="97" t="s">
        <v>641</v>
      </c>
      <c r="E15" s="87">
        <v>750.45</v>
      </c>
      <c r="F15" s="19">
        <f>ROUND(K15/2,2)</f>
        <v>132.6</v>
      </c>
      <c r="G15" s="19">
        <f>ROUND(E15*F15/1000,2)</f>
        <v>99.51</v>
      </c>
      <c r="H15" s="18">
        <f>ROUND(E15*$I$119,2)</f>
        <v>785.72</v>
      </c>
      <c r="I15" s="19">
        <f>K15-F15</f>
        <v>132.6</v>
      </c>
      <c r="J15" s="19">
        <f>ROUND(H15*I15/1000,2)</f>
        <v>104.19</v>
      </c>
      <c r="K15" s="97">
        <v>265.2</v>
      </c>
      <c r="L15" s="132">
        <f>G15+J15</f>
        <v>203.7</v>
      </c>
    </row>
    <row r="16" spans="1:257" ht="29.25" customHeight="1" thickBot="1" x14ac:dyDescent="0.25">
      <c r="A16" s="11" t="s">
        <v>31</v>
      </c>
      <c r="B16" s="12" t="s">
        <v>32</v>
      </c>
      <c r="C16" s="13"/>
      <c r="D16" s="13"/>
      <c r="E16" s="13"/>
      <c r="F16" s="13">
        <f>SUM(F17:F17)</f>
        <v>20</v>
      </c>
      <c r="G16" s="13">
        <f>SUM(G17:G17)</f>
        <v>15.01</v>
      </c>
      <c r="H16" s="13"/>
      <c r="I16" s="13">
        <f>SUM(I17:I17)</f>
        <v>20</v>
      </c>
      <c r="J16" s="13">
        <f>SUM(J17:J17)</f>
        <v>15.71</v>
      </c>
      <c r="K16" s="13">
        <f>SUM(K17:K17)</f>
        <v>40</v>
      </c>
      <c r="L16" s="20">
        <f>SUM(L17:L17)</f>
        <v>30.72</v>
      </c>
    </row>
    <row r="17" spans="1:12" ht="58.5" customHeight="1" thickBot="1" x14ac:dyDescent="0.25">
      <c r="A17" s="141" t="s">
        <v>33</v>
      </c>
      <c r="B17" s="60" t="s">
        <v>34</v>
      </c>
      <c r="C17" s="59" t="s">
        <v>35</v>
      </c>
      <c r="D17" s="59" t="s">
        <v>641</v>
      </c>
      <c r="E17" s="87">
        <v>750.45</v>
      </c>
      <c r="F17" s="59">
        <f>ROUND(K17/2,2)</f>
        <v>20</v>
      </c>
      <c r="G17" s="59">
        <f>ROUND(E17*F17/1000,2)</f>
        <v>15.01</v>
      </c>
      <c r="H17" s="18">
        <f>ROUND(E17*$I$119,2)</f>
        <v>785.72</v>
      </c>
      <c r="I17" s="59">
        <f>K17-F17</f>
        <v>20</v>
      </c>
      <c r="J17" s="59">
        <f>ROUND(H17*I17/1000,2)</f>
        <v>15.71</v>
      </c>
      <c r="K17" s="59">
        <v>40</v>
      </c>
      <c r="L17" s="142">
        <f>G17+J17</f>
        <v>30.72</v>
      </c>
    </row>
    <row r="18" spans="1:12" ht="35.25" customHeight="1" thickBot="1" x14ac:dyDescent="0.25">
      <c r="A18" s="11" t="s">
        <v>38</v>
      </c>
      <c r="B18" s="12" t="s">
        <v>394</v>
      </c>
      <c r="C18" s="13"/>
      <c r="D18" s="13"/>
      <c r="E18" s="13"/>
      <c r="F18" s="13">
        <f>SUM(F19:F39)</f>
        <v>2417.33</v>
      </c>
      <c r="G18" s="13">
        <f>SUM(G19:G39)</f>
        <v>1814.0800000000002</v>
      </c>
      <c r="H18" s="13"/>
      <c r="I18" s="13">
        <f>SUM(I19:I39)</f>
        <v>2417.3199999999997</v>
      </c>
      <c r="J18" s="13">
        <f>SUM(J19:J39)</f>
        <v>1899.3200000000002</v>
      </c>
      <c r="K18" s="13">
        <f>SUM(K19:K39)</f>
        <v>4834.6499999999996</v>
      </c>
      <c r="L18" s="20">
        <f>SUM(L19:L39)</f>
        <v>3713.3999999999996</v>
      </c>
    </row>
    <row r="19" spans="1:12" ht="68.25" customHeight="1" x14ac:dyDescent="0.2">
      <c r="A19" s="23" t="s">
        <v>40</v>
      </c>
      <c r="B19" s="63" t="s">
        <v>41</v>
      </c>
      <c r="C19" s="97" t="s">
        <v>30</v>
      </c>
      <c r="D19" s="289" t="s">
        <v>641</v>
      </c>
      <c r="E19" s="87">
        <v>750.45</v>
      </c>
      <c r="F19" s="18">
        <f t="shared" ref="F19:F39" si="0">ROUND(K19/2,2)</f>
        <v>58.5</v>
      </c>
      <c r="G19" s="18">
        <f t="shared" ref="G19:G39" si="1">ROUND(E19*F19/1000,2)</f>
        <v>43.9</v>
      </c>
      <c r="H19" s="18">
        <f t="shared" ref="H19:H39" si="2">ROUND(E19*$I$119,2)</f>
        <v>785.72</v>
      </c>
      <c r="I19" s="18">
        <f t="shared" ref="I19:I39" si="3">K19-F19</f>
        <v>58.5</v>
      </c>
      <c r="J19" s="18">
        <f t="shared" ref="J19:J39" si="4">ROUND(H19*I19/1000,2)</f>
        <v>45.96</v>
      </c>
      <c r="K19" s="97">
        <v>117</v>
      </c>
      <c r="L19" s="131">
        <f t="shared" ref="L19:L39" si="5">G19+J19</f>
        <v>89.86</v>
      </c>
    </row>
    <row r="20" spans="1:12" ht="77.25" customHeight="1" x14ac:dyDescent="0.2">
      <c r="A20" s="23" t="s">
        <v>43</v>
      </c>
      <c r="B20" s="63" t="s">
        <v>44</v>
      </c>
      <c r="C20" s="97" t="s">
        <v>30</v>
      </c>
      <c r="D20" s="289" t="s">
        <v>641</v>
      </c>
      <c r="E20" s="87">
        <v>750.45</v>
      </c>
      <c r="F20" s="97">
        <f t="shared" si="0"/>
        <v>58.5</v>
      </c>
      <c r="G20" s="97">
        <f t="shared" si="1"/>
        <v>43.9</v>
      </c>
      <c r="H20" s="18">
        <f t="shared" si="2"/>
        <v>785.72</v>
      </c>
      <c r="I20" s="97">
        <f t="shared" si="3"/>
        <v>58.5</v>
      </c>
      <c r="J20" s="97">
        <f t="shared" si="4"/>
        <v>45.96</v>
      </c>
      <c r="K20" s="97">
        <v>117</v>
      </c>
      <c r="L20" s="133">
        <f t="shared" si="5"/>
        <v>89.86</v>
      </c>
    </row>
    <row r="21" spans="1:12" ht="79.5" customHeight="1" x14ac:dyDescent="0.2">
      <c r="A21" s="23" t="s">
        <v>45</v>
      </c>
      <c r="B21" s="63" t="s">
        <v>46</v>
      </c>
      <c r="C21" s="97" t="s">
        <v>30</v>
      </c>
      <c r="D21" s="289" t="s">
        <v>641</v>
      </c>
      <c r="E21" s="87">
        <v>750.45</v>
      </c>
      <c r="F21" s="97">
        <f t="shared" si="0"/>
        <v>97.5</v>
      </c>
      <c r="G21" s="97">
        <f t="shared" si="1"/>
        <v>73.17</v>
      </c>
      <c r="H21" s="18">
        <f t="shared" si="2"/>
        <v>785.72</v>
      </c>
      <c r="I21" s="97">
        <f t="shared" si="3"/>
        <v>97.5</v>
      </c>
      <c r="J21" s="97">
        <f t="shared" si="4"/>
        <v>76.61</v>
      </c>
      <c r="K21" s="97">
        <v>195</v>
      </c>
      <c r="L21" s="133">
        <f t="shared" si="5"/>
        <v>149.78</v>
      </c>
    </row>
    <row r="22" spans="1:12" ht="52.5" customHeight="1" x14ac:dyDescent="0.2">
      <c r="A22" s="23" t="s">
        <v>47</v>
      </c>
      <c r="B22" s="63" t="s">
        <v>400</v>
      </c>
      <c r="C22" s="97" t="s">
        <v>30</v>
      </c>
      <c r="D22" s="289" t="s">
        <v>641</v>
      </c>
      <c r="E22" s="87">
        <v>750.45</v>
      </c>
      <c r="F22" s="97">
        <f t="shared" si="0"/>
        <v>351</v>
      </c>
      <c r="G22" s="97">
        <f t="shared" si="1"/>
        <v>263.41000000000003</v>
      </c>
      <c r="H22" s="18">
        <f t="shared" si="2"/>
        <v>785.72</v>
      </c>
      <c r="I22" s="97">
        <f t="shared" si="3"/>
        <v>351</v>
      </c>
      <c r="J22" s="97">
        <f t="shared" si="4"/>
        <v>275.79000000000002</v>
      </c>
      <c r="K22" s="97">
        <v>702</v>
      </c>
      <c r="L22" s="133">
        <f t="shared" si="5"/>
        <v>539.20000000000005</v>
      </c>
    </row>
    <row r="23" spans="1:12" ht="70.5" customHeight="1" x14ac:dyDescent="0.2">
      <c r="A23" s="23" t="s">
        <v>51</v>
      </c>
      <c r="B23" s="63" t="s">
        <v>52</v>
      </c>
      <c r="C23" s="97" t="s">
        <v>444</v>
      </c>
      <c r="D23" s="289" t="s">
        <v>641</v>
      </c>
      <c r="E23" s="87">
        <v>750.45</v>
      </c>
      <c r="F23" s="97">
        <f t="shared" si="0"/>
        <v>74</v>
      </c>
      <c r="G23" s="97">
        <f t="shared" si="1"/>
        <v>55.53</v>
      </c>
      <c r="H23" s="18">
        <f t="shared" si="2"/>
        <v>785.72</v>
      </c>
      <c r="I23" s="97">
        <f t="shared" si="3"/>
        <v>74</v>
      </c>
      <c r="J23" s="97">
        <f t="shared" si="4"/>
        <v>58.14</v>
      </c>
      <c r="K23" s="97">
        <v>148</v>
      </c>
      <c r="L23" s="133">
        <f t="shared" si="5"/>
        <v>113.67</v>
      </c>
    </row>
    <row r="24" spans="1:12" ht="60.75" customHeight="1" x14ac:dyDescent="0.2">
      <c r="A24" s="23" t="s">
        <v>55</v>
      </c>
      <c r="B24" s="63" t="s">
        <v>64</v>
      </c>
      <c r="C24" s="97" t="s">
        <v>35</v>
      </c>
      <c r="D24" s="97" t="s">
        <v>641</v>
      </c>
      <c r="E24" s="87">
        <v>750.45</v>
      </c>
      <c r="F24" s="97">
        <f t="shared" si="0"/>
        <v>299</v>
      </c>
      <c r="G24" s="97">
        <f t="shared" si="1"/>
        <v>224.38</v>
      </c>
      <c r="H24" s="18">
        <f t="shared" si="2"/>
        <v>785.72</v>
      </c>
      <c r="I24" s="97">
        <f t="shared" si="3"/>
        <v>299</v>
      </c>
      <c r="J24" s="97">
        <f t="shared" si="4"/>
        <v>234.93</v>
      </c>
      <c r="K24" s="97">
        <v>598</v>
      </c>
      <c r="L24" s="133">
        <f t="shared" si="5"/>
        <v>459.31</v>
      </c>
    </row>
    <row r="25" spans="1:12" ht="44.25" customHeight="1" x14ac:dyDescent="0.2">
      <c r="A25" s="387" t="s">
        <v>58</v>
      </c>
      <c r="B25" s="392" t="s">
        <v>644</v>
      </c>
      <c r="C25" s="97" t="s">
        <v>67</v>
      </c>
      <c r="D25" s="97" t="s">
        <v>641</v>
      </c>
      <c r="E25" s="87">
        <v>750.45</v>
      </c>
      <c r="F25" s="97">
        <f t="shared" si="0"/>
        <v>58.5</v>
      </c>
      <c r="G25" s="97">
        <f t="shared" si="1"/>
        <v>43.9</v>
      </c>
      <c r="H25" s="18">
        <f t="shared" si="2"/>
        <v>785.72</v>
      </c>
      <c r="I25" s="97">
        <f t="shared" si="3"/>
        <v>58.5</v>
      </c>
      <c r="J25" s="97">
        <f t="shared" si="4"/>
        <v>45.96</v>
      </c>
      <c r="K25" s="97">
        <v>117</v>
      </c>
      <c r="L25" s="133">
        <f t="shared" si="5"/>
        <v>89.86</v>
      </c>
    </row>
    <row r="26" spans="1:12" ht="44.25" customHeight="1" x14ac:dyDescent="0.2">
      <c r="A26" s="387"/>
      <c r="B26" s="392"/>
      <c r="C26" s="97" t="s">
        <v>645</v>
      </c>
      <c r="D26" s="97" t="s">
        <v>641</v>
      </c>
      <c r="E26" s="87">
        <v>750.45</v>
      </c>
      <c r="F26" s="97">
        <f t="shared" si="0"/>
        <v>39</v>
      </c>
      <c r="G26" s="97">
        <f t="shared" si="1"/>
        <v>29.27</v>
      </c>
      <c r="H26" s="18">
        <f t="shared" si="2"/>
        <v>785.72</v>
      </c>
      <c r="I26" s="97">
        <f t="shared" si="3"/>
        <v>39</v>
      </c>
      <c r="J26" s="97">
        <f t="shared" si="4"/>
        <v>30.64</v>
      </c>
      <c r="K26" s="97">
        <v>78</v>
      </c>
      <c r="L26" s="133">
        <f t="shared" si="5"/>
        <v>59.91</v>
      </c>
    </row>
    <row r="27" spans="1:12" ht="72.75" customHeight="1" x14ac:dyDescent="0.2">
      <c r="A27" s="23" t="s">
        <v>646</v>
      </c>
      <c r="B27" s="63" t="s">
        <v>71</v>
      </c>
      <c r="C27" s="97" t="s">
        <v>35</v>
      </c>
      <c r="D27" s="97" t="s">
        <v>641</v>
      </c>
      <c r="E27" s="87">
        <v>750.45</v>
      </c>
      <c r="F27" s="97">
        <f t="shared" si="0"/>
        <v>117</v>
      </c>
      <c r="G27" s="97">
        <f t="shared" si="1"/>
        <v>87.8</v>
      </c>
      <c r="H27" s="18">
        <f t="shared" si="2"/>
        <v>785.72</v>
      </c>
      <c r="I27" s="97">
        <f t="shared" si="3"/>
        <v>117</v>
      </c>
      <c r="J27" s="97">
        <f t="shared" si="4"/>
        <v>91.93</v>
      </c>
      <c r="K27" s="97">
        <v>234</v>
      </c>
      <c r="L27" s="133">
        <f t="shared" si="5"/>
        <v>179.73000000000002</v>
      </c>
    </row>
    <row r="28" spans="1:12" s="29" customFormat="1" ht="72.75" customHeight="1" x14ac:dyDescent="0.2">
      <c r="A28" s="23" t="s">
        <v>647</v>
      </c>
      <c r="B28" s="63" t="s">
        <v>73</v>
      </c>
      <c r="C28" s="97" t="s">
        <v>30</v>
      </c>
      <c r="D28" s="97" t="s">
        <v>641</v>
      </c>
      <c r="E28" s="87">
        <v>750.45</v>
      </c>
      <c r="F28" s="97">
        <f t="shared" si="0"/>
        <v>140</v>
      </c>
      <c r="G28" s="97">
        <f t="shared" si="1"/>
        <v>105.06</v>
      </c>
      <c r="H28" s="18">
        <f t="shared" si="2"/>
        <v>785.72</v>
      </c>
      <c r="I28" s="97">
        <f t="shared" si="3"/>
        <v>140</v>
      </c>
      <c r="J28" s="97">
        <f t="shared" si="4"/>
        <v>110</v>
      </c>
      <c r="K28" s="97">
        <v>280</v>
      </c>
      <c r="L28" s="133">
        <f t="shared" si="5"/>
        <v>215.06</v>
      </c>
    </row>
    <row r="29" spans="1:12" s="29" customFormat="1" ht="42" customHeight="1" x14ac:dyDescent="0.2">
      <c r="A29" s="23" t="s">
        <v>648</v>
      </c>
      <c r="B29" s="63" t="s">
        <v>75</v>
      </c>
      <c r="C29" s="97" t="s">
        <v>627</v>
      </c>
      <c r="D29" s="97" t="s">
        <v>641</v>
      </c>
      <c r="E29" s="87">
        <v>750.45</v>
      </c>
      <c r="F29" s="97">
        <f t="shared" si="0"/>
        <v>36</v>
      </c>
      <c r="G29" s="97">
        <f t="shared" si="1"/>
        <v>27.02</v>
      </c>
      <c r="H29" s="18">
        <f t="shared" si="2"/>
        <v>785.72</v>
      </c>
      <c r="I29" s="97">
        <f t="shared" si="3"/>
        <v>36</v>
      </c>
      <c r="J29" s="97">
        <f t="shared" si="4"/>
        <v>28.29</v>
      </c>
      <c r="K29" s="97">
        <v>72</v>
      </c>
      <c r="L29" s="133">
        <f t="shared" si="5"/>
        <v>55.31</v>
      </c>
    </row>
    <row r="30" spans="1:12" s="29" customFormat="1" ht="68.25" customHeight="1" x14ac:dyDescent="0.2">
      <c r="A30" s="23" t="s">
        <v>649</v>
      </c>
      <c r="B30" s="63" t="s">
        <v>975</v>
      </c>
      <c r="C30" s="97" t="s">
        <v>35</v>
      </c>
      <c r="D30" s="97" t="s">
        <v>641</v>
      </c>
      <c r="E30" s="87">
        <v>750.45</v>
      </c>
      <c r="F30" s="97">
        <f t="shared" si="0"/>
        <v>293.63</v>
      </c>
      <c r="G30" s="97">
        <f t="shared" si="1"/>
        <v>220.35</v>
      </c>
      <c r="H30" s="18">
        <f t="shared" si="2"/>
        <v>785.72</v>
      </c>
      <c r="I30" s="97">
        <f t="shared" si="3"/>
        <v>293.62</v>
      </c>
      <c r="J30" s="97">
        <f t="shared" si="4"/>
        <v>230.7</v>
      </c>
      <c r="K30" s="97">
        <v>587.25</v>
      </c>
      <c r="L30" s="133">
        <f t="shared" si="5"/>
        <v>451.04999999999995</v>
      </c>
    </row>
    <row r="31" spans="1:12" s="29" customFormat="1" ht="67.5" customHeight="1" x14ac:dyDescent="0.2">
      <c r="A31" s="23" t="s">
        <v>650</v>
      </c>
      <c r="B31" s="63" t="s">
        <v>83</v>
      </c>
      <c r="C31" s="97" t="s">
        <v>30</v>
      </c>
      <c r="D31" s="97" t="s">
        <v>641</v>
      </c>
      <c r="E31" s="87">
        <v>750.45</v>
      </c>
      <c r="F31" s="97">
        <f t="shared" si="0"/>
        <v>272.5</v>
      </c>
      <c r="G31" s="97">
        <f t="shared" si="1"/>
        <v>204.5</v>
      </c>
      <c r="H31" s="18">
        <f t="shared" si="2"/>
        <v>785.72</v>
      </c>
      <c r="I31" s="97">
        <f t="shared" si="3"/>
        <v>272.5</v>
      </c>
      <c r="J31" s="97">
        <f t="shared" si="4"/>
        <v>214.11</v>
      </c>
      <c r="K31" s="97">
        <v>545</v>
      </c>
      <c r="L31" s="133">
        <f t="shared" si="5"/>
        <v>418.61</v>
      </c>
    </row>
    <row r="32" spans="1:12" s="29" customFormat="1" ht="74.25" customHeight="1" x14ac:dyDescent="0.2">
      <c r="A32" s="23" t="s">
        <v>651</v>
      </c>
      <c r="B32" s="63" t="s">
        <v>85</v>
      </c>
      <c r="C32" s="97" t="s">
        <v>30</v>
      </c>
      <c r="D32" s="97" t="s">
        <v>641</v>
      </c>
      <c r="E32" s="87">
        <v>750.45</v>
      </c>
      <c r="F32" s="97">
        <f t="shared" si="0"/>
        <v>58.5</v>
      </c>
      <c r="G32" s="97">
        <f t="shared" si="1"/>
        <v>43.9</v>
      </c>
      <c r="H32" s="18">
        <f t="shared" si="2"/>
        <v>785.72</v>
      </c>
      <c r="I32" s="97">
        <f t="shared" si="3"/>
        <v>58.5</v>
      </c>
      <c r="J32" s="97">
        <f t="shared" si="4"/>
        <v>45.96</v>
      </c>
      <c r="K32" s="97">
        <v>117</v>
      </c>
      <c r="L32" s="133">
        <f t="shared" si="5"/>
        <v>89.86</v>
      </c>
    </row>
    <row r="33" spans="1:12" s="29" customFormat="1" ht="57.75" customHeight="1" x14ac:dyDescent="0.2">
      <c r="A33" s="23" t="s">
        <v>652</v>
      </c>
      <c r="B33" s="63" t="s">
        <v>93</v>
      </c>
      <c r="C33" s="97" t="s">
        <v>35</v>
      </c>
      <c r="D33" s="97" t="s">
        <v>641</v>
      </c>
      <c r="E33" s="87">
        <v>750.45</v>
      </c>
      <c r="F33" s="97">
        <f t="shared" si="0"/>
        <v>19.5</v>
      </c>
      <c r="G33" s="97">
        <f t="shared" si="1"/>
        <v>14.63</v>
      </c>
      <c r="H33" s="18">
        <f t="shared" si="2"/>
        <v>785.72</v>
      </c>
      <c r="I33" s="97">
        <f t="shared" si="3"/>
        <v>19.5</v>
      </c>
      <c r="J33" s="97">
        <f t="shared" si="4"/>
        <v>15.32</v>
      </c>
      <c r="K33" s="97">
        <v>39</v>
      </c>
      <c r="L33" s="133">
        <f t="shared" si="5"/>
        <v>29.950000000000003</v>
      </c>
    </row>
    <row r="34" spans="1:12" s="29" customFormat="1" ht="63" customHeight="1" x14ac:dyDescent="0.2">
      <c r="A34" s="23" t="s">
        <v>653</v>
      </c>
      <c r="B34" s="63" t="s">
        <v>95</v>
      </c>
      <c r="C34" s="97" t="s">
        <v>30</v>
      </c>
      <c r="D34" s="97" t="s">
        <v>641</v>
      </c>
      <c r="E34" s="87">
        <v>750.45</v>
      </c>
      <c r="F34" s="97">
        <f t="shared" si="0"/>
        <v>82.95</v>
      </c>
      <c r="G34" s="97">
        <f t="shared" si="1"/>
        <v>62.25</v>
      </c>
      <c r="H34" s="18">
        <f t="shared" si="2"/>
        <v>785.72</v>
      </c>
      <c r="I34" s="97">
        <f t="shared" si="3"/>
        <v>82.95</v>
      </c>
      <c r="J34" s="97">
        <f t="shared" si="4"/>
        <v>65.180000000000007</v>
      </c>
      <c r="K34" s="97">
        <v>165.9</v>
      </c>
      <c r="L34" s="133">
        <f t="shared" si="5"/>
        <v>127.43</v>
      </c>
    </row>
    <row r="35" spans="1:12" s="29" customFormat="1" ht="63.75" customHeight="1" x14ac:dyDescent="0.2">
      <c r="A35" s="23" t="s">
        <v>654</v>
      </c>
      <c r="B35" s="63" t="s">
        <v>655</v>
      </c>
      <c r="C35" s="97" t="s">
        <v>30</v>
      </c>
      <c r="D35" s="97" t="s">
        <v>641</v>
      </c>
      <c r="E35" s="87">
        <v>750.45</v>
      </c>
      <c r="F35" s="97">
        <f t="shared" si="0"/>
        <v>39</v>
      </c>
      <c r="G35" s="97">
        <f t="shared" si="1"/>
        <v>29.27</v>
      </c>
      <c r="H35" s="18">
        <f t="shared" si="2"/>
        <v>785.72</v>
      </c>
      <c r="I35" s="97">
        <f t="shared" si="3"/>
        <v>39</v>
      </c>
      <c r="J35" s="97">
        <f t="shared" si="4"/>
        <v>30.64</v>
      </c>
      <c r="K35" s="97">
        <v>78</v>
      </c>
      <c r="L35" s="133">
        <f t="shared" si="5"/>
        <v>59.91</v>
      </c>
    </row>
    <row r="36" spans="1:12" s="29" customFormat="1" ht="66" customHeight="1" x14ac:dyDescent="0.2">
      <c r="A36" s="23" t="s">
        <v>656</v>
      </c>
      <c r="B36" s="63" t="s">
        <v>97</v>
      </c>
      <c r="C36" s="97" t="s">
        <v>30</v>
      </c>
      <c r="D36" s="97" t="s">
        <v>641</v>
      </c>
      <c r="E36" s="87">
        <v>750.45</v>
      </c>
      <c r="F36" s="97">
        <f t="shared" si="0"/>
        <v>58.5</v>
      </c>
      <c r="G36" s="97">
        <f t="shared" si="1"/>
        <v>43.9</v>
      </c>
      <c r="H36" s="18">
        <f t="shared" si="2"/>
        <v>785.72</v>
      </c>
      <c r="I36" s="97">
        <f t="shared" si="3"/>
        <v>58.5</v>
      </c>
      <c r="J36" s="97">
        <f t="shared" si="4"/>
        <v>45.96</v>
      </c>
      <c r="K36" s="97">
        <v>117</v>
      </c>
      <c r="L36" s="133">
        <f t="shared" si="5"/>
        <v>89.86</v>
      </c>
    </row>
    <row r="37" spans="1:12" s="29" customFormat="1" ht="63.75" customHeight="1" x14ac:dyDescent="0.2">
      <c r="A37" s="23" t="s">
        <v>657</v>
      </c>
      <c r="B37" s="63" t="s">
        <v>87</v>
      </c>
      <c r="C37" s="97" t="s">
        <v>658</v>
      </c>
      <c r="D37" s="97" t="s">
        <v>641</v>
      </c>
      <c r="E37" s="87">
        <v>750.45</v>
      </c>
      <c r="F37" s="19">
        <f t="shared" si="0"/>
        <v>114.25</v>
      </c>
      <c r="G37" s="19">
        <f t="shared" si="1"/>
        <v>85.74</v>
      </c>
      <c r="H37" s="18">
        <f t="shared" si="2"/>
        <v>785.72</v>
      </c>
      <c r="I37" s="19">
        <f t="shared" si="3"/>
        <v>114.25</v>
      </c>
      <c r="J37" s="19">
        <f t="shared" si="4"/>
        <v>89.77</v>
      </c>
      <c r="K37" s="97">
        <v>228.5</v>
      </c>
      <c r="L37" s="132">
        <f t="shared" si="5"/>
        <v>175.51</v>
      </c>
    </row>
    <row r="38" spans="1:12" s="29" customFormat="1" ht="63.75" customHeight="1" x14ac:dyDescent="0.2">
      <c r="A38" s="23" t="s">
        <v>659</v>
      </c>
      <c r="B38" s="63" t="s">
        <v>91</v>
      </c>
      <c r="C38" s="97" t="s">
        <v>658</v>
      </c>
      <c r="D38" s="97" t="s">
        <v>641</v>
      </c>
      <c r="E38" s="87">
        <v>750.45</v>
      </c>
      <c r="F38" s="19">
        <f t="shared" si="0"/>
        <v>78</v>
      </c>
      <c r="G38" s="19">
        <f t="shared" si="1"/>
        <v>58.54</v>
      </c>
      <c r="H38" s="18">
        <f t="shared" si="2"/>
        <v>785.72</v>
      </c>
      <c r="I38" s="19">
        <f t="shared" si="3"/>
        <v>78</v>
      </c>
      <c r="J38" s="19">
        <f t="shared" si="4"/>
        <v>61.29</v>
      </c>
      <c r="K38" s="97">
        <v>156</v>
      </c>
      <c r="L38" s="132">
        <f t="shared" si="5"/>
        <v>119.83</v>
      </c>
    </row>
    <row r="39" spans="1:12" s="29" customFormat="1" ht="63.75" customHeight="1" x14ac:dyDescent="0.2">
      <c r="A39" s="23" t="s">
        <v>659</v>
      </c>
      <c r="B39" s="63" t="s">
        <v>89</v>
      </c>
      <c r="C39" s="97" t="s">
        <v>658</v>
      </c>
      <c r="D39" s="97" t="s">
        <v>641</v>
      </c>
      <c r="E39" s="87">
        <v>750.45</v>
      </c>
      <c r="F39" s="19">
        <f t="shared" si="0"/>
        <v>71.5</v>
      </c>
      <c r="G39" s="19">
        <f t="shared" si="1"/>
        <v>53.66</v>
      </c>
      <c r="H39" s="18">
        <f t="shared" si="2"/>
        <v>785.72</v>
      </c>
      <c r="I39" s="19">
        <f t="shared" si="3"/>
        <v>71.5</v>
      </c>
      <c r="J39" s="19">
        <f t="shared" si="4"/>
        <v>56.18</v>
      </c>
      <c r="K39" s="97">
        <v>143</v>
      </c>
      <c r="L39" s="132">
        <f t="shared" si="5"/>
        <v>109.84</v>
      </c>
    </row>
    <row r="40" spans="1:12" ht="27.75" customHeight="1" x14ac:dyDescent="0.2">
      <c r="A40" s="134" t="s">
        <v>98</v>
      </c>
      <c r="B40" s="69" t="s">
        <v>99</v>
      </c>
      <c r="C40" s="30"/>
      <c r="D40" s="30"/>
      <c r="E40" s="30"/>
      <c r="F40" s="30">
        <f>F41+F42</f>
        <v>11859.460000000001</v>
      </c>
      <c r="G40" s="30">
        <f>G41+G42</f>
        <v>8899.9200000000019</v>
      </c>
      <c r="H40" s="30"/>
      <c r="I40" s="30">
        <f>I41+I42</f>
        <v>11859.4</v>
      </c>
      <c r="J40" s="30">
        <f>J41+J42</f>
        <v>9318.1500000000015</v>
      </c>
      <c r="K40" s="276">
        <f>K41+K42</f>
        <v>23718.86</v>
      </c>
      <c r="L40" s="135">
        <f>L41+L42</f>
        <v>18218.07</v>
      </c>
    </row>
    <row r="41" spans="1:12" ht="18" customHeight="1" thickBot="1" x14ac:dyDescent="0.25">
      <c r="A41" s="265"/>
      <c r="B41" s="183" t="s">
        <v>100</v>
      </c>
      <c r="C41" s="176"/>
      <c r="D41" s="176"/>
      <c r="E41" s="176"/>
      <c r="F41" s="176">
        <f>F43+F45+F46+F48+F49+F50+F51+F52+F54+F56+F59+F65+F67+F69+F74+F78+F81+F83+F84+F85+F89</f>
        <v>2024.3600000000004</v>
      </c>
      <c r="G41" s="176">
        <f>G43+G45+G46+G48+G49+G50+G51+G52+G54+G56+G59+G65+G67+G69+G74+G78+G81+G83+G84+G85+G89</f>
        <v>1519.1799999999998</v>
      </c>
      <c r="H41" s="176"/>
      <c r="I41" s="176">
        <f>I43+I45+I46+I48+I49+I50+I51+I52+I54+I56+I59+I65+I67+I69+I74+I78+I81+I83+I84+I85+I89</f>
        <v>2024.3299999999997</v>
      </c>
      <c r="J41" s="176">
        <f>J43+J45+J46+J48+J49+J50+J51+J52+J54+J56+J59+J65+J67+J69+J74+J78+J81+J83+J84+J85+J89</f>
        <v>1590.54</v>
      </c>
      <c r="K41" s="176">
        <f>K43+K45+K46+K48+K49+K50+K51+K52+K54+K56+K59+K65+K67+K69+K74+K78+K81+K83+K84+K85+K89</f>
        <v>4048.69</v>
      </c>
      <c r="L41" s="177">
        <f>L43+L45+L46+L48+L49+L50+L51+L52+L54+L56+L59+L65+L67+L69+L74+L78+L81+L83+L84+L85+L89</f>
        <v>3109.72</v>
      </c>
    </row>
    <row r="42" spans="1:12" ht="16.5" customHeight="1" thickBot="1" x14ac:dyDescent="0.25">
      <c r="A42" s="265"/>
      <c r="B42" s="183" t="s">
        <v>101</v>
      </c>
      <c r="C42" s="176"/>
      <c r="D42" s="176"/>
      <c r="E42" s="176"/>
      <c r="F42" s="176">
        <f>F44+F47+F53+F55+F57+F58+F60+F61+F62+F63+F64+F66+F68+F70+F71+F72+F73+F75+F76+F77+F79+F80+F82+F86+F87+F88+F90+F91+F92</f>
        <v>9835.1</v>
      </c>
      <c r="G42" s="176">
        <f>G44+G47+G53+G55+G57+G58+G60+G61+G62+G63+G64+G66+G68+G70+G71+G72+G73+G75+G76+G77+G79+G80+G82+G86+G87+G88+G90+G91+G92</f>
        <v>7380.7400000000016</v>
      </c>
      <c r="H42" s="176"/>
      <c r="I42" s="176">
        <f>I44+I47+I53+I55+I57+I58+I60+I61+I62+I63+I64+I66+I68+I70+I71+I72+I73+I75+I76+I77+I79+I80+I82+I86+I87+I88+I90+I91+I92</f>
        <v>9835.07</v>
      </c>
      <c r="J42" s="176">
        <f>J44+J47+J53+J55+J57+J58+J60+J61+J62+J63+J64+J66+J68+J70+J71+J72+J73+J75+J76+J77+J79+J80+J82+J86+J87+J88+J90+J91+J92</f>
        <v>7727.6100000000006</v>
      </c>
      <c r="K42" s="176">
        <f>K44+K47+K53+K55+K57+K58+K60+K61+K62+K63+K64+K66+K68+K70+K71+K72+K73+K75+K76+K77+K79+K80+K82+K86+K87+K88+K90+K91+K92</f>
        <v>19670.170000000002</v>
      </c>
      <c r="L42" s="177">
        <f>L44+L47+L53+L55+L57+L58+L60+L61+L62+L63+L64+L66+L68+L70+L71+L72+L73+L75+L76+L77+L79+L80+L82+L86+L87+L88+L90+L91+L92</f>
        <v>15108.349999999999</v>
      </c>
    </row>
    <row r="43" spans="1:12" ht="60.75" customHeight="1" x14ac:dyDescent="0.2">
      <c r="A43" s="410" t="s">
        <v>102</v>
      </c>
      <c r="B43" s="55" t="s">
        <v>976</v>
      </c>
      <c r="C43" s="38" t="s">
        <v>30</v>
      </c>
      <c r="D43" s="38" t="s">
        <v>641</v>
      </c>
      <c r="E43" s="87">
        <v>750.45</v>
      </c>
      <c r="F43" s="18">
        <f t="shared" ref="F43:F74" si="6">ROUND(K43/2,2)</f>
        <v>49</v>
      </c>
      <c r="G43" s="18">
        <f t="shared" ref="G43:G74" si="7">ROUND(E43*F43/1000,2)</f>
        <v>36.770000000000003</v>
      </c>
      <c r="H43" s="18">
        <f t="shared" ref="H43:H74" si="8">ROUND(E43*$I$119,2)</f>
        <v>785.72</v>
      </c>
      <c r="I43" s="18">
        <f t="shared" ref="I43:I74" si="9">K43-F43</f>
        <v>49</v>
      </c>
      <c r="J43" s="18">
        <f t="shared" ref="J43:J74" si="10">ROUND(H43*I43/1000,2)</f>
        <v>38.5</v>
      </c>
      <c r="K43" s="38">
        <v>98</v>
      </c>
      <c r="L43" s="131">
        <f>J43+G43</f>
        <v>75.27000000000001</v>
      </c>
    </row>
    <row r="44" spans="1:12" ht="63.75" customHeight="1" x14ac:dyDescent="0.2">
      <c r="A44" s="410"/>
      <c r="B44" s="55" t="s">
        <v>977</v>
      </c>
      <c r="C44" s="38" t="s">
        <v>30</v>
      </c>
      <c r="D44" s="38" t="s">
        <v>641</v>
      </c>
      <c r="E44" s="87">
        <v>750.45</v>
      </c>
      <c r="F44" s="97">
        <f t="shared" si="6"/>
        <v>181</v>
      </c>
      <c r="G44" s="97">
        <f t="shared" si="7"/>
        <v>135.83000000000001</v>
      </c>
      <c r="H44" s="18">
        <f t="shared" si="8"/>
        <v>785.72</v>
      </c>
      <c r="I44" s="97">
        <f t="shared" si="9"/>
        <v>181</v>
      </c>
      <c r="J44" s="97">
        <f t="shared" si="10"/>
        <v>142.22</v>
      </c>
      <c r="K44" s="38">
        <v>362</v>
      </c>
      <c r="L44" s="133">
        <f>J44+G44</f>
        <v>278.05</v>
      </c>
    </row>
    <row r="45" spans="1:12" ht="69.75" customHeight="1" x14ac:dyDescent="0.2">
      <c r="A45" s="262" t="s">
        <v>496</v>
      </c>
      <c r="B45" s="55" t="s">
        <v>978</v>
      </c>
      <c r="C45" s="38" t="s">
        <v>30</v>
      </c>
      <c r="D45" s="38" t="s">
        <v>641</v>
      </c>
      <c r="E45" s="87">
        <v>750.45</v>
      </c>
      <c r="F45" s="97">
        <f t="shared" si="6"/>
        <v>410</v>
      </c>
      <c r="G45" s="97">
        <f t="shared" si="7"/>
        <v>307.68</v>
      </c>
      <c r="H45" s="18">
        <f t="shared" si="8"/>
        <v>785.72</v>
      </c>
      <c r="I45" s="97">
        <f t="shared" si="9"/>
        <v>410</v>
      </c>
      <c r="J45" s="97">
        <f t="shared" si="10"/>
        <v>322.14999999999998</v>
      </c>
      <c r="K45" s="38">
        <v>820</v>
      </c>
      <c r="L45" s="133">
        <f t="shared" ref="L45:L91" si="11">G45+J45</f>
        <v>629.82999999999993</v>
      </c>
    </row>
    <row r="46" spans="1:12" ht="82.5" customHeight="1" x14ac:dyDescent="0.2">
      <c r="A46" s="410" t="s">
        <v>522</v>
      </c>
      <c r="B46" s="55" t="s">
        <v>979</v>
      </c>
      <c r="C46" s="38" t="s">
        <v>30</v>
      </c>
      <c r="D46" s="38" t="s">
        <v>641</v>
      </c>
      <c r="E46" s="87">
        <v>750.45</v>
      </c>
      <c r="F46" s="97">
        <f t="shared" si="6"/>
        <v>5.92</v>
      </c>
      <c r="G46" s="97">
        <f t="shared" si="7"/>
        <v>4.4400000000000004</v>
      </c>
      <c r="H46" s="18">
        <f t="shared" si="8"/>
        <v>785.72</v>
      </c>
      <c r="I46" s="97">
        <f t="shared" si="9"/>
        <v>5.92</v>
      </c>
      <c r="J46" s="97">
        <f t="shared" si="10"/>
        <v>4.6500000000000004</v>
      </c>
      <c r="K46" s="38">
        <v>11.84</v>
      </c>
      <c r="L46" s="133">
        <f t="shared" si="11"/>
        <v>9.09</v>
      </c>
    </row>
    <row r="47" spans="1:12" ht="76.5" customHeight="1" x14ac:dyDescent="0.2">
      <c r="A47" s="410"/>
      <c r="B47" s="55" t="s">
        <v>980</v>
      </c>
      <c r="C47" s="38" t="s">
        <v>30</v>
      </c>
      <c r="D47" s="38" t="s">
        <v>641</v>
      </c>
      <c r="E47" s="87">
        <v>750.45</v>
      </c>
      <c r="F47" s="97">
        <f t="shared" si="6"/>
        <v>267.08</v>
      </c>
      <c r="G47" s="97">
        <f t="shared" si="7"/>
        <v>200.43</v>
      </c>
      <c r="H47" s="18">
        <f t="shared" si="8"/>
        <v>785.72</v>
      </c>
      <c r="I47" s="97">
        <f t="shared" si="9"/>
        <v>267.08</v>
      </c>
      <c r="J47" s="97">
        <f t="shared" si="10"/>
        <v>209.85</v>
      </c>
      <c r="K47" s="38">
        <v>534.16</v>
      </c>
      <c r="L47" s="133">
        <f t="shared" si="11"/>
        <v>410.28</v>
      </c>
    </row>
    <row r="48" spans="1:12" ht="69.75" customHeight="1" x14ac:dyDescent="0.2">
      <c r="A48" s="262" t="s">
        <v>497</v>
      </c>
      <c r="B48" s="55" t="s">
        <v>981</v>
      </c>
      <c r="C48" s="38" t="s">
        <v>30</v>
      </c>
      <c r="D48" s="38" t="s">
        <v>641</v>
      </c>
      <c r="E48" s="87">
        <v>750.45</v>
      </c>
      <c r="F48" s="97">
        <f t="shared" si="6"/>
        <v>117</v>
      </c>
      <c r="G48" s="97">
        <f t="shared" si="7"/>
        <v>87.8</v>
      </c>
      <c r="H48" s="18">
        <f t="shared" si="8"/>
        <v>785.72</v>
      </c>
      <c r="I48" s="97">
        <f t="shared" si="9"/>
        <v>117</v>
      </c>
      <c r="J48" s="97">
        <f t="shared" si="10"/>
        <v>91.93</v>
      </c>
      <c r="K48" s="38">
        <v>234</v>
      </c>
      <c r="L48" s="133">
        <f t="shared" si="11"/>
        <v>179.73000000000002</v>
      </c>
    </row>
    <row r="49" spans="1:12" ht="79.5" customHeight="1" x14ac:dyDescent="0.2">
      <c r="A49" s="262" t="s">
        <v>498</v>
      </c>
      <c r="B49" s="55" t="s">
        <v>982</v>
      </c>
      <c r="C49" s="38" t="s">
        <v>30</v>
      </c>
      <c r="D49" s="38" t="s">
        <v>641</v>
      </c>
      <c r="E49" s="87">
        <v>750.45</v>
      </c>
      <c r="F49" s="97">
        <f t="shared" si="6"/>
        <v>205</v>
      </c>
      <c r="G49" s="97">
        <f t="shared" si="7"/>
        <v>153.84</v>
      </c>
      <c r="H49" s="18">
        <f t="shared" si="8"/>
        <v>785.72</v>
      </c>
      <c r="I49" s="97">
        <f t="shared" si="9"/>
        <v>205</v>
      </c>
      <c r="J49" s="97">
        <f t="shared" si="10"/>
        <v>161.07</v>
      </c>
      <c r="K49" s="38">
        <v>410</v>
      </c>
      <c r="L49" s="133">
        <f t="shared" si="11"/>
        <v>314.90999999999997</v>
      </c>
    </row>
    <row r="50" spans="1:12" ht="69" customHeight="1" x14ac:dyDescent="0.2">
      <c r="A50" s="262" t="s">
        <v>499</v>
      </c>
      <c r="B50" s="55" t="s">
        <v>983</v>
      </c>
      <c r="C50" s="38" t="s">
        <v>30</v>
      </c>
      <c r="D50" s="38" t="s">
        <v>641</v>
      </c>
      <c r="E50" s="87">
        <v>750.45</v>
      </c>
      <c r="F50" s="97">
        <f t="shared" si="6"/>
        <v>410.63</v>
      </c>
      <c r="G50" s="97">
        <f t="shared" si="7"/>
        <v>308.16000000000003</v>
      </c>
      <c r="H50" s="18">
        <f t="shared" si="8"/>
        <v>785.72</v>
      </c>
      <c r="I50" s="97">
        <f t="shared" si="9"/>
        <v>410.62</v>
      </c>
      <c r="J50" s="97">
        <f t="shared" si="10"/>
        <v>322.63</v>
      </c>
      <c r="K50" s="38">
        <v>821.25</v>
      </c>
      <c r="L50" s="133">
        <f t="shared" si="11"/>
        <v>630.79</v>
      </c>
    </row>
    <row r="51" spans="1:12" ht="38.25" x14ac:dyDescent="0.2">
      <c r="A51" s="262" t="s">
        <v>552</v>
      </c>
      <c r="B51" s="55" t="s">
        <v>984</v>
      </c>
      <c r="C51" s="38" t="s">
        <v>30</v>
      </c>
      <c r="D51" s="38" t="s">
        <v>641</v>
      </c>
      <c r="E51" s="87">
        <v>750.45</v>
      </c>
      <c r="F51" s="97">
        <f t="shared" si="6"/>
        <v>273</v>
      </c>
      <c r="G51" s="97">
        <f t="shared" si="7"/>
        <v>204.87</v>
      </c>
      <c r="H51" s="18">
        <f t="shared" si="8"/>
        <v>785.72</v>
      </c>
      <c r="I51" s="97">
        <f t="shared" si="9"/>
        <v>273</v>
      </c>
      <c r="J51" s="97">
        <f t="shared" si="10"/>
        <v>214.5</v>
      </c>
      <c r="K51" s="38">
        <v>546</v>
      </c>
      <c r="L51" s="133">
        <f t="shared" si="11"/>
        <v>419.37</v>
      </c>
    </row>
    <row r="52" spans="1:12" ht="59.25" customHeight="1" x14ac:dyDescent="0.2">
      <c r="A52" s="410" t="s">
        <v>500</v>
      </c>
      <c r="B52" s="55" t="s">
        <v>985</v>
      </c>
      <c r="C52" s="38" t="s">
        <v>30</v>
      </c>
      <c r="D52" s="38" t="s">
        <v>641</v>
      </c>
      <c r="E52" s="87">
        <v>750.45</v>
      </c>
      <c r="F52" s="97">
        <f t="shared" si="6"/>
        <v>39</v>
      </c>
      <c r="G52" s="97">
        <f t="shared" si="7"/>
        <v>29.27</v>
      </c>
      <c r="H52" s="18">
        <f t="shared" si="8"/>
        <v>785.72</v>
      </c>
      <c r="I52" s="97">
        <f t="shared" si="9"/>
        <v>39</v>
      </c>
      <c r="J52" s="97">
        <f t="shared" si="10"/>
        <v>30.64</v>
      </c>
      <c r="K52" s="38">
        <v>78</v>
      </c>
      <c r="L52" s="133">
        <f t="shared" si="11"/>
        <v>59.91</v>
      </c>
    </row>
    <row r="53" spans="1:12" ht="73.5" customHeight="1" x14ac:dyDescent="0.2">
      <c r="A53" s="410"/>
      <c r="B53" s="55" t="s">
        <v>986</v>
      </c>
      <c r="C53" s="38" t="s">
        <v>30</v>
      </c>
      <c r="D53" s="38" t="s">
        <v>641</v>
      </c>
      <c r="E53" s="87">
        <v>750.45</v>
      </c>
      <c r="F53" s="97">
        <f t="shared" si="6"/>
        <v>487.5</v>
      </c>
      <c r="G53" s="97">
        <f t="shared" si="7"/>
        <v>365.84</v>
      </c>
      <c r="H53" s="18">
        <f t="shared" si="8"/>
        <v>785.72</v>
      </c>
      <c r="I53" s="97">
        <f t="shared" si="9"/>
        <v>487.5</v>
      </c>
      <c r="J53" s="97">
        <f t="shared" si="10"/>
        <v>383.04</v>
      </c>
      <c r="K53" s="38">
        <v>975</v>
      </c>
      <c r="L53" s="133">
        <f t="shared" si="11"/>
        <v>748.88</v>
      </c>
    </row>
    <row r="54" spans="1:12" ht="63.75" customHeight="1" x14ac:dyDescent="0.2">
      <c r="A54" s="410" t="s">
        <v>422</v>
      </c>
      <c r="B54" s="55" t="s">
        <v>987</v>
      </c>
      <c r="C54" s="38" t="s">
        <v>30</v>
      </c>
      <c r="D54" s="38" t="s">
        <v>641</v>
      </c>
      <c r="E54" s="87">
        <v>750.45</v>
      </c>
      <c r="F54" s="97">
        <f t="shared" si="6"/>
        <v>136.88</v>
      </c>
      <c r="G54" s="97">
        <f t="shared" si="7"/>
        <v>102.72</v>
      </c>
      <c r="H54" s="18">
        <f t="shared" si="8"/>
        <v>785.72</v>
      </c>
      <c r="I54" s="97">
        <f t="shared" si="9"/>
        <v>136.87</v>
      </c>
      <c r="J54" s="97">
        <f t="shared" si="10"/>
        <v>107.54</v>
      </c>
      <c r="K54" s="38">
        <v>273.75</v>
      </c>
      <c r="L54" s="133">
        <f t="shared" si="11"/>
        <v>210.26</v>
      </c>
    </row>
    <row r="55" spans="1:12" ht="68.25" customHeight="1" x14ac:dyDescent="0.2">
      <c r="A55" s="410"/>
      <c r="B55" s="55" t="s">
        <v>988</v>
      </c>
      <c r="C55" s="38" t="s">
        <v>30</v>
      </c>
      <c r="D55" s="38" t="s">
        <v>641</v>
      </c>
      <c r="E55" s="87">
        <v>750.45</v>
      </c>
      <c r="F55" s="97">
        <f t="shared" si="6"/>
        <v>1896</v>
      </c>
      <c r="G55" s="97">
        <f t="shared" si="7"/>
        <v>1422.85</v>
      </c>
      <c r="H55" s="18">
        <f t="shared" si="8"/>
        <v>785.72</v>
      </c>
      <c r="I55" s="97">
        <f t="shared" si="9"/>
        <v>1896</v>
      </c>
      <c r="J55" s="97">
        <f t="shared" si="10"/>
        <v>1489.73</v>
      </c>
      <c r="K55" s="38">
        <v>3792</v>
      </c>
      <c r="L55" s="133">
        <f t="shared" si="11"/>
        <v>2912.58</v>
      </c>
    </row>
    <row r="56" spans="1:12" ht="78" customHeight="1" x14ac:dyDescent="0.2">
      <c r="A56" s="410" t="s">
        <v>423</v>
      </c>
      <c r="B56" s="55" t="s">
        <v>989</v>
      </c>
      <c r="C56" s="38" t="s">
        <v>30</v>
      </c>
      <c r="D56" s="38" t="s">
        <v>641</v>
      </c>
      <c r="E56" s="87">
        <v>750.45</v>
      </c>
      <c r="F56" s="97">
        <f t="shared" si="6"/>
        <v>75</v>
      </c>
      <c r="G56" s="97">
        <f t="shared" si="7"/>
        <v>56.28</v>
      </c>
      <c r="H56" s="18">
        <f t="shared" si="8"/>
        <v>785.72</v>
      </c>
      <c r="I56" s="97">
        <f t="shared" si="9"/>
        <v>75</v>
      </c>
      <c r="J56" s="97">
        <f t="shared" si="10"/>
        <v>58.93</v>
      </c>
      <c r="K56" s="38">
        <v>150</v>
      </c>
      <c r="L56" s="133">
        <f t="shared" si="11"/>
        <v>115.21000000000001</v>
      </c>
    </row>
    <row r="57" spans="1:12" ht="71.25" customHeight="1" x14ac:dyDescent="0.2">
      <c r="A57" s="410"/>
      <c r="B57" s="55" t="s">
        <v>990</v>
      </c>
      <c r="C57" s="38" t="s">
        <v>30</v>
      </c>
      <c r="D57" s="38" t="s">
        <v>641</v>
      </c>
      <c r="E57" s="87">
        <v>750.45</v>
      </c>
      <c r="F57" s="97">
        <f t="shared" si="6"/>
        <v>115</v>
      </c>
      <c r="G57" s="97">
        <f t="shared" si="7"/>
        <v>86.3</v>
      </c>
      <c r="H57" s="18">
        <f t="shared" si="8"/>
        <v>785.72</v>
      </c>
      <c r="I57" s="97">
        <f t="shared" si="9"/>
        <v>115</v>
      </c>
      <c r="J57" s="97">
        <f t="shared" si="10"/>
        <v>90.36</v>
      </c>
      <c r="K57" s="38">
        <v>230</v>
      </c>
      <c r="L57" s="133">
        <f t="shared" si="11"/>
        <v>176.66</v>
      </c>
    </row>
    <row r="58" spans="1:12" ht="63.75" customHeight="1" x14ac:dyDescent="0.2">
      <c r="A58" s="262" t="s">
        <v>501</v>
      </c>
      <c r="B58" s="55" t="s">
        <v>991</v>
      </c>
      <c r="C58" s="38" t="s">
        <v>30</v>
      </c>
      <c r="D58" s="38" t="s">
        <v>641</v>
      </c>
      <c r="E58" s="87">
        <v>750.45</v>
      </c>
      <c r="F58" s="97">
        <f t="shared" si="6"/>
        <v>136.5</v>
      </c>
      <c r="G58" s="97">
        <f t="shared" si="7"/>
        <v>102.44</v>
      </c>
      <c r="H58" s="18">
        <f t="shared" si="8"/>
        <v>785.72</v>
      </c>
      <c r="I58" s="97">
        <f t="shared" si="9"/>
        <v>136.5</v>
      </c>
      <c r="J58" s="97">
        <f t="shared" si="10"/>
        <v>107.25</v>
      </c>
      <c r="K58" s="38">
        <v>273</v>
      </c>
      <c r="L58" s="133">
        <f t="shared" si="11"/>
        <v>209.69</v>
      </c>
    </row>
    <row r="59" spans="1:12" ht="50.25" customHeight="1" x14ac:dyDescent="0.2">
      <c r="A59" s="410" t="s">
        <v>502</v>
      </c>
      <c r="B59" s="55" t="s">
        <v>992</v>
      </c>
      <c r="C59" s="38" t="s">
        <v>30</v>
      </c>
      <c r="D59" s="38" t="s">
        <v>641</v>
      </c>
      <c r="E59" s="87">
        <v>750.45</v>
      </c>
      <c r="F59" s="97">
        <f t="shared" si="6"/>
        <v>2.34</v>
      </c>
      <c r="G59" s="97">
        <f t="shared" si="7"/>
        <v>1.76</v>
      </c>
      <c r="H59" s="18">
        <f t="shared" si="8"/>
        <v>785.72</v>
      </c>
      <c r="I59" s="97">
        <f t="shared" si="9"/>
        <v>2.34</v>
      </c>
      <c r="J59" s="97">
        <f t="shared" si="10"/>
        <v>1.84</v>
      </c>
      <c r="K59" s="38">
        <v>4.68</v>
      </c>
      <c r="L59" s="133">
        <f t="shared" si="11"/>
        <v>3.6</v>
      </c>
    </row>
    <row r="60" spans="1:12" ht="70.5" customHeight="1" x14ac:dyDescent="0.2">
      <c r="A60" s="410"/>
      <c r="B60" s="55" t="s">
        <v>993</v>
      </c>
      <c r="C60" s="38" t="s">
        <v>30</v>
      </c>
      <c r="D60" s="38" t="s">
        <v>641</v>
      </c>
      <c r="E60" s="87">
        <v>750.45</v>
      </c>
      <c r="F60" s="97">
        <f t="shared" si="6"/>
        <v>114.66</v>
      </c>
      <c r="G60" s="97">
        <f t="shared" si="7"/>
        <v>86.05</v>
      </c>
      <c r="H60" s="18">
        <f t="shared" si="8"/>
        <v>785.72</v>
      </c>
      <c r="I60" s="97">
        <f t="shared" si="9"/>
        <v>114.66</v>
      </c>
      <c r="J60" s="97">
        <f t="shared" si="10"/>
        <v>90.09</v>
      </c>
      <c r="K60" s="38">
        <v>229.32</v>
      </c>
      <c r="L60" s="133">
        <f t="shared" si="11"/>
        <v>176.14</v>
      </c>
    </row>
    <row r="61" spans="1:12" ht="75" customHeight="1" x14ac:dyDescent="0.2">
      <c r="A61" s="262" t="s">
        <v>137</v>
      </c>
      <c r="B61" s="55" t="s">
        <v>994</v>
      </c>
      <c r="C61" s="38" t="s">
        <v>30</v>
      </c>
      <c r="D61" s="38" t="s">
        <v>641</v>
      </c>
      <c r="E61" s="87">
        <v>750.45</v>
      </c>
      <c r="F61" s="97">
        <f t="shared" si="6"/>
        <v>684.38</v>
      </c>
      <c r="G61" s="97">
        <f t="shared" si="7"/>
        <v>513.59</v>
      </c>
      <c r="H61" s="18">
        <f t="shared" si="8"/>
        <v>785.72</v>
      </c>
      <c r="I61" s="97">
        <f t="shared" si="9"/>
        <v>684.37</v>
      </c>
      <c r="J61" s="97">
        <f t="shared" si="10"/>
        <v>537.72</v>
      </c>
      <c r="K61" s="38">
        <v>1368.75</v>
      </c>
      <c r="L61" s="133">
        <f t="shared" si="11"/>
        <v>1051.31</v>
      </c>
    </row>
    <row r="62" spans="1:12" ht="64.5" customHeight="1" x14ac:dyDescent="0.2">
      <c r="A62" s="262" t="s">
        <v>139</v>
      </c>
      <c r="B62" s="55" t="s">
        <v>995</v>
      </c>
      <c r="C62" s="38" t="s">
        <v>30</v>
      </c>
      <c r="D62" s="38" t="s">
        <v>641</v>
      </c>
      <c r="E62" s="87">
        <v>750.45</v>
      </c>
      <c r="F62" s="97">
        <f t="shared" si="6"/>
        <v>877.5</v>
      </c>
      <c r="G62" s="97">
        <f t="shared" si="7"/>
        <v>658.52</v>
      </c>
      <c r="H62" s="18">
        <f t="shared" si="8"/>
        <v>785.72</v>
      </c>
      <c r="I62" s="97">
        <f t="shared" si="9"/>
        <v>877.5</v>
      </c>
      <c r="J62" s="97">
        <f t="shared" si="10"/>
        <v>689.47</v>
      </c>
      <c r="K62" s="38">
        <v>1755</v>
      </c>
      <c r="L62" s="133">
        <f t="shared" si="11"/>
        <v>1347.99</v>
      </c>
    </row>
    <row r="63" spans="1:12" ht="84.75" customHeight="1" x14ac:dyDescent="0.2">
      <c r="A63" s="262" t="s">
        <v>503</v>
      </c>
      <c r="B63" s="55" t="s">
        <v>996</v>
      </c>
      <c r="C63" s="38" t="s">
        <v>30</v>
      </c>
      <c r="D63" s="38" t="s">
        <v>641</v>
      </c>
      <c r="E63" s="87">
        <v>750.45</v>
      </c>
      <c r="F63" s="97">
        <f t="shared" si="6"/>
        <v>273</v>
      </c>
      <c r="G63" s="97">
        <f t="shared" si="7"/>
        <v>204.87</v>
      </c>
      <c r="H63" s="18">
        <f t="shared" si="8"/>
        <v>785.72</v>
      </c>
      <c r="I63" s="97">
        <f t="shared" si="9"/>
        <v>273</v>
      </c>
      <c r="J63" s="97">
        <f t="shared" si="10"/>
        <v>214.5</v>
      </c>
      <c r="K63" s="38">
        <v>546</v>
      </c>
      <c r="L63" s="133">
        <f t="shared" si="11"/>
        <v>419.37</v>
      </c>
    </row>
    <row r="64" spans="1:12" ht="68.25" customHeight="1" x14ac:dyDescent="0.2">
      <c r="A64" s="262" t="s">
        <v>504</v>
      </c>
      <c r="B64" s="55" t="s">
        <v>997</v>
      </c>
      <c r="C64" s="38" t="s">
        <v>30</v>
      </c>
      <c r="D64" s="38" t="s">
        <v>641</v>
      </c>
      <c r="E64" s="87">
        <v>750.45</v>
      </c>
      <c r="F64" s="97">
        <f t="shared" si="6"/>
        <v>195</v>
      </c>
      <c r="G64" s="97">
        <f t="shared" si="7"/>
        <v>146.34</v>
      </c>
      <c r="H64" s="18">
        <f t="shared" si="8"/>
        <v>785.72</v>
      </c>
      <c r="I64" s="97">
        <f t="shared" si="9"/>
        <v>195</v>
      </c>
      <c r="J64" s="97">
        <f t="shared" si="10"/>
        <v>153.22</v>
      </c>
      <c r="K64" s="38">
        <v>390</v>
      </c>
      <c r="L64" s="133">
        <f t="shared" si="11"/>
        <v>299.56</v>
      </c>
    </row>
    <row r="65" spans="1:12" ht="76.5" customHeight="1" x14ac:dyDescent="0.2">
      <c r="A65" s="410" t="s">
        <v>146</v>
      </c>
      <c r="B65" s="55" t="s">
        <v>998</v>
      </c>
      <c r="C65" s="38" t="s">
        <v>30</v>
      </c>
      <c r="D65" s="38" t="s">
        <v>641</v>
      </c>
      <c r="E65" s="87">
        <v>750.45</v>
      </c>
      <c r="F65" s="97">
        <f t="shared" si="6"/>
        <v>34.130000000000003</v>
      </c>
      <c r="G65" s="97">
        <f t="shared" si="7"/>
        <v>25.61</v>
      </c>
      <c r="H65" s="18">
        <f t="shared" si="8"/>
        <v>785.72</v>
      </c>
      <c r="I65" s="97">
        <f t="shared" si="9"/>
        <v>34.119999999999997</v>
      </c>
      <c r="J65" s="97">
        <f t="shared" si="10"/>
        <v>26.81</v>
      </c>
      <c r="K65" s="38">
        <v>68.25</v>
      </c>
      <c r="L65" s="133">
        <f t="shared" si="11"/>
        <v>52.42</v>
      </c>
    </row>
    <row r="66" spans="1:12" ht="69" customHeight="1" x14ac:dyDescent="0.2">
      <c r="A66" s="410"/>
      <c r="B66" s="55" t="s">
        <v>876</v>
      </c>
      <c r="C66" s="38" t="s">
        <v>30</v>
      </c>
      <c r="D66" s="38" t="s">
        <v>641</v>
      </c>
      <c r="E66" s="87">
        <v>750.45</v>
      </c>
      <c r="F66" s="97">
        <f t="shared" si="6"/>
        <v>375.38</v>
      </c>
      <c r="G66" s="97">
        <f t="shared" si="7"/>
        <v>281.7</v>
      </c>
      <c r="H66" s="18">
        <f t="shared" si="8"/>
        <v>785.72</v>
      </c>
      <c r="I66" s="97">
        <f t="shared" si="9"/>
        <v>375.37</v>
      </c>
      <c r="J66" s="97">
        <f t="shared" si="10"/>
        <v>294.94</v>
      </c>
      <c r="K66" s="38">
        <v>750.75</v>
      </c>
      <c r="L66" s="133">
        <f t="shared" si="11"/>
        <v>576.64</v>
      </c>
    </row>
    <row r="67" spans="1:12" ht="69" customHeight="1" x14ac:dyDescent="0.2">
      <c r="A67" s="410" t="s">
        <v>505</v>
      </c>
      <c r="B67" s="55" t="s">
        <v>999</v>
      </c>
      <c r="C67" s="38" t="s">
        <v>30</v>
      </c>
      <c r="D67" s="38" t="s">
        <v>641</v>
      </c>
      <c r="E67" s="87">
        <v>750.45</v>
      </c>
      <c r="F67" s="97">
        <f t="shared" si="6"/>
        <v>3.25</v>
      </c>
      <c r="G67" s="97">
        <f t="shared" si="7"/>
        <v>2.44</v>
      </c>
      <c r="H67" s="18">
        <f t="shared" si="8"/>
        <v>785.72</v>
      </c>
      <c r="I67" s="97">
        <f t="shared" si="9"/>
        <v>3.25</v>
      </c>
      <c r="J67" s="97">
        <f t="shared" si="10"/>
        <v>2.5499999999999998</v>
      </c>
      <c r="K67" s="38">
        <v>6.5</v>
      </c>
      <c r="L67" s="133">
        <f t="shared" si="11"/>
        <v>4.99</v>
      </c>
    </row>
    <row r="68" spans="1:12" ht="59.25" customHeight="1" x14ac:dyDescent="0.2">
      <c r="A68" s="410"/>
      <c r="B68" s="55" t="s">
        <v>1000</v>
      </c>
      <c r="C68" s="38" t="s">
        <v>30</v>
      </c>
      <c r="D68" s="38" t="s">
        <v>641</v>
      </c>
      <c r="E68" s="87">
        <v>750.45</v>
      </c>
      <c r="F68" s="97">
        <f t="shared" si="6"/>
        <v>35.75</v>
      </c>
      <c r="G68" s="97">
        <f t="shared" si="7"/>
        <v>26.83</v>
      </c>
      <c r="H68" s="18">
        <f t="shared" si="8"/>
        <v>785.72</v>
      </c>
      <c r="I68" s="97">
        <f t="shared" si="9"/>
        <v>35.75</v>
      </c>
      <c r="J68" s="97">
        <f t="shared" si="10"/>
        <v>28.09</v>
      </c>
      <c r="K68" s="38">
        <v>71.5</v>
      </c>
      <c r="L68" s="133">
        <f t="shared" si="11"/>
        <v>54.92</v>
      </c>
    </row>
    <row r="69" spans="1:12" ht="51.75" customHeight="1" x14ac:dyDescent="0.2">
      <c r="A69" s="410" t="s">
        <v>507</v>
      </c>
      <c r="B69" s="55" t="s">
        <v>1001</v>
      </c>
      <c r="C69" s="38" t="s">
        <v>30</v>
      </c>
      <c r="D69" s="38" t="s">
        <v>641</v>
      </c>
      <c r="E69" s="87">
        <v>750.45</v>
      </c>
      <c r="F69" s="97">
        <f t="shared" si="6"/>
        <v>4.9000000000000004</v>
      </c>
      <c r="G69" s="97">
        <f t="shared" si="7"/>
        <v>3.68</v>
      </c>
      <c r="H69" s="18">
        <f t="shared" si="8"/>
        <v>785.72</v>
      </c>
      <c r="I69" s="97">
        <f t="shared" si="9"/>
        <v>4.9000000000000004</v>
      </c>
      <c r="J69" s="97">
        <f t="shared" si="10"/>
        <v>3.85</v>
      </c>
      <c r="K69" s="38">
        <v>9.8000000000000007</v>
      </c>
      <c r="L69" s="133">
        <f t="shared" si="11"/>
        <v>7.53</v>
      </c>
    </row>
    <row r="70" spans="1:12" ht="66" customHeight="1" x14ac:dyDescent="0.2">
      <c r="A70" s="410"/>
      <c r="B70" s="55" t="s">
        <v>1002</v>
      </c>
      <c r="C70" s="38" t="s">
        <v>30</v>
      </c>
      <c r="D70" s="38" t="s">
        <v>641</v>
      </c>
      <c r="E70" s="87">
        <v>750.45</v>
      </c>
      <c r="F70" s="97">
        <f t="shared" si="6"/>
        <v>53.6</v>
      </c>
      <c r="G70" s="97">
        <f t="shared" si="7"/>
        <v>40.22</v>
      </c>
      <c r="H70" s="18">
        <f t="shared" si="8"/>
        <v>785.72</v>
      </c>
      <c r="I70" s="97">
        <f t="shared" si="9"/>
        <v>53.6</v>
      </c>
      <c r="J70" s="97">
        <f t="shared" si="10"/>
        <v>42.11</v>
      </c>
      <c r="K70" s="38">
        <v>107.2</v>
      </c>
      <c r="L70" s="133">
        <f t="shared" si="11"/>
        <v>82.33</v>
      </c>
    </row>
    <row r="71" spans="1:12" ht="60" customHeight="1" x14ac:dyDescent="0.2">
      <c r="A71" s="262" t="s">
        <v>431</v>
      </c>
      <c r="B71" s="55" t="s">
        <v>1003</v>
      </c>
      <c r="C71" s="38" t="s">
        <v>30</v>
      </c>
      <c r="D71" s="38" t="s">
        <v>641</v>
      </c>
      <c r="E71" s="87">
        <v>750.45</v>
      </c>
      <c r="F71" s="97">
        <f t="shared" si="6"/>
        <v>117.59</v>
      </c>
      <c r="G71" s="97">
        <f t="shared" si="7"/>
        <v>88.25</v>
      </c>
      <c r="H71" s="18">
        <f t="shared" si="8"/>
        <v>785.72</v>
      </c>
      <c r="I71" s="97">
        <f t="shared" si="9"/>
        <v>117.57999999999998</v>
      </c>
      <c r="J71" s="97">
        <f t="shared" si="10"/>
        <v>92.38</v>
      </c>
      <c r="K71" s="38">
        <v>235.17</v>
      </c>
      <c r="L71" s="133">
        <f t="shared" si="11"/>
        <v>180.63</v>
      </c>
    </row>
    <row r="72" spans="1:12" ht="56.25" customHeight="1" x14ac:dyDescent="0.2">
      <c r="A72" s="262" t="s">
        <v>432</v>
      </c>
      <c r="B72" s="55" t="s">
        <v>1004</v>
      </c>
      <c r="C72" s="38" t="s">
        <v>30</v>
      </c>
      <c r="D72" s="38" t="s">
        <v>641</v>
      </c>
      <c r="E72" s="87">
        <v>750.45</v>
      </c>
      <c r="F72" s="97">
        <f t="shared" si="6"/>
        <v>369.2</v>
      </c>
      <c r="G72" s="97">
        <f t="shared" si="7"/>
        <v>277.07</v>
      </c>
      <c r="H72" s="18">
        <f t="shared" si="8"/>
        <v>785.72</v>
      </c>
      <c r="I72" s="97">
        <f t="shared" si="9"/>
        <v>369.2</v>
      </c>
      <c r="J72" s="97">
        <f t="shared" si="10"/>
        <v>290.08999999999997</v>
      </c>
      <c r="K72" s="38">
        <v>738.4</v>
      </c>
      <c r="L72" s="133">
        <f t="shared" si="11"/>
        <v>567.16</v>
      </c>
    </row>
    <row r="73" spans="1:12" ht="72.75" customHeight="1" x14ac:dyDescent="0.2">
      <c r="A73" s="262" t="s">
        <v>163</v>
      </c>
      <c r="B73" s="55" t="s">
        <v>1005</v>
      </c>
      <c r="C73" s="38" t="s">
        <v>30</v>
      </c>
      <c r="D73" s="38" t="s">
        <v>641</v>
      </c>
      <c r="E73" s="87">
        <v>750.45</v>
      </c>
      <c r="F73" s="97">
        <f t="shared" si="6"/>
        <v>40.5</v>
      </c>
      <c r="G73" s="97">
        <f t="shared" si="7"/>
        <v>30.39</v>
      </c>
      <c r="H73" s="18">
        <f t="shared" si="8"/>
        <v>785.72</v>
      </c>
      <c r="I73" s="97">
        <f t="shared" si="9"/>
        <v>40.5</v>
      </c>
      <c r="J73" s="97">
        <f t="shared" si="10"/>
        <v>31.82</v>
      </c>
      <c r="K73" s="38">
        <v>81</v>
      </c>
      <c r="L73" s="133">
        <f t="shared" si="11"/>
        <v>62.21</v>
      </c>
    </row>
    <row r="74" spans="1:12" ht="51.75" customHeight="1" x14ac:dyDescent="0.2">
      <c r="A74" s="410" t="s">
        <v>166</v>
      </c>
      <c r="B74" s="55" t="s">
        <v>1006</v>
      </c>
      <c r="C74" s="38" t="s">
        <v>30</v>
      </c>
      <c r="D74" s="38" t="s">
        <v>641</v>
      </c>
      <c r="E74" s="87">
        <v>750.45</v>
      </c>
      <c r="F74" s="97">
        <f t="shared" si="6"/>
        <v>25.75</v>
      </c>
      <c r="G74" s="97">
        <f t="shared" si="7"/>
        <v>19.32</v>
      </c>
      <c r="H74" s="18">
        <f t="shared" si="8"/>
        <v>785.72</v>
      </c>
      <c r="I74" s="97">
        <f t="shared" si="9"/>
        <v>25.75</v>
      </c>
      <c r="J74" s="97">
        <f t="shared" si="10"/>
        <v>20.23</v>
      </c>
      <c r="K74" s="38">
        <v>51.5</v>
      </c>
      <c r="L74" s="133">
        <f t="shared" si="11"/>
        <v>39.549999999999997</v>
      </c>
    </row>
    <row r="75" spans="1:12" ht="60.75" customHeight="1" x14ac:dyDescent="0.2">
      <c r="A75" s="410"/>
      <c r="B75" s="55" t="s">
        <v>1007</v>
      </c>
      <c r="C75" s="38" t="s">
        <v>30</v>
      </c>
      <c r="D75" s="38" t="s">
        <v>641</v>
      </c>
      <c r="E75" s="87">
        <v>750.45</v>
      </c>
      <c r="F75" s="97">
        <f t="shared" ref="F75:F92" si="12">ROUND(K75/2,2)</f>
        <v>247.25</v>
      </c>
      <c r="G75" s="97">
        <f t="shared" ref="G75:G92" si="13">ROUND(E75*F75/1000,2)</f>
        <v>185.55</v>
      </c>
      <c r="H75" s="18">
        <f t="shared" ref="H75:H92" si="14">ROUND(E75*$I$119,2)</f>
        <v>785.72</v>
      </c>
      <c r="I75" s="97">
        <f t="shared" ref="I75:I92" si="15">K75-F75</f>
        <v>247.25</v>
      </c>
      <c r="J75" s="97">
        <f t="shared" ref="J75:J92" si="16">ROUND(H75*I75/1000,2)</f>
        <v>194.27</v>
      </c>
      <c r="K75" s="38">
        <v>494.5</v>
      </c>
      <c r="L75" s="133">
        <f t="shared" si="11"/>
        <v>379.82000000000005</v>
      </c>
    </row>
    <row r="76" spans="1:12" ht="43.5" customHeight="1" x14ac:dyDescent="0.2">
      <c r="A76" s="262" t="s">
        <v>168</v>
      </c>
      <c r="B76" s="55" t="s">
        <v>1008</v>
      </c>
      <c r="C76" s="38" t="s">
        <v>526</v>
      </c>
      <c r="D76" s="38" t="s">
        <v>641</v>
      </c>
      <c r="E76" s="87">
        <v>750.45</v>
      </c>
      <c r="F76" s="97">
        <f t="shared" si="12"/>
        <v>351</v>
      </c>
      <c r="G76" s="97">
        <f t="shared" si="13"/>
        <v>263.41000000000003</v>
      </c>
      <c r="H76" s="18">
        <f t="shared" si="14"/>
        <v>785.72</v>
      </c>
      <c r="I76" s="97">
        <f t="shared" si="15"/>
        <v>351</v>
      </c>
      <c r="J76" s="97">
        <f t="shared" si="16"/>
        <v>275.79000000000002</v>
      </c>
      <c r="K76" s="38">
        <v>702</v>
      </c>
      <c r="L76" s="133">
        <f t="shared" si="11"/>
        <v>539.20000000000005</v>
      </c>
    </row>
    <row r="77" spans="1:12" ht="83.25" customHeight="1" x14ac:dyDescent="0.2">
      <c r="A77" s="262" t="s">
        <v>172</v>
      </c>
      <c r="B77" s="55" t="s">
        <v>827</v>
      </c>
      <c r="C77" s="38" t="s">
        <v>30</v>
      </c>
      <c r="D77" s="38" t="s">
        <v>641</v>
      </c>
      <c r="E77" s="87">
        <v>750.45</v>
      </c>
      <c r="F77" s="97">
        <f t="shared" si="12"/>
        <v>821.25</v>
      </c>
      <c r="G77" s="97">
        <f t="shared" si="13"/>
        <v>616.30999999999995</v>
      </c>
      <c r="H77" s="18">
        <f t="shared" si="14"/>
        <v>785.72</v>
      </c>
      <c r="I77" s="97">
        <f t="shared" si="15"/>
        <v>821.25</v>
      </c>
      <c r="J77" s="97">
        <f t="shared" si="16"/>
        <v>645.27</v>
      </c>
      <c r="K77" s="38">
        <v>1642.5</v>
      </c>
      <c r="L77" s="133">
        <f t="shared" si="11"/>
        <v>1261.58</v>
      </c>
    </row>
    <row r="78" spans="1:12" ht="54.75" customHeight="1" x14ac:dyDescent="0.2">
      <c r="A78" s="410" t="s">
        <v>174</v>
      </c>
      <c r="B78" s="55" t="s">
        <v>1009</v>
      </c>
      <c r="C78" s="38" t="s">
        <v>35</v>
      </c>
      <c r="D78" s="38" t="s">
        <v>641</v>
      </c>
      <c r="E78" s="87">
        <v>750.45</v>
      </c>
      <c r="F78" s="97">
        <f t="shared" si="12"/>
        <v>36.56</v>
      </c>
      <c r="G78" s="97">
        <f t="shared" si="13"/>
        <v>27.44</v>
      </c>
      <c r="H78" s="18">
        <f t="shared" si="14"/>
        <v>785.72</v>
      </c>
      <c r="I78" s="97">
        <f t="shared" si="15"/>
        <v>36.56</v>
      </c>
      <c r="J78" s="97">
        <f t="shared" si="16"/>
        <v>28.73</v>
      </c>
      <c r="K78" s="38">
        <v>73.12</v>
      </c>
      <c r="L78" s="133">
        <f t="shared" si="11"/>
        <v>56.17</v>
      </c>
    </row>
    <row r="79" spans="1:12" ht="63.75" customHeight="1" x14ac:dyDescent="0.2">
      <c r="A79" s="410"/>
      <c r="B79" s="55" t="s">
        <v>1010</v>
      </c>
      <c r="C79" s="38" t="s">
        <v>35</v>
      </c>
      <c r="D79" s="38" t="s">
        <v>641</v>
      </c>
      <c r="E79" s="87">
        <v>750.45</v>
      </c>
      <c r="F79" s="97">
        <f t="shared" si="12"/>
        <v>1265.26</v>
      </c>
      <c r="G79" s="97">
        <f t="shared" si="13"/>
        <v>949.51</v>
      </c>
      <c r="H79" s="18">
        <f t="shared" si="14"/>
        <v>785.72</v>
      </c>
      <c r="I79" s="97">
        <f t="shared" si="15"/>
        <v>1265.26</v>
      </c>
      <c r="J79" s="97">
        <f t="shared" si="16"/>
        <v>994.14</v>
      </c>
      <c r="K79" s="38">
        <v>2530.52</v>
      </c>
      <c r="L79" s="133">
        <f t="shared" si="11"/>
        <v>1943.65</v>
      </c>
    </row>
    <row r="80" spans="1:12" ht="66" customHeight="1" x14ac:dyDescent="0.2">
      <c r="A80" s="262" t="s">
        <v>434</v>
      </c>
      <c r="B80" s="55" t="s">
        <v>1011</v>
      </c>
      <c r="C80" s="38" t="s">
        <v>35</v>
      </c>
      <c r="D80" s="38" t="s">
        <v>641</v>
      </c>
      <c r="E80" s="87">
        <v>750.45</v>
      </c>
      <c r="F80" s="97">
        <f t="shared" si="12"/>
        <v>97.5</v>
      </c>
      <c r="G80" s="97">
        <f t="shared" si="13"/>
        <v>73.17</v>
      </c>
      <c r="H80" s="18">
        <f t="shared" si="14"/>
        <v>785.72</v>
      </c>
      <c r="I80" s="97">
        <f t="shared" si="15"/>
        <v>97.5</v>
      </c>
      <c r="J80" s="97">
        <f t="shared" si="16"/>
        <v>76.61</v>
      </c>
      <c r="K80" s="38">
        <v>195</v>
      </c>
      <c r="L80" s="133">
        <f t="shared" si="11"/>
        <v>149.78</v>
      </c>
    </row>
    <row r="81" spans="1:15" ht="62.25" customHeight="1" x14ac:dyDescent="0.2">
      <c r="A81" s="410" t="s">
        <v>179</v>
      </c>
      <c r="B81" s="55" t="s">
        <v>1012</v>
      </c>
      <c r="C81" s="38" t="s">
        <v>35</v>
      </c>
      <c r="D81" s="38" t="s">
        <v>641</v>
      </c>
      <c r="E81" s="87">
        <v>750.45</v>
      </c>
      <c r="F81" s="97">
        <f t="shared" si="12"/>
        <v>39</v>
      </c>
      <c r="G81" s="97">
        <f t="shared" si="13"/>
        <v>29.27</v>
      </c>
      <c r="H81" s="18">
        <f t="shared" si="14"/>
        <v>785.72</v>
      </c>
      <c r="I81" s="97">
        <f t="shared" si="15"/>
        <v>39</v>
      </c>
      <c r="J81" s="97">
        <f t="shared" si="16"/>
        <v>30.64</v>
      </c>
      <c r="K81" s="38">
        <v>78</v>
      </c>
      <c r="L81" s="133">
        <f t="shared" si="11"/>
        <v>59.91</v>
      </c>
    </row>
    <row r="82" spans="1:15" ht="66" customHeight="1" x14ac:dyDescent="0.2">
      <c r="A82" s="410"/>
      <c r="B82" s="55" t="s">
        <v>1013</v>
      </c>
      <c r="C82" s="38" t="s">
        <v>35</v>
      </c>
      <c r="D82" s="38" t="s">
        <v>641</v>
      </c>
      <c r="E82" s="87">
        <v>750.45</v>
      </c>
      <c r="F82" s="97">
        <f t="shared" si="12"/>
        <v>19.5</v>
      </c>
      <c r="G82" s="97">
        <f t="shared" si="13"/>
        <v>14.63</v>
      </c>
      <c r="H82" s="18">
        <f t="shared" si="14"/>
        <v>785.72</v>
      </c>
      <c r="I82" s="97">
        <f t="shared" si="15"/>
        <v>19.5</v>
      </c>
      <c r="J82" s="97">
        <f t="shared" si="16"/>
        <v>15.32</v>
      </c>
      <c r="K82" s="38">
        <v>39</v>
      </c>
      <c r="L82" s="133">
        <f t="shared" si="11"/>
        <v>29.950000000000003</v>
      </c>
    </row>
    <row r="83" spans="1:15" ht="75" customHeight="1" x14ac:dyDescent="0.2">
      <c r="A83" s="410" t="s">
        <v>182</v>
      </c>
      <c r="B83" s="55" t="s">
        <v>1014</v>
      </c>
      <c r="C83" s="38" t="s">
        <v>30</v>
      </c>
      <c r="D83" s="38" t="s">
        <v>641</v>
      </c>
      <c r="E83" s="87">
        <v>750.45</v>
      </c>
      <c r="F83" s="97">
        <f t="shared" si="12"/>
        <v>65</v>
      </c>
      <c r="G83" s="97">
        <f t="shared" si="13"/>
        <v>48.78</v>
      </c>
      <c r="H83" s="18">
        <f t="shared" si="14"/>
        <v>785.72</v>
      </c>
      <c r="I83" s="97">
        <f t="shared" si="15"/>
        <v>65</v>
      </c>
      <c r="J83" s="97">
        <f t="shared" si="16"/>
        <v>51.07</v>
      </c>
      <c r="K83" s="38">
        <v>130</v>
      </c>
      <c r="L83" s="133">
        <f t="shared" si="11"/>
        <v>99.85</v>
      </c>
    </row>
    <row r="84" spans="1:15" ht="60.75" customHeight="1" x14ac:dyDescent="0.2">
      <c r="A84" s="410"/>
      <c r="B84" s="55" t="s">
        <v>1015</v>
      </c>
      <c r="C84" s="38" t="s">
        <v>35</v>
      </c>
      <c r="D84" s="38" t="s">
        <v>641</v>
      </c>
      <c r="E84" s="87">
        <v>750.45</v>
      </c>
      <c r="F84" s="97">
        <f t="shared" si="12"/>
        <v>39</v>
      </c>
      <c r="G84" s="97">
        <f t="shared" si="13"/>
        <v>29.27</v>
      </c>
      <c r="H84" s="18">
        <f t="shared" si="14"/>
        <v>785.72</v>
      </c>
      <c r="I84" s="97">
        <f t="shared" si="15"/>
        <v>39</v>
      </c>
      <c r="J84" s="97">
        <f t="shared" si="16"/>
        <v>30.64</v>
      </c>
      <c r="K84" s="38">
        <v>78</v>
      </c>
      <c r="L84" s="133">
        <f t="shared" si="11"/>
        <v>59.91</v>
      </c>
    </row>
    <row r="85" spans="1:15" ht="45" customHeight="1" x14ac:dyDescent="0.2">
      <c r="A85" s="410" t="s">
        <v>184</v>
      </c>
      <c r="B85" s="55" t="s">
        <v>1016</v>
      </c>
      <c r="C85" s="443" t="s">
        <v>660</v>
      </c>
      <c r="D85" s="38" t="s">
        <v>641</v>
      </c>
      <c r="E85" s="87">
        <v>750.45</v>
      </c>
      <c r="F85" s="97">
        <f t="shared" si="12"/>
        <v>12</v>
      </c>
      <c r="G85" s="97">
        <f t="shared" si="13"/>
        <v>9.01</v>
      </c>
      <c r="H85" s="18">
        <f t="shared" si="14"/>
        <v>785.72</v>
      </c>
      <c r="I85" s="97">
        <f t="shared" si="15"/>
        <v>12</v>
      </c>
      <c r="J85" s="97">
        <f t="shared" si="16"/>
        <v>9.43</v>
      </c>
      <c r="K85" s="38">
        <v>24</v>
      </c>
      <c r="L85" s="133">
        <f t="shared" si="11"/>
        <v>18.439999999999998</v>
      </c>
    </row>
    <row r="86" spans="1:15" ht="73.5" customHeight="1" x14ac:dyDescent="0.2">
      <c r="A86" s="410"/>
      <c r="B86" s="55" t="s">
        <v>1017</v>
      </c>
      <c r="C86" s="443"/>
      <c r="D86" s="38" t="s">
        <v>641</v>
      </c>
      <c r="E86" s="87">
        <v>750.45</v>
      </c>
      <c r="F86" s="97">
        <f t="shared" si="12"/>
        <v>60</v>
      </c>
      <c r="G86" s="97">
        <f t="shared" si="13"/>
        <v>45.03</v>
      </c>
      <c r="H86" s="18">
        <f t="shared" si="14"/>
        <v>785.72</v>
      </c>
      <c r="I86" s="97">
        <f t="shared" si="15"/>
        <v>60</v>
      </c>
      <c r="J86" s="97">
        <f t="shared" si="16"/>
        <v>47.14</v>
      </c>
      <c r="K86" s="38">
        <v>120</v>
      </c>
      <c r="L86" s="133">
        <f t="shared" si="11"/>
        <v>92.17</v>
      </c>
    </row>
    <row r="87" spans="1:15" ht="67.5" customHeight="1" x14ac:dyDescent="0.2">
      <c r="A87" s="410"/>
      <c r="B87" s="55" t="s">
        <v>1018</v>
      </c>
      <c r="C87" s="38" t="s">
        <v>661</v>
      </c>
      <c r="D87" s="38" t="s">
        <v>641</v>
      </c>
      <c r="E87" s="87">
        <v>750.45</v>
      </c>
      <c r="F87" s="97">
        <f t="shared" si="12"/>
        <v>1.8</v>
      </c>
      <c r="G87" s="97">
        <f t="shared" si="13"/>
        <v>1.35</v>
      </c>
      <c r="H87" s="18">
        <f t="shared" si="14"/>
        <v>785.72</v>
      </c>
      <c r="I87" s="97">
        <f t="shared" si="15"/>
        <v>1.8</v>
      </c>
      <c r="J87" s="97">
        <f t="shared" si="16"/>
        <v>1.41</v>
      </c>
      <c r="K87" s="38">
        <v>3.6</v>
      </c>
      <c r="L87" s="133">
        <f t="shared" si="11"/>
        <v>2.76</v>
      </c>
    </row>
    <row r="88" spans="1:15" s="29" customFormat="1" ht="45" customHeight="1" x14ac:dyDescent="0.2">
      <c r="A88" s="262" t="s">
        <v>186</v>
      </c>
      <c r="B88" s="55" t="s">
        <v>1019</v>
      </c>
      <c r="C88" s="38" t="s">
        <v>30</v>
      </c>
      <c r="D88" s="38" t="s">
        <v>641</v>
      </c>
      <c r="E88" s="87">
        <v>750.45</v>
      </c>
      <c r="F88" s="97">
        <f t="shared" si="12"/>
        <v>409.5</v>
      </c>
      <c r="G88" s="97">
        <f t="shared" si="13"/>
        <v>307.31</v>
      </c>
      <c r="H88" s="18">
        <f t="shared" si="14"/>
        <v>785.72</v>
      </c>
      <c r="I88" s="97">
        <f t="shared" si="15"/>
        <v>409.5</v>
      </c>
      <c r="J88" s="97">
        <f t="shared" si="16"/>
        <v>321.75</v>
      </c>
      <c r="K88" s="38">
        <v>819</v>
      </c>
      <c r="L88" s="133">
        <f t="shared" si="11"/>
        <v>629.05999999999995</v>
      </c>
    </row>
    <row r="89" spans="1:15" s="29" customFormat="1" ht="53.25" customHeight="1" x14ac:dyDescent="0.2">
      <c r="A89" s="410" t="s">
        <v>189</v>
      </c>
      <c r="B89" s="55" t="s">
        <v>1020</v>
      </c>
      <c r="C89" s="38" t="s">
        <v>658</v>
      </c>
      <c r="D89" s="38" t="s">
        <v>641</v>
      </c>
      <c r="E89" s="87">
        <v>750.45</v>
      </c>
      <c r="F89" s="97">
        <f t="shared" si="12"/>
        <v>41</v>
      </c>
      <c r="G89" s="97">
        <f t="shared" si="13"/>
        <v>30.77</v>
      </c>
      <c r="H89" s="18">
        <f t="shared" si="14"/>
        <v>785.72</v>
      </c>
      <c r="I89" s="97">
        <f t="shared" si="15"/>
        <v>41</v>
      </c>
      <c r="J89" s="97">
        <f t="shared" si="16"/>
        <v>32.21</v>
      </c>
      <c r="K89" s="38">
        <v>82</v>
      </c>
      <c r="L89" s="133">
        <f t="shared" si="11"/>
        <v>62.980000000000004</v>
      </c>
    </row>
    <row r="90" spans="1:15" s="29" customFormat="1" ht="44.25" customHeight="1" x14ac:dyDescent="0.2">
      <c r="A90" s="410"/>
      <c r="B90" s="55" t="s">
        <v>1021</v>
      </c>
      <c r="C90" s="38" t="s">
        <v>658</v>
      </c>
      <c r="D90" s="38" t="s">
        <v>641</v>
      </c>
      <c r="E90" s="87">
        <v>750.45</v>
      </c>
      <c r="F90" s="97">
        <f t="shared" si="12"/>
        <v>232</v>
      </c>
      <c r="G90" s="97">
        <f t="shared" si="13"/>
        <v>174.1</v>
      </c>
      <c r="H90" s="18">
        <f t="shared" si="14"/>
        <v>785.72</v>
      </c>
      <c r="I90" s="97">
        <f t="shared" si="15"/>
        <v>232</v>
      </c>
      <c r="J90" s="97">
        <f t="shared" si="16"/>
        <v>182.29</v>
      </c>
      <c r="K90" s="38">
        <v>464</v>
      </c>
      <c r="L90" s="133">
        <f t="shared" si="11"/>
        <v>356.39</v>
      </c>
    </row>
    <row r="91" spans="1:15" s="29" customFormat="1" ht="27.75" customHeight="1" x14ac:dyDescent="0.2">
      <c r="A91" s="410" t="s">
        <v>192</v>
      </c>
      <c r="B91" s="444" t="s">
        <v>1022</v>
      </c>
      <c r="C91" s="38" t="s">
        <v>525</v>
      </c>
      <c r="D91" s="38" t="s">
        <v>641</v>
      </c>
      <c r="E91" s="87">
        <v>750.45</v>
      </c>
      <c r="F91" s="97">
        <f t="shared" si="12"/>
        <v>31.2</v>
      </c>
      <c r="G91" s="97">
        <f t="shared" si="13"/>
        <v>23.41</v>
      </c>
      <c r="H91" s="18">
        <f t="shared" si="14"/>
        <v>785.72</v>
      </c>
      <c r="I91" s="97">
        <f t="shared" si="15"/>
        <v>31.2</v>
      </c>
      <c r="J91" s="97">
        <f t="shared" si="16"/>
        <v>24.51</v>
      </c>
      <c r="K91" s="38">
        <v>62.4</v>
      </c>
      <c r="L91" s="133">
        <f t="shared" si="11"/>
        <v>47.92</v>
      </c>
    </row>
    <row r="92" spans="1:15" s="29" customFormat="1" ht="30.75" customHeight="1" thickBot="1" x14ac:dyDescent="0.25">
      <c r="A92" s="410"/>
      <c r="B92" s="444"/>
      <c r="C92" s="371" t="s">
        <v>370</v>
      </c>
      <c r="D92" s="38" t="s">
        <v>641</v>
      </c>
      <c r="E92" s="87">
        <v>750.45</v>
      </c>
      <c r="F92" s="97">
        <f t="shared" si="12"/>
        <v>79.2</v>
      </c>
      <c r="G92" s="18">
        <f t="shared" si="13"/>
        <v>59.44</v>
      </c>
      <c r="H92" s="18">
        <f t="shared" si="14"/>
        <v>785.72</v>
      </c>
      <c r="I92" s="97">
        <f t="shared" si="15"/>
        <v>79.2</v>
      </c>
      <c r="J92" s="18">
        <f t="shared" si="16"/>
        <v>62.23</v>
      </c>
      <c r="K92" s="38">
        <v>158.4</v>
      </c>
      <c r="L92" s="131">
        <f>J92+G92</f>
        <v>121.66999999999999</v>
      </c>
    </row>
    <row r="93" spans="1:15" ht="39" customHeight="1" thickBot="1" x14ac:dyDescent="0.25">
      <c r="A93" s="11" t="s">
        <v>299</v>
      </c>
      <c r="B93" s="12" t="s">
        <v>300</v>
      </c>
      <c r="C93" s="13"/>
      <c r="D93" s="13"/>
      <c r="E93" s="13"/>
      <c r="F93" s="13">
        <f>SUM(F94:F99)</f>
        <v>328.34</v>
      </c>
      <c r="G93" s="13">
        <f>SUM(G94:G99)</f>
        <v>246.41</v>
      </c>
      <c r="H93" s="13"/>
      <c r="I93" s="13">
        <f>SUM(I94:I99)</f>
        <v>328.34399999999999</v>
      </c>
      <c r="J93" s="13">
        <f>SUM(J94:J99)</f>
        <v>257.99</v>
      </c>
      <c r="K93" s="13">
        <f>SUM(K94:K99)</f>
        <v>656.68399999999997</v>
      </c>
      <c r="L93" s="20">
        <f>SUM(L94:L99)</f>
        <v>504.4</v>
      </c>
    </row>
    <row r="94" spans="1:15" ht="45" customHeight="1" x14ac:dyDescent="0.2">
      <c r="A94" s="364" t="s">
        <v>301</v>
      </c>
      <c r="B94" s="270" t="s">
        <v>466</v>
      </c>
      <c r="C94" s="271" t="s">
        <v>658</v>
      </c>
      <c r="D94" s="271" t="s">
        <v>641</v>
      </c>
      <c r="E94" s="87">
        <v>750.45</v>
      </c>
      <c r="F94" s="18">
        <f t="shared" ref="F94:F99" si="17">ROUND(K94/2,2)</f>
        <v>97.5</v>
      </c>
      <c r="G94" s="18">
        <f t="shared" ref="G94:G99" si="18">ROUND(E94*F94/1000,2)</f>
        <v>73.17</v>
      </c>
      <c r="H94" s="18">
        <f t="shared" ref="H94:H99" si="19">ROUND(E94*$I$119,2)</f>
        <v>785.72</v>
      </c>
      <c r="I94" s="18">
        <f t="shared" ref="I94:I99" si="20">K94-F94</f>
        <v>97.5</v>
      </c>
      <c r="J94" s="18">
        <f t="shared" ref="J94:J99" si="21">ROUND(H94*I94/1000,2)</f>
        <v>76.61</v>
      </c>
      <c r="K94" s="271">
        <v>195</v>
      </c>
      <c r="L94" s="131">
        <f t="shared" ref="L94:L99" si="22">G94+J94</f>
        <v>149.78</v>
      </c>
    </row>
    <row r="95" spans="1:15" ht="63.75" customHeight="1" x14ac:dyDescent="0.2">
      <c r="A95" s="23" t="s">
        <v>303</v>
      </c>
      <c r="B95" s="63" t="s">
        <v>307</v>
      </c>
      <c r="C95" s="97" t="s">
        <v>30</v>
      </c>
      <c r="D95" s="97" t="s">
        <v>641</v>
      </c>
      <c r="E95" s="87">
        <v>750.45</v>
      </c>
      <c r="F95" s="97">
        <f t="shared" si="17"/>
        <v>97.5</v>
      </c>
      <c r="G95" s="97">
        <f t="shared" si="18"/>
        <v>73.17</v>
      </c>
      <c r="H95" s="18">
        <f t="shared" si="19"/>
        <v>785.72</v>
      </c>
      <c r="I95" s="97">
        <f t="shared" si="20"/>
        <v>97.5</v>
      </c>
      <c r="J95" s="97">
        <f t="shared" si="21"/>
        <v>76.61</v>
      </c>
      <c r="K95" s="97">
        <v>195</v>
      </c>
      <c r="L95" s="133">
        <f t="shared" si="22"/>
        <v>149.78</v>
      </c>
      <c r="O95" s="8" t="s">
        <v>662</v>
      </c>
    </row>
    <row r="96" spans="1:15" ht="25.5" x14ac:dyDescent="0.2">
      <c r="A96" s="23" t="s">
        <v>306</v>
      </c>
      <c r="B96" s="63" t="s">
        <v>311</v>
      </c>
      <c r="C96" s="97" t="s">
        <v>30</v>
      </c>
      <c r="D96" s="97" t="s">
        <v>641</v>
      </c>
      <c r="E96" s="87">
        <v>750.45</v>
      </c>
      <c r="F96" s="97">
        <f t="shared" si="17"/>
        <v>25</v>
      </c>
      <c r="G96" s="97">
        <f t="shared" si="18"/>
        <v>18.760000000000002</v>
      </c>
      <c r="H96" s="18">
        <f t="shared" si="19"/>
        <v>785.72</v>
      </c>
      <c r="I96" s="97">
        <f t="shared" si="20"/>
        <v>25</v>
      </c>
      <c r="J96" s="97">
        <f t="shared" si="21"/>
        <v>19.64</v>
      </c>
      <c r="K96" s="97">
        <v>50</v>
      </c>
      <c r="L96" s="133">
        <f t="shared" si="22"/>
        <v>38.400000000000006</v>
      </c>
    </row>
    <row r="97" spans="1:12" ht="38.25" x14ac:dyDescent="0.2">
      <c r="A97" s="23" t="s">
        <v>310</v>
      </c>
      <c r="B97" s="63" t="s">
        <v>315</v>
      </c>
      <c r="C97" s="97" t="s">
        <v>30</v>
      </c>
      <c r="D97" s="97" t="s">
        <v>641</v>
      </c>
      <c r="E97" s="87">
        <v>750.45</v>
      </c>
      <c r="F97" s="97">
        <f t="shared" si="17"/>
        <v>97.5</v>
      </c>
      <c r="G97" s="97">
        <f t="shared" si="18"/>
        <v>73.17</v>
      </c>
      <c r="H97" s="18">
        <f t="shared" si="19"/>
        <v>785.72</v>
      </c>
      <c r="I97" s="97">
        <f t="shared" si="20"/>
        <v>97.5</v>
      </c>
      <c r="J97" s="97">
        <f t="shared" si="21"/>
        <v>76.61</v>
      </c>
      <c r="K97" s="97">
        <v>195</v>
      </c>
      <c r="L97" s="133">
        <f t="shared" si="22"/>
        <v>149.78</v>
      </c>
    </row>
    <row r="98" spans="1:12" ht="44.25" customHeight="1" x14ac:dyDescent="0.2">
      <c r="A98" s="23" t="s">
        <v>312</v>
      </c>
      <c r="B98" s="63" t="s">
        <v>317</v>
      </c>
      <c r="C98" s="97" t="s">
        <v>30</v>
      </c>
      <c r="D98" s="97" t="s">
        <v>641</v>
      </c>
      <c r="E98" s="87">
        <v>750.45</v>
      </c>
      <c r="F98" s="97">
        <f t="shared" si="17"/>
        <v>5.7</v>
      </c>
      <c r="G98" s="97">
        <f t="shared" si="18"/>
        <v>4.28</v>
      </c>
      <c r="H98" s="18">
        <f t="shared" si="19"/>
        <v>785.72</v>
      </c>
      <c r="I98" s="97">
        <f t="shared" si="20"/>
        <v>5.7</v>
      </c>
      <c r="J98" s="97">
        <f t="shared" si="21"/>
        <v>4.4800000000000004</v>
      </c>
      <c r="K98" s="97">
        <v>11.4</v>
      </c>
      <c r="L98" s="133">
        <f t="shared" si="22"/>
        <v>8.7600000000000016</v>
      </c>
    </row>
    <row r="99" spans="1:12" ht="44.25" customHeight="1" thickBot="1" x14ac:dyDescent="0.25">
      <c r="A99" s="365" t="s">
        <v>314</v>
      </c>
      <c r="B99" s="361" t="s">
        <v>319</v>
      </c>
      <c r="C99" s="237" t="s">
        <v>30</v>
      </c>
      <c r="D99" s="237" t="s">
        <v>641</v>
      </c>
      <c r="E99" s="87">
        <v>750.45</v>
      </c>
      <c r="F99" s="19">
        <f t="shared" si="17"/>
        <v>5.14</v>
      </c>
      <c r="G99" s="19">
        <f t="shared" si="18"/>
        <v>3.86</v>
      </c>
      <c r="H99" s="18">
        <f t="shared" si="19"/>
        <v>785.72</v>
      </c>
      <c r="I99" s="19">
        <f t="shared" si="20"/>
        <v>5.144000000000001</v>
      </c>
      <c r="J99" s="19">
        <f t="shared" si="21"/>
        <v>4.04</v>
      </c>
      <c r="K99" s="237">
        <v>10.284000000000001</v>
      </c>
      <c r="L99" s="132">
        <f t="shared" si="22"/>
        <v>7.9</v>
      </c>
    </row>
    <row r="100" spans="1:12" ht="40.5" customHeight="1" thickBot="1" x14ac:dyDescent="0.25">
      <c r="A100" s="11" t="s">
        <v>332</v>
      </c>
      <c r="B100" s="12" t="s">
        <v>333</v>
      </c>
      <c r="C100" s="13"/>
      <c r="D100" s="13"/>
      <c r="E100" s="13"/>
      <c r="F100" s="13">
        <f>SUM(F101:F102)</f>
        <v>81.41</v>
      </c>
      <c r="G100" s="13">
        <f>SUM(G101:G102)</f>
        <v>61.09</v>
      </c>
      <c r="H100" s="13"/>
      <c r="I100" s="13">
        <f>SUM(I101:I102)</f>
        <v>81.400000000000006</v>
      </c>
      <c r="J100" s="13">
        <f>SUM(J101:J102)</f>
        <v>63.96</v>
      </c>
      <c r="K100" s="13">
        <f>SUM(K101:K102)</f>
        <v>162.81</v>
      </c>
      <c r="L100" s="20">
        <f>SUM(L101:L102)</f>
        <v>125.05</v>
      </c>
    </row>
    <row r="101" spans="1:12" ht="43.5" customHeight="1" x14ac:dyDescent="0.2">
      <c r="A101" s="85" t="s">
        <v>334</v>
      </c>
      <c r="B101" s="62" t="s">
        <v>335</v>
      </c>
      <c r="C101" s="18" t="s">
        <v>30</v>
      </c>
      <c r="D101" s="18" t="s">
        <v>641</v>
      </c>
      <c r="E101" s="87">
        <v>750.45</v>
      </c>
      <c r="F101" s="18">
        <f>ROUND(K101/2,2)</f>
        <v>19.5</v>
      </c>
      <c r="G101" s="18">
        <f>ROUND(E101*F101/1000,2)</f>
        <v>14.63</v>
      </c>
      <c r="H101" s="18">
        <f>ROUND(E101*$I$119,2)</f>
        <v>785.72</v>
      </c>
      <c r="I101" s="18">
        <f>K101-F101</f>
        <v>19.5</v>
      </c>
      <c r="J101" s="18">
        <f>ROUND(H101*I101/1000,2)</f>
        <v>15.32</v>
      </c>
      <c r="K101" s="18">
        <v>39</v>
      </c>
      <c r="L101" s="131">
        <f>G101+J101</f>
        <v>29.950000000000003</v>
      </c>
    </row>
    <row r="102" spans="1:12" ht="38.25" customHeight="1" thickBot="1" x14ac:dyDescent="0.25">
      <c r="A102" s="178" t="s">
        <v>336</v>
      </c>
      <c r="B102" s="63" t="s">
        <v>341</v>
      </c>
      <c r="C102" s="19" t="s">
        <v>30</v>
      </c>
      <c r="D102" s="19" t="s">
        <v>641</v>
      </c>
      <c r="E102" s="87">
        <v>750.45</v>
      </c>
      <c r="F102" s="19">
        <f>ROUND(K102/2,2)</f>
        <v>61.91</v>
      </c>
      <c r="G102" s="19">
        <f>ROUND(E102*F102/1000,2)</f>
        <v>46.46</v>
      </c>
      <c r="H102" s="18">
        <f>ROUND(E102*$I$119,2)</f>
        <v>785.72</v>
      </c>
      <c r="I102" s="19">
        <f>K102-F102</f>
        <v>61.900000000000006</v>
      </c>
      <c r="J102" s="19">
        <f>ROUND(H102*I102/1000,2)</f>
        <v>48.64</v>
      </c>
      <c r="K102" s="19">
        <v>123.81</v>
      </c>
      <c r="L102" s="132">
        <f>G102+J102</f>
        <v>95.1</v>
      </c>
    </row>
    <row r="103" spans="1:12" ht="51" customHeight="1" thickBot="1" x14ac:dyDescent="0.25">
      <c r="A103" s="11" t="s">
        <v>342</v>
      </c>
      <c r="B103" s="12" t="s">
        <v>670</v>
      </c>
      <c r="C103" s="13"/>
      <c r="D103" s="13"/>
      <c r="E103" s="13"/>
      <c r="F103" s="13">
        <f>SUM(F104:F109)</f>
        <v>84.039999999999992</v>
      </c>
      <c r="G103" s="13">
        <f>SUM(G104:G109)</f>
        <v>63.06</v>
      </c>
      <c r="H103" s="13"/>
      <c r="I103" s="13">
        <f>SUM(I104:I109)</f>
        <v>84.039999999999992</v>
      </c>
      <c r="J103" s="13">
        <f>SUM(J104:J109)</f>
        <v>66.03</v>
      </c>
      <c r="K103" s="13">
        <f>SUM(K104:K109)</f>
        <v>168.07999999999998</v>
      </c>
      <c r="L103" s="20">
        <f>SUM(L104:L109)</f>
        <v>129.08999999999997</v>
      </c>
    </row>
    <row r="104" spans="1:12" ht="51" customHeight="1" x14ac:dyDescent="0.2">
      <c r="A104" s="85" t="s">
        <v>343</v>
      </c>
      <c r="B104" s="86" t="s">
        <v>344</v>
      </c>
      <c r="C104" s="18" t="s">
        <v>663</v>
      </c>
      <c r="D104" s="18" t="s">
        <v>641</v>
      </c>
      <c r="E104" s="87">
        <v>750.45</v>
      </c>
      <c r="F104" s="18">
        <f>ROUND(K104/2,2)</f>
        <v>4</v>
      </c>
      <c r="G104" s="18">
        <f>ROUND(E104*F104/1000,2)</f>
        <v>3</v>
      </c>
      <c r="H104" s="18">
        <f>ROUND(E104*$I$119,2)</f>
        <v>785.72</v>
      </c>
      <c r="I104" s="18">
        <f>K104-F104</f>
        <v>4</v>
      </c>
      <c r="J104" s="18">
        <f>ROUND(H104*I104/1000,2)</f>
        <v>3.14</v>
      </c>
      <c r="K104" s="18">
        <v>8</v>
      </c>
      <c r="L104" s="131">
        <f>G104+J104</f>
        <v>6.1400000000000006</v>
      </c>
    </row>
    <row r="105" spans="1:12" ht="40.5" customHeight="1" x14ac:dyDescent="0.2">
      <c r="A105" s="178" t="s">
        <v>345</v>
      </c>
      <c r="B105" s="290" t="s">
        <v>346</v>
      </c>
      <c r="C105" s="97" t="s">
        <v>626</v>
      </c>
      <c r="D105" s="97" t="s">
        <v>641</v>
      </c>
      <c r="E105" s="87">
        <v>750.45</v>
      </c>
      <c r="F105" s="97">
        <f>ROUND(K105/2,2)</f>
        <v>9</v>
      </c>
      <c r="G105" s="97">
        <f>ROUND(E105*F105/1000,2)</f>
        <v>6.75</v>
      </c>
      <c r="H105" s="18">
        <f>ROUND(E105*$I$119,2)</f>
        <v>785.72</v>
      </c>
      <c r="I105" s="97">
        <f>K105-F105</f>
        <v>9</v>
      </c>
      <c r="J105" s="97">
        <f>ROUND(H105*I105/1000,2)</f>
        <v>7.07</v>
      </c>
      <c r="K105" s="287">
        <v>18</v>
      </c>
      <c r="L105" s="133">
        <f>G105+J105</f>
        <v>13.82</v>
      </c>
    </row>
    <row r="106" spans="1:12" ht="38.25" x14ac:dyDescent="0.2">
      <c r="A106" s="23" t="s">
        <v>352</v>
      </c>
      <c r="B106" s="63" t="s">
        <v>355</v>
      </c>
      <c r="C106" s="97" t="s">
        <v>30</v>
      </c>
      <c r="D106" s="97" t="s">
        <v>641</v>
      </c>
      <c r="E106" s="87">
        <v>750.45</v>
      </c>
      <c r="F106" s="97">
        <f>ROUND(K106/2,2)</f>
        <v>26.52</v>
      </c>
      <c r="G106" s="97">
        <f>ROUND(E106*F106/1000,2)</f>
        <v>19.899999999999999</v>
      </c>
      <c r="H106" s="18">
        <f>ROUND(E106*$I$119,2)</f>
        <v>785.72</v>
      </c>
      <c r="I106" s="97">
        <f>K106-F106</f>
        <v>26.52</v>
      </c>
      <c r="J106" s="97">
        <f>ROUND(H106*I106/1000,2)</f>
        <v>20.84</v>
      </c>
      <c r="K106" s="97">
        <v>53.04</v>
      </c>
      <c r="L106" s="133">
        <f>G106+J106</f>
        <v>40.739999999999995</v>
      </c>
    </row>
    <row r="107" spans="1:12" ht="48.75" customHeight="1" x14ac:dyDescent="0.2">
      <c r="A107" s="442" t="s">
        <v>664</v>
      </c>
      <c r="B107" s="386" t="s">
        <v>612</v>
      </c>
      <c r="C107" s="97" t="s">
        <v>665</v>
      </c>
      <c r="D107" s="19" t="s">
        <v>641</v>
      </c>
      <c r="E107" s="87">
        <v>750.45</v>
      </c>
      <c r="F107" s="97">
        <f>ROUND(K107/2,2)</f>
        <v>32.020000000000003</v>
      </c>
      <c r="G107" s="97">
        <f>ROUND(E107*F107/1000,2)</f>
        <v>24.03</v>
      </c>
      <c r="H107" s="18">
        <f>ROUND(E107*$I$119,2)</f>
        <v>785.72</v>
      </c>
      <c r="I107" s="97">
        <f>K107-F107</f>
        <v>32.020000000000003</v>
      </c>
      <c r="J107" s="97">
        <f>ROUND(H107*I107/1000,2)</f>
        <v>25.16</v>
      </c>
      <c r="K107" s="97">
        <v>64.040000000000006</v>
      </c>
      <c r="L107" s="133">
        <f>G107+J107</f>
        <v>49.19</v>
      </c>
    </row>
    <row r="108" spans="1:12" ht="47.25" customHeight="1" x14ac:dyDescent="0.2">
      <c r="A108" s="442"/>
      <c r="B108" s="386"/>
      <c r="C108" s="59" t="s">
        <v>205</v>
      </c>
      <c r="D108" s="19" t="s">
        <v>641</v>
      </c>
      <c r="E108" s="87">
        <v>750.45</v>
      </c>
      <c r="F108" s="97">
        <f>ROUND(K108/2,2)</f>
        <v>4</v>
      </c>
      <c r="G108" s="97">
        <f>ROUND(E108*F108/1000,2)</f>
        <v>3</v>
      </c>
      <c r="H108" s="18">
        <f>ROUND(E108*$I$119,2)</f>
        <v>785.72</v>
      </c>
      <c r="I108" s="97">
        <f>K108-F108</f>
        <v>4</v>
      </c>
      <c r="J108" s="97">
        <f>ROUND(H108*I108/1000,2)</f>
        <v>3.14</v>
      </c>
      <c r="K108" s="59">
        <v>8</v>
      </c>
      <c r="L108" s="133">
        <f>G108+J108</f>
        <v>6.1400000000000006</v>
      </c>
    </row>
    <row r="109" spans="1:12" ht="51.75" customHeight="1" x14ac:dyDescent="0.2">
      <c r="A109" s="372" t="s">
        <v>611</v>
      </c>
      <c r="B109" s="56" t="s">
        <v>364</v>
      </c>
      <c r="C109" s="43"/>
      <c r="D109" s="43"/>
      <c r="E109" s="43"/>
      <c r="F109" s="43">
        <f>F110+F111</f>
        <v>8.5</v>
      </c>
      <c r="G109" s="43">
        <f>G110+G111</f>
        <v>6.38</v>
      </c>
      <c r="H109" s="43"/>
      <c r="I109" s="43">
        <f>I110+I111</f>
        <v>8.5</v>
      </c>
      <c r="J109" s="43">
        <f>J110+J111</f>
        <v>6.68</v>
      </c>
      <c r="K109" s="43">
        <f>K110+K111</f>
        <v>17</v>
      </c>
      <c r="L109" s="139">
        <f>L110+L111</f>
        <v>13.06</v>
      </c>
    </row>
    <row r="110" spans="1:12" ht="44.25" customHeight="1" x14ac:dyDescent="0.2">
      <c r="A110" s="23"/>
      <c r="B110" s="63" t="s">
        <v>364</v>
      </c>
      <c r="C110" s="97" t="s">
        <v>30</v>
      </c>
      <c r="D110" s="97" t="s">
        <v>641</v>
      </c>
      <c r="E110" s="87">
        <v>750.45</v>
      </c>
      <c r="F110" s="19">
        <f>ROUND(K110/2,2)</f>
        <v>4.5</v>
      </c>
      <c r="G110" s="19">
        <f>ROUND(E110*F110/1000,2)</f>
        <v>3.38</v>
      </c>
      <c r="H110" s="18">
        <f>ROUND(E110*$I$119,2)</f>
        <v>785.72</v>
      </c>
      <c r="I110" s="19">
        <f>K110-F110</f>
        <v>4.5</v>
      </c>
      <c r="J110" s="19">
        <f>ROUND(H110*I110/1000,2)</f>
        <v>3.54</v>
      </c>
      <c r="K110" s="97">
        <v>9</v>
      </c>
      <c r="L110" s="132">
        <f>G110+J110</f>
        <v>6.92</v>
      </c>
    </row>
    <row r="111" spans="1:12" ht="37.5" customHeight="1" thickBot="1" x14ac:dyDescent="0.25">
      <c r="A111" s="23"/>
      <c r="B111" s="63" t="s">
        <v>666</v>
      </c>
      <c r="C111" s="97" t="s">
        <v>370</v>
      </c>
      <c r="D111" s="97" t="s">
        <v>641</v>
      </c>
      <c r="E111" s="87">
        <v>750.45</v>
      </c>
      <c r="F111" s="19">
        <f>ROUND(K111/2,2)</f>
        <v>4</v>
      </c>
      <c r="G111" s="19">
        <f>ROUND(E111*F111/1000,2)</f>
        <v>3</v>
      </c>
      <c r="H111" s="18">
        <f>ROUND(E111*$I$119,2)</f>
        <v>785.72</v>
      </c>
      <c r="I111" s="19">
        <f>K111-F111</f>
        <v>4</v>
      </c>
      <c r="J111" s="19">
        <f>ROUND(H111*I111/1000,2)</f>
        <v>3.14</v>
      </c>
      <c r="K111" s="97">
        <v>8</v>
      </c>
      <c r="L111" s="132">
        <f>G111+J111</f>
        <v>6.1400000000000006</v>
      </c>
    </row>
    <row r="112" spans="1:12" ht="45.75" customHeight="1" thickBot="1" x14ac:dyDescent="0.25">
      <c r="A112" s="11" t="s">
        <v>509</v>
      </c>
      <c r="B112" s="12" t="s">
        <v>376</v>
      </c>
      <c r="C112" s="13"/>
      <c r="D112" s="13"/>
      <c r="E112" s="13"/>
      <c r="F112" s="13">
        <f>SUM(F113:F114)</f>
        <v>417.5</v>
      </c>
      <c r="G112" s="13">
        <f>SUM(G113:G114)</f>
        <v>313.31</v>
      </c>
      <c r="H112" s="13"/>
      <c r="I112" s="13">
        <f>SUM(I113:I114)</f>
        <v>417.5</v>
      </c>
      <c r="J112" s="13">
        <f>SUM(J113:J114)</f>
        <v>328.03999999999996</v>
      </c>
      <c r="K112" s="13">
        <f>SUM(K113:K114)</f>
        <v>835</v>
      </c>
      <c r="L112" s="20">
        <f>SUM(L113:L114)</f>
        <v>641.34999999999991</v>
      </c>
    </row>
    <row r="113" spans="1:12" s="29" customFormat="1" ht="67.5" customHeight="1" x14ac:dyDescent="0.2">
      <c r="A113" s="145" t="s">
        <v>377</v>
      </c>
      <c r="B113" s="63" t="s">
        <v>1023</v>
      </c>
      <c r="C113" s="97" t="s">
        <v>30</v>
      </c>
      <c r="D113" s="97" t="s">
        <v>641</v>
      </c>
      <c r="E113" s="87">
        <v>750.45</v>
      </c>
      <c r="F113" s="18">
        <f>ROUND(K113/2,2)</f>
        <v>277.5</v>
      </c>
      <c r="G113" s="18">
        <f>ROUND(E113*F113/1000,2)</f>
        <v>208.25</v>
      </c>
      <c r="H113" s="18">
        <f>ROUND(E113*$I$119,2)</f>
        <v>785.72</v>
      </c>
      <c r="I113" s="18">
        <f>K113-F113</f>
        <v>277.5</v>
      </c>
      <c r="J113" s="18">
        <f>ROUND(H113*I113/1000,2)</f>
        <v>218.04</v>
      </c>
      <c r="K113" s="97">
        <v>555</v>
      </c>
      <c r="L113" s="131">
        <f>G113+J113</f>
        <v>426.28999999999996</v>
      </c>
    </row>
    <row r="114" spans="1:12" s="29" customFormat="1" ht="57.75" customHeight="1" thickBot="1" x14ac:dyDescent="0.25">
      <c r="A114" s="153" t="s">
        <v>379</v>
      </c>
      <c r="B114" s="290" t="s">
        <v>382</v>
      </c>
      <c r="C114" s="19" t="s">
        <v>30</v>
      </c>
      <c r="D114" s="19" t="s">
        <v>641</v>
      </c>
      <c r="E114" s="94">
        <v>750.45</v>
      </c>
      <c r="F114" s="19">
        <f>ROUND(K114/2,2)</f>
        <v>140</v>
      </c>
      <c r="G114" s="19">
        <f>ROUND(E114*F114/1000,2)</f>
        <v>105.06</v>
      </c>
      <c r="H114" s="59">
        <f>ROUND(E114*$I$119,2)</f>
        <v>785.72</v>
      </c>
      <c r="I114" s="19">
        <f>K114-F114</f>
        <v>140</v>
      </c>
      <c r="J114" s="19">
        <f>ROUND(H114*I114/1000,2)</f>
        <v>110</v>
      </c>
      <c r="K114" s="19">
        <v>280</v>
      </c>
      <c r="L114" s="132">
        <f>G114+J114</f>
        <v>215.06</v>
      </c>
    </row>
    <row r="115" spans="1:12" ht="14.25" customHeight="1" x14ac:dyDescent="0.2">
      <c r="A115" s="155"/>
      <c r="B115" s="156" t="s">
        <v>675</v>
      </c>
      <c r="C115" s="157"/>
      <c r="D115" s="157"/>
      <c r="E115" s="157"/>
      <c r="F115" s="157">
        <f>F12+F16+F18+F40+F93+F100+F103+F112</f>
        <v>15434.180000000002</v>
      </c>
      <c r="G115" s="157">
        <f>G12+G16+G18+G40+G93+G100+G103+G112</f>
        <v>11582.550000000001</v>
      </c>
      <c r="H115" s="157"/>
      <c r="I115" s="157">
        <f>I12+I16+I18+I40+I93+I100+I103+I112</f>
        <v>15434.103999999999</v>
      </c>
      <c r="J115" s="157">
        <f>J12+J16+J18+J40+J93+J100+J103+J112</f>
        <v>12126.850000000002</v>
      </c>
      <c r="K115" s="157">
        <f>K12+K16+K18+K40+K93+K100+K103+K112</f>
        <v>30868.284000000003</v>
      </c>
      <c r="L115" s="158">
        <f>L12+L16+L18+L40+L93+L100+L103+L112</f>
        <v>23709.399999999998</v>
      </c>
    </row>
    <row r="116" spans="1:12" ht="14.25" customHeight="1" x14ac:dyDescent="0.2">
      <c r="A116" s="147"/>
      <c r="B116" s="47" t="s">
        <v>100</v>
      </c>
      <c r="C116" s="70"/>
      <c r="D116" s="70"/>
      <c r="E116" s="70"/>
      <c r="F116" s="70">
        <f>F12+F16+F18+F41+F93+F100+F103+F112</f>
        <v>5599.08</v>
      </c>
      <c r="G116" s="70">
        <f>G12+G16+G18+G41+G93+G100+G103+G112</f>
        <v>4201.8100000000004</v>
      </c>
      <c r="H116" s="70"/>
      <c r="I116" s="70">
        <f>I12+I16+I18+I41+I93+I100+I103+I112</f>
        <v>5599.0339999999987</v>
      </c>
      <c r="J116" s="70">
        <f>J12+J16+J18+J41+J93+J100+J103+J112</f>
        <v>4399.24</v>
      </c>
      <c r="K116" s="70">
        <f>K12+K16+K18+K41+K93+K100+K103+K112</f>
        <v>11198.113999999998</v>
      </c>
      <c r="L116" s="148">
        <f>L12+L16+L18+L41+L93+L100+L103+L112</f>
        <v>8601.0499999999993</v>
      </c>
    </row>
    <row r="117" spans="1:12" ht="15.75" customHeight="1" thickBot="1" x14ac:dyDescent="0.25">
      <c r="A117" s="149"/>
      <c r="B117" s="150" t="s">
        <v>387</v>
      </c>
      <c r="C117" s="151"/>
      <c r="D117" s="151"/>
      <c r="E117" s="151"/>
      <c r="F117" s="151">
        <f>F42</f>
        <v>9835.1</v>
      </c>
      <c r="G117" s="151">
        <f>G42</f>
        <v>7380.7400000000016</v>
      </c>
      <c r="H117" s="151"/>
      <c r="I117" s="151">
        <f>I42</f>
        <v>9835.07</v>
      </c>
      <c r="J117" s="151">
        <f>J42</f>
        <v>7727.6100000000006</v>
      </c>
      <c r="K117" s="151">
        <f>K42</f>
        <v>19670.170000000002</v>
      </c>
      <c r="L117" s="152">
        <f>L42</f>
        <v>15108.349999999999</v>
      </c>
    </row>
    <row r="118" spans="1:12" ht="13.5" thickBot="1" x14ac:dyDescent="0.25"/>
    <row r="119" spans="1:12" ht="15.75" thickBot="1" x14ac:dyDescent="0.3">
      <c r="B119" s="78" t="s">
        <v>389</v>
      </c>
      <c r="C119" s="366"/>
      <c r="D119" s="367"/>
      <c r="E119" s="367"/>
      <c r="F119" s="367"/>
      <c r="G119" s="367"/>
      <c r="I119" s="368">
        <v>1.0469999999999999</v>
      </c>
    </row>
    <row r="120" spans="1:12" hidden="1" x14ac:dyDescent="0.2">
      <c r="B120" s="71" t="s">
        <v>474</v>
      </c>
      <c r="H120" s="75">
        <v>1.0369999999999999</v>
      </c>
    </row>
    <row r="121" spans="1:12" s="8" customFormat="1" x14ac:dyDescent="0.2">
      <c r="B121" s="369"/>
      <c r="C121" s="73"/>
    </row>
  </sheetData>
  <mergeCells count="43">
    <mergeCell ref="A107:A108"/>
    <mergeCell ref="B107:B108"/>
    <mergeCell ref="A85:A87"/>
    <mergeCell ref="C85:C86"/>
    <mergeCell ref="A89:A90"/>
    <mergeCell ref="A91:A92"/>
    <mergeCell ref="B91:B92"/>
    <mergeCell ref="A69:A70"/>
    <mergeCell ref="A74:A75"/>
    <mergeCell ref="A78:A79"/>
    <mergeCell ref="A81:A82"/>
    <mergeCell ref="A83:A84"/>
    <mergeCell ref="A54:A55"/>
    <mergeCell ref="A56:A57"/>
    <mergeCell ref="A59:A60"/>
    <mergeCell ref="A65:A66"/>
    <mergeCell ref="A67:A68"/>
    <mergeCell ref="A25:A26"/>
    <mergeCell ref="B25:B26"/>
    <mergeCell ref="A43:A44"/>
    <mergeCell ref="A46:A47"/>
    <mergeCell ref="A52:A53"/>
    <mergeCell ref="H8:J8"/>
    <mergeCell ref="K8:L8"/>
    <mergeCell ref="E9:E10"/>
    <mergeCell ref="F9:F10"/>
    <mergeCell ref="G9:G10"/>
    <mergeCell ref="H9:H10"/>
    <mergeCell ref="I9:I10"/>
    <mergeCell ref="J9:J10"/>
    <mergeCell ref="K9:K10"/>
    <mergeCell ref="L9:L10"/>
    <mergeCell ref="A8:A10"/>
    <mergeCell ref="B8:B10"/>
    <mergeCell ref="C8:C10"/>
    <mergeCell ref="D8:D10"/>
    <mergeCell ref="E8:G8"/>
    <mergeCell ref="J2:L2"/>
    <mergeCell ref="J3:L3"/>
    <mergeCell ref="J4:L4"/>
    <mergeCell ref="J5:L5"/>
    <mergeCell ref="A7:L7"/>
    <mergeCell ref="A6:L6"/>
  </mergeCells>
  <pageMargins left="0.39370078740157483" right="0.39370078740157483" top="0.78740157480314965" bottom="0" header="0.39370078740157483" footer="0"/>
  <pageSetup paperSize="9" scale="75" fitToHeight="0" orientation="landscape" horizontalDpi="300" verticalDpi="300" r:id="rId1"/>
  <rowBreaks count="2" manualBreakCount="2">
    <brk id="69" max="16383" man="1"/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3638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электро </vt:lpstr>
      <vt:lpstr>тепло</vt:lpstr>
      <vt:lpstr>ЦГВС</vt:lpstr>
      <vt:lpstr>водоразбор</vt:lpstr>
      <vt:lpstr>ХВС </vt:lpstr>
      <vt:lpstr>Водоотведение </vt:lpstr>
      <vt:lpstr>ТКО</vt:lpstr>
      <vt:lpstr>'Водоотведение '!Заголовки_для_печати</vt:lpstr>
      <vt:lpstr>ТКО!Заголовки_для_печати</vt:lpstr>
      <vt:lpstr>'ХВС '!Заголовки_для_печати</vt:lpstr>
      <vt:lpstr>'электро '!Заголовки_для_печати</vt:lpstr>
      <vt:lpstr>'Водоотведение '!Область_печати</vt:lpstr>
      <vt:lpstr>водоразбор!Область_печати</vt:lpstr>
      <vt:lpstr>тепло!Область_печати</vt:lpstr>
      <vt:lpstr>ТКО!Область_печати</vt:lpstr>
      <vt:lpstr>'ХВС '!Область_печати</vt:lpstr>
      <vt:lpstr>ЦГВС!Область_печати</vt:lpstr>
      <vt:lpstr>'электро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Головня Татьяна Васильевна</cp:lastModifiedBy>
  <cp:revision>115</cp:revision>
  <cp:lastPrinted>2023-05-31T01:46:44Z</cp:lastPrinted>
  <dcterms:created xsi:type="dcterms:W3CDTF">1996-10-09T11:32:33Z</dcterms:created>
  <dcterms:modified xsi:type="dcterms:W3CDTF">2023-06-19T03:35:45Z</dcterms:modified>
  <dc:language>ru-RU</dc:language>
</cp:coreProperties>
</file>