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5\"/>
    </mc:Choice>
  </mc:AlternateContent>
  <bookViews>
    <workbookView xWindow="0" yWindow="0" windowWidth="16380" windowHeight="8190" tabRatio="500" activeTab="6"/>
  </bookViews>
  <sheets>
    <sheet name="электро " sheetId="1" r:id="rId1"/>
    <sheet name="тепло" sheetId="2" r:id="rId2"/>
    <sheet name="ЦГВС" sheetId="3" r:id="rId3"/>
    <sheet name="водоразбор" sheetId="4" r:id="rId4"/>
    <sheet name="ХВС " sheetId="5" r:id="rId5"/>
    <sheet name="Водоотведение " sheetId="6" r:id="rId6"/>
    <sheet name="ТКО" sheetId="7" r:id="rId7"/>
  </sheets>
  <definedNames>
    <definedName name="_xlnm._FilterDatabase" localSheetId="5" hidden="1">'Водоотведение '!$A$12:$L$170</definedName>
    <definedName name="_xlnm._FilterDatabase" localSheetId="3" hidden="1">водоразбор!$A$11:$U$77</definedName>
    <definedName name="_xlnm._FilterDatabase" localSheetId="1" hidden="1">тепло!$A$11:$L$210</definedName>
    <definedName name="_xlnm._FilterDatabase" localSheetId="6" hidden="1">ТКО!$A$10:$L$116</definedName>
    <definedName name="_xlnm._FilterDatabase" localSheetId="4" hidden="1">'ХВС '!$A$12:$L$218</definedName>
    <definedName name="_xlnm._FilterDatabase" localSheetId="2" hidden="1">ЦГВС!$A$11:$S$82</definedName>
    <definedName name="_xlnm._FilterDatabase" localSheetId="0" hidden="1">'электро '!$A$11:$L$226</definedName>
    <definedName name="_xlnm.Print_Titles" localSheetId="5">'Водоотведение '!$8:$12</definedName>
    <definedName name="_xlnm.Print_Titles" localSheetId="6">ТКО!$7:$10</definedName>
    <definedName name="_xlnm.Print_Titles" localSheetId="4">'ХВС '!$8:$12</definedName>
    <definedName name="_xlnm.Print_Titles" localSheetId="0">'электро '!$8:$11</definedName>
    <definedName name="_xlnm.Print_Area" localSheetId="5">'Водоотведение '!$A$1:$L$175</definedName>
    <definedName name="_xlnm.Print_Area" localSheetId="3">водоразбор!$A$1:$U$79</definedName>
    <definedName name="_xlnm.Print_Area" localSheetId="1">тепло!$A$1:$L$223</definedName>
    <definedName name="_xlnm.Print_Area" localSheetId="6">ТКО!$A$1:$L$118</definedName>
    <definedName name="_xlnm.Print_Area" localSheetId="4">'ХВС '!$A$1:$L$223</definedName>
    <definedName name="_xlnm.Print_Area" localSheetId="2">ЦГВС!$A$1:$S$90</definedName>
    <definedName name="_xlnm.Print_Area" localSheetId="0">'электро '!$A$1:$L$226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3" i="7" l="1"/>
  <c r="I13" i="7"/>
  <c r="G13" i="7"/>
  <c r="U70" i="4" l="1"/>
  <c r="T70" i="4"/>
  <c r="S70" i="4"/>
  <c r="R70" i="4"/>
  <c r="Q70" i="4"/>
  <c r="P70" i="4"/>
  <c r="N70" i="4"/>
  <c r="M70" i="4"/>
  <c r="K70" i="4"/>
  <c r="J70" i="4"/>
  <c r="I70" i="4"/>
  <c r="G70" i="4"/>
  <c r="F70" i="4"/>
  <c r="F215" i="1" l="1"/>
  <c r="G215" i="1" s="1"/>
  <c r="F214" i="1"/>
  <c r="G214" i="1" s="1"/>
  <c r="F213" i="1"/>
  <c r="G213" i="1" s="1"/>
  <c r="F212" i="1"/>
  <c r="G212" i="1" s="1"/>
  <c r="F211" i="1"/>
  <c r="G211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I195" i="1" l="1"/>
  <c r="I204" i="1"/>
  <c r="I196" i="1"/>
  <c r="I200" i="1"/>
  <c r="I205" i="1"/>
  <c r="I214" i="1"/>
  <c r="I201" i="1"/>
  <c r="I211" i="1"/>
  <c r="I197" i="1"/>
  <c r="I202" i="1"/>
  <c r="I206" i="1"/>
  <c r="J206" i="1" s="1"/>
  <c r="I215" i="1"/>
  <c r="I198" i="1"/>
  <c r="I207" i="1"/>
  <c r="I212" i="1"/>
  <c r="I199" i="1"/>
  <c r="I203" i="1"/>
  <c r="I208" i="1"/>
  <c r="I213" i="1"/>
  <c r="H113" i="7"/>
  <c r="F113" i="7"/>
  <c r="I113" i="7" s="1"/>
  <c r="H112" i="7"/>
  <c r="F112" i="7"/>
  <c r="K111" i="7"/>
  <c r="H110" i="7"/>
  <c r="F110" i="7"/>
  <c r="G110" i="7" s="1"/>
  <c r="H109" i="7"/>
  <c r="F109" i="7"/>
  <c r="G109" i="7" s="1"/>
  <c r="K108" i="7"/>
  <c r="H107" i="7"/>
  <c r="F107" i="7"/>
  <c r="G107" i="7" s="1"/>
  <c r="H106" i="7"/>
  <c r="F106" i="7"/>
  <c r="I106" i="7" s="1"/>
  <c r="H105" i="7"/>
  <c r="F105" i="7"/>
  <c r="G105" i="7" s="1"/>
  <c r="H104" i="7"/>
  <c r="F104" i="7"/>
  <c r="H103" i="7"/>
  <c r="G103" i="7"/>
  <c r="F103" i="7"/>
  <c r="I103" i="7" s="1"/>
  <c r="K102" i="7"/>
  <c r="H101" i="7"/>
  <c r="J101" i="7" s="1"/>
  <c r="F101" i="7"/>
  <c r="I101" i="7" s="1"/>
  <c r="H100" i="7"/>
  <c r="F100" i="7"/>
  <c r="I100" i="7" s="1"/>
  <c r="I99" i="7" s="1"/>
  <c r="K99" i="7"/>
  <c r="I98" i="7"/>
  <c r="H98" i="7"/>
  <c r="F98" i="7"/>
  <c r="G98" i="7" s="1"/>
  <c r="I97" i="7"/>
  <c r="H97" i="7"/>
  <c r="F97" i="7"/>
  <c r="H96" i="7"/>
  <c r="F96" i="7"/>
  <c r="I96" i="7" s="1"/>
  <c r="H95" i="7"/>
  <c r="F95" i="7"/>
  <c r="G95" i="7" s="1"/>
  <c r="H94" i="7"/>
  <c r="F94" i="7"/>
  <c r="I94" i="7" s="1"/>
  <c r="I93" i="7"/>
  <c r="H93" i="7"/>
  <c r="F93" i="7"/>
  <c r="G93" i="7" s="1"/>
  <c r="K92" i="7"/>
  <c r="H91" i="7"/>
  <c r="F91" i="7"/>
  <c r="I91" i="7" s="1"/>
  <c r="H90" i="7"/>
  <c r="F90" i="7"/>
  <c r="G90" i="7" s="1"/>
  <c r="H89" i="7"/>
  <c r="G89" i="7"/>
  <c r="F89" i="7"/>
  <c r="I89" i="7" s="1"/>
  <c r="H88" i="7"/>
  <c r="J88" i="7" s="1"/>
  <c r="G88" i="7"/>
  <c r="F88" i="7"/>
  <c r="I88" i="7" s="1"/>
  <c r="I87" i="7"/>
  <c r="H87" i="7"/>
  <c r="F87" i="7"/>
  <c r="G87" i="7" s="1"/>
  <c r="H86" i="7"/>
  <c r="F86" i="7"/>
  <c r="H85" i="7"/>
  <c r="F85" i="7"/>
  <c r="I85" i="7" s="1"/>
  <c r="H84" i="7"/>
  <c r="F84" i="7"/>
  <c r="H83" i="7"/>
  <c r="F83" i="7"/>
  <c r="I83" i="7" s="1"/>
  <c r="H82" i="7"/>
  <c r="F82" i="7"/>
  <c r="I82" i="7" s="1"/>
  <c r="H81" i="7"/>
  <c r="F81" i="7"/>
  <c r="G81" i="7" s="1"/>
  <c r="I80" i="7"/>
  <c r="H80" i="7"/>
  <c r="F80" i="7"/>
  <c r="G80" i="7" s="1"/>
  <c r="H79" i="7"/>
  <c r="F79" i="7"/>
  <c r="I79" i="7" s="1"/>
  <c r="H78" i="7"/>
  <c r="F78" i="7"/>
  <c r="G78" i="7" s="1"/>
  <c r="H77" i="7"/>
  <c r="F77" i="7"/>
  <c r="H76" i="7"/>
  <c r="F76" i="7"/>
  <c r="I76" i="7" s="1"/>
  <c r="H75" i="7"/>
  <c r="F75" i="7"/>
  <c r="I74" i="7"/>
  <c r="H74" i="7"/>
  <c r="F74" i="7"/>
  <c r="G74" i="7" s="1"/>
  <c r="H73" i="7"/>
  <c r="F73" i="7"/>
  <c r="I73" i="7" s="1"/>
  <c r="H72" i="7"/>
  <c r="F72" i="7"/>
  <c r="G72" i="7" s="1"/>
  <c r="H71" i="7"/>
  <c r="F71" i="7"/>
  <c r="I71" i="7" s="1"/>
  <c r="H70" i="7"/>
  <c r="J70" i="7" s="1"/>
  <c r="F70" i="7"/>
  <c r="I70" i="7" s="1"/>
  <c r="H69" i="7"/>
  <c r="F69" i="7"/>
  <c r="G69" i="7" s="1"/>
  <c r="H68" i="7"/>
  <c r="F68" i="7"/>
  <c r="H67" i="7"/>
  <c r="F67" i="7"/>
  <c r="I67" i="7" s="1"/>
  <c r="H66" i="7"/>
  <c r="F66" i="7"/>
  <c r="H65" i="7"/>
  <c r="G65" i="7"/>
  <c r="F65" i="7"/>
  <c r="I65" i="7" s="1"/>
  <c r="H64" i="7"/>
  <c r="F64" i="7"/>
  <c r="H63" i="7"/>
  <c r="F63" i="7"/>
  <c r="G63" i="7" s="1"/>
  <c r="H62" i="7"/>
  <c r="F62" i="7"/>
  <c r="H61" i="7"/>
  <c r="F61" i="7"/>
  <c r="H60" i="7"/>
  <c r="F60" i="7"/>
  <c r="G60" i="7" s="1"/>
  <c r="H59" i="7"/>
  <c r="F59" i="7"/>
  <c r="H58" i="7"/>
  <c r="F58" i="7"/>
  <c r="H57" i="7"/>
  <c r="F57" i="7"/>
  <c r="G57" i="7" s="1"/>
  <c r="H56" i="7"/>
  <c r="F56" i="7"/>
  <c r="H55" i="7"/>
  <c r="F55" i="7"/>
  <c r="H54" i="7"/>
  <c r="F54" i="7"/>
  <c r="G54" i="7" s="1"/>
  <c r="H53" i="7"/>
  <c r="F53" i="7"/>
  <c r="H52" i="7"/>
  <c r="F52" i="7"/>
  <c r="I51" i="7"/>
  <c r="H51" i="7"/>
  <c r="F51" i="7"/>
  <c r="G51" i="7" s="1"/>
  <c r="H50" i="7"/>
  <c r="F50" i="7"/>
  <c r="H49" i="7"/>
  <c r="F49" i="7"/>
  <c r="H48" i="7"/>
  <c r="F48" i="7"/>
  <c r="G48" i="7" s="1"/>
  <c r="H47" i="7"/>
  <c r="F47" i="7"/>
  <c r="H46" i="7"/>
  <c r="F46" i="7"/>
  <c r="H45" i="7"/>
  <c r="F45" i="7"/>
  <c r="G45" i="7" s="1"/>
  <c r="H44" i="7"/>
  <c r="F44" i="7"/>
  <c r="H43" i="7"/>
  <c r="F43" i="7"/>
  <c r="H42" i="7"/>
  <c r="F42" i="7"/>
  <c r="G42" i="7" s="1"/>
  <c r="K41" i="7"/>
  <c r="K116" i="7" s="1"/>
  <c r="K40" i="7"/>
  <c r="H38" i="7"/>
  <c r="F38" i="7"/>
  <c r="H37" i="7"/>
  <c r="F37" i="7"/>
  <c r="G37" i="7" s="1"/>
  <c r="H36" i="7"/>
  <c r="F36" i="7"/>
  <c r="H35" i="7"/>
  <c r="F35" i="7"/>
  <c r="I34" i="7"/>
  <c r="H34" i="7"/>
  <c r="J34" i="7" s="1"/>
  <c r="L34" i="7" s="1"/>
  <c r="F34" i="7"/>
  <c r="G34" i="7" s="1"/>
  <c r="I33" i="7"/>
  <c r="H33" i="7"/>
  <c r="F33" i="7"/>
  <c r="G33" i="7" s="1"/>
  <c r="H32" i="7"/>
  <c r="F32" i="7"/>
  <c r="H31" i="7"/>
  <c r="F31" i="7"/>
  <c r="G31" i="7" s="1"/>
  <c r="H30" i="7"/>
  <c r="F30" i="7"/>
  <c r="G30" i="7" s="1"/>
  <c r="H29" i="7"/>
  <c r="F29" i="7"/>
  <c r="H28" i="7"/>
  <c r="F28" i="7"/>
  <c r="G28" i="7" s="1"/>
  <c r="H27" i="7"/>
  <c r="F27" i="7"/>
  <c r="H26" i="7"/>
  <c r="F26" i="7"/>
  <c r="H25" i="7"/>
  <c r="F25" i="7"/>
  <c r="G25" i="7" s="1"/>
  <c r="H24" i="7"/>
  <c r="F24" i="7"/>
  <c r="G24" i="7" s="1"/>
  <c r="H23" i="7"/>
  <c r="F23" i="7"/>
  <c r="H22" i="7"/>
  <c r="F22" i="7"/>
  <c r="G22" i="7" s="1"/>
  <c r="H21" i="7"/>
  <c r="F21" i="7"/>
  <c r="G21" i="7" s="1"/>
  <c r="I20" i="7"/>
  <c r="H20" i="7"/>
  <c r="F20" i="7"/>
  <c r="G20" i="7" s="1"/>
  <c r="H19" i="7"/>
  <c r="F19" i="7"/>
  <c r="G19" i="7" s="1"/>
  <c r="I18" i="7"/>
  <c r="H18" i="7"/>
  <c r="F18" i="7"/>
  <c r="G18" i="7" s="1"/>
  <c r="K17" i="7"/>
  <c r="H16" i="7"/>
  <c r="F16" i="7"/>
  <c r="G16" i="7" s="1"/>
  <c r="G15" i="7" s="1"/>
  <c r="K15" i="7"/>
  <c r="H14" i="7"/>
  <c r="F14" i="7"/>
  <c r="G14" i="7" s="1"/>
  <c r="H13" i="7"/>
  <c r="F13" i="7"/>
  <c r="H12" i="7"/>
  <c r="F12" i="7"/>
  <c r="G12" i="7" s="1"/>
  <c r="K11" i="7"/>
  <c r="I167" i="6"/>
  <c r="I166" i="6" s="1"/>
  <c r="H167" i="6"/>
  <c r="J167" i="6" s="1"/>
  <c r="F167" i="6"/>
  <c r="G167" i="6" s="1"/>
  <c r="G166" i="6" s="1"/>
  <c r="K166" i="6"/>
  <c r="F166" i="6"/>
  <c r="I165" i="6"/>
  <c r="H165" i="6"/>
  <c r="F165" i="6"/>
  <c r="G165" i="6" s="1"/>
  <c r="H164" i="6"/>
  <c r="F164" i="6"/>
  <c r="G164" i="6" s="1"/>
  <c r="H163" i="6"/>
  <c r="F163" i="6"/>
  <c r="K162" i="6"/>
  <c r="H161" i="6"/>
  <c r="F161" i="6"/>
  <c r="K160" i="6"/>
  <c r="H159" i="6"/>
  <c r="F159" i="6"/>
  <c r="K158" i="6"/>
  <c r="K151" i="6" s="1"/>
  <c r="I157" i="6"/>
  <c r="H157" i="6"/>
  <c r="J157" i="6" s="1"/>
  <c r="G157" i="6"/>
  <c r="F157" i="6"/>
  <c r="I156" i="6"/>
  <c r="H156" i="6"/>
  <c r="J156" i="6" s="1"/>
  <c r="G156" i="6"/>
  <c r="F156" i="6"/>
  <c r="I155" i="6"/>
  <c r="H155" i="6"/>
  <c r="J155" i="6" s="1"/>
  <c r="G155" i="6"/>
  <c r="F155" i="6"/>
  <c r="I154" i="6"/>
  <c r="H154" i="6"/>
  <c r="J154" i="6" s="1"/>
  <c r="G154" i="6"/>
  <c r="F154" i="6"/>
  <c r="I153" i="6"/>
  <c r="H153" i="6"/>
  <c r="J153" i="6" s="1"/>
  <c r="G153" i="6"/>
  <c r="F153" i="6"/>
  <c r="I152" i="6"/>
  <c r="H152" i="6"/>
  <c r="G152" i="6"/>
  <c r="F152" i="6"/>
  <c r="H150" i="6"/>
  <c r="J150" i="6" s="1"/>
  <c r="F150" i="6"/>
  <c r="G150" i="6" s="1"/>
  <c r="H149" i="6"/>
  <c r="F149" i="6"/>
  <c r="I148" i="6"/>
  <c r="H148" i="6"/>
  <c r="J148" i="6" s="1"/>
  <c r="F148" i="6"/>
  <c r="G148" i="6" s="1"/>
  <c r="K147" i="6"/>
  <c r="I146" i="6"/>
  <c r="H146" i="6"/>
  <c r="F146" i="6"/>
  <c r="G146" i="6" s="1"/>
  <c r="K145" i="6"/>
  <c r="F145" i="6"/>
  <c r="H144" i="6"/>
  <c r="F144" i="6"/>
  <c r="H143" i="6"/>
  <c r="F143" i="6"/>
  <c r="I142" i="6"/>
  <c r="H142" i="6"/>
  <c r="J142" i="6" s="1"/>
  <c r="F142" i="6"/>
  <c r="G142" i="6" s="1"/>
  <c r="I141" i="6"/>
  <c r="H141" i="6"/>
  <c r="F141" i="6"/>
  <c r="G141" i="6" s="1"/>
  <c r="H140" i="6"/>
  <c r="F140" i="6"/>
  <c r="H139" i="6"/>
  <c r="F139" i="6"/>
  <c r="H138" i="6"/>
  <c r="F138" i="6"/>
  <c r="H137" i="6"/>
  <c r="F137" i="6"/>
  <c r="H136" i="6"/>
  <c r="F136" i="6"/>
  <c r="I135" i="6"/>
  <c r="H135" i="6"/>
  <c r="F135" i="6"/>
  <c r="G135" i="6" s="1"/>
  <c r="I134" i="6"/>
  <c r="H134" i="6"/>
  <c r="F134" i="6"/>
  <c r="G134" i="6" s="1"/>
  <c r="H133" i="6"/>
  <c r="F133" i="6"/>
  <c r="K132" i="6"/>
  <c r="H131" i="6"/>
  <c r="F131" i="6"/>
  <c r="I130" i="6"/>
  <c r="H130" i="6"/>
  <c r="F130" i="6"/>
  <c r="G130" i="6" s="1"/>
  <c r="I129" i="6"/>
  <c r="H129" i="6"/>
  <c r="F129" i="6"/>
  <c r="G129" i="6" s="1"/>
  <c r="H128" i="6"/>
  <c r="F128" i="6"/>
  <c r="I127" i="6"/>
  <c r="H127" i="6"/>
  <c r="F127" i="6"/>
  <c r="G127" i="6" s="1"/>
  <c r="I126" i="6"/>
  <c r="H126" i="6"/>
  <c r="F126" i="6"/>
  <c r="G126" i="6" s="1"/>
  <c r="K125" i="6"/>
  <c r="I124" i="6"/>
  <c r="H124" i="6"/>
  <c r="F124" i="6"/>
  <c r="G124" i="6" s="1"/>
  <c r="H123" i="6"/>
  <c r="F123" i="6"/>
  <c r="K122" i="6"/>
  <c r="H121" i="6"/>
  <c r="F121" i="6"/>
  <c r="I120" i="6"/>
  <c r="H120" i="6"/>
  <c r="F120" i="6"/>
  <c r="G120" i="6" s="1"/>
  <c r="I119" i="6"/>
  <c r="H119" i="6"/>
  <c r="F119" i="6"/>
  <c r="G119" i="6" s="1"/>
  <c r="H118" i="6"/>
  <c r="F118" i="6"/>
  <c r="I117" i="6"/>
  <c r="H117" i="6"/>
  <c r="F117" i="6"/>
  <c r="G117" i="6" s="1"/>
  <c r="I116" i="6"/>
  <c r="H116" i="6"/>
  <c r="F116" i="6"/>
  <c r="G116" i="6" s="1"/>
  <c r="H115" i="6"/>
  <c r="F115" i="6"/>
  <c r="I114" i="6"/>
  <c r="H114" i="6"/>
  <c r="F114" i="6"/>
  <c r="G114" i="6" s="1"/>
  <c r="I113" i="6"/>
  <c r="H113" i="6"/>
  <c r="F113" i="6"/>
  <c r="G113" i="6" s="1"/>
  <c r="H112" i="6"/>
  <c r="F112" i="6"/>
  <c r="I111" i="6"/>
  <c r="H111" i="6"/>
  <c r="F111" i="6"/>
  <c r="G111" i="6" s="1"/>
  <c r="I110" i="6"/>
  <c r="H110" i="6"/>
  <c r="F110" i="6"/>
  <c r="G110" i="6" s="1"/>
  <c r="H109" i="6"/>
  <c r="F109" i="6"/>
  <c r="I108" i="6"/>
  <c r="H108" i="6"/>
  <c r="F108" i="6"/>
  <c r="G108" i="6" s="1"/>
  <c r="I107" i="6"/>
  <c r="H107" i="6"/>
  <c r="F107" i="6"/>
  <c r="G107" i="6" s="1"/>
  <c r="H106" i="6"/>
  <c r="F106" i="6"/>
  <c r="I105" i="6"/>
  <c r="H105" i="6"/>
  <c r="F105" i="6"/>
  <c r="G105" i="6" s="1"/>
  <c r="I104" i="6"/>
  <c r="H104" i="6"/>
  <c r="F104" i="6"/>
  <c r="G104" i="6" s="1"/>
  <c r="H103" i="6"/>
  <c r="F103" i="6"/>
  <c r="K102" i="6"/>
  <c r="H101" i="6"/>
  <c r="F101" i="6"/>
  <c r="I100" i="6"/>
  <c r="H100" i="6"/>
  <c r="F100" i="6"/>
  <c r="G100" i="6" s="1"/>
  <c r="K99" i="6"/>
  <c r="I98" i="6"/>
  <c r="H98" i="6"/>
  <c r="F98" i="6"/>
  <c r="G98" i="6" s="1"/>
  <c r="I97" i="6"/>
  <c r="H97" i="6"/>
  <c r="F97" i="6"/>
  <c r="G97" i="6" s="1"/>
  <c r="I96" i="6"/>
  <c r="H96" i="6"/>
  <c r="J96" i="6" s="1"/>
  <c r="G96" i="6"/>
  <c r="F96" i="6"/>
  <c r="K95" i="6"/>
  <c r="K41" i="6" s="1"/>
  <c r="F95" i="6"/>
  <c r="I94" i="6"/>
  <c r="H94" i="6"/>
  <c r="F94" i="6"/>
  <c r="G94" i="6" s="1"/>
  <c r="I93" i="6"/>
  <c r="H93" i="6"/>
  <c r="F93" i="6"/>
  <c r="G93" i="6" s="1"/>
  <c r="I92" i="6"/>
  <c r="H92" i="6"/>
  <c r="F92" i="6"/>
  <c r="K91" i="6"/>
  <c r="I90" i="6"/>
  <c r="H90" i="6"/>
  <c r="F90" i="6"/>
  <c r="G90" i="6" s="1"/>
  <c r="I89" i="6"/>
  <c r="H89" i="6"/>
  <c r="F89" i="6"/>
  <c r="G89" i="6" s="1"/>
  <c r="I88" i="6"/>
  <c r="H88" i="6"/>
  <c r="F88" i="6"/>
  <c r="G88" i="6" s="1"/>
  <c r="I87" i="6"/>
  <c r="H87" i="6"/>
  <c r="F87" i="6"/>
  <c r="G87" i="6" s="1"/>
  <c r="I86" i="6"/>
  <c r="H86" i="6"/>
  <c r="F86" i="6"/>
  <c r="G86" i="6" s="1"/>
  <c r="I85" i="6"/>
  <c r="H85" i="6"/>
  <c r="F85" i="6"/>
  <c r="G85" i="6" s="1"/>
  <c r="I84" i="6"/>
  <c r="H84" i="6"/>
  <c r="F84" i="6"/>
  <c r="G84" i="6" s="1"/>
  <c r="I83" i="6"/>
  <c r="H83" i="6"/>
  <c r="F83" i="6"/>
  <c r="G83" i="6" s="1"/>
  <c r="I82" i="6"/>
  <c r="H82" i="6"/>
  <c r="F82" i="6"/>
  <c r="G82" i="6" s="1"/>
  <c r="I81" i="6"/>
  <c r="H81" i="6"/>
  <c r="F81" i="6"/>
  <c r="G81" i="6" s="1"/>
  <c r="I80" i="6"/>
  <c r="H80" i="6"/>
  <c r="J80" i="6" s="1"/>
  <c r="F80" i="6"/>
  <c r="G80" i="6" s="1"/>
  <c r="I79" i="6"/>
  <c r="H79" i="6"/>
  <c r="J79" i="6" s="1"/>
  <c r="F79" i="6"/>
  <c r="G79" i="6" s="1"/>
  <c r="I78" i="6"/>
  <c r="H78" i="6"/>
  <c r="J78" i="6" s="1"/>
  <c r="F78" i="6"/>
  <c r="G78" i="6" s="1"/>
  <c r="I77" i="6"/>
  <c r="H77" i="6"/>
  <c r="J77" i="6" s="1"/>
  <c r="F77" i="6"/>
  <c r="G77" i="6" s="1"/>
  <c r="I76" i="6"/>
  <c r="H76" i="6"/>
  <c r="J76" i="6" s="1"/>
  <c r="F76" i="6"/>
  <c r="G76" i="6" s="1"/>
  <c r="I75" i="6"/>
  <c r="J75" i="6" s="1"/>
  <c r="G75" i="6"/>
  <c r="F75" i="6"/>
  <c r="H74" i="6"/>
  <c r="J74" i="6" s="1"/>
  <c r="G74" i="6"/>
  <c r="F74" i="6"/>
  <c r="I74" i="6" s="1"/>
  <c r="H73" i="6"/>
  <c r="G73" i="6"/>
  <c r="F73" i="6"/>
  <c r="I73" i="6" s="1"/>
  <c r="H72" i="6"/>
  <c r="G72" i="6"/>
  <c r="F72" i="6"/>
  <c r="I72" i="6" s="1"/>
  <c r="H71" i="6"/>
  <c r="G71" i="6"/>
  <c r="F71" i="6"/>
  <c r="I71" i="6" s="1"/>
  <c r="H70" i="6"/>
  <c r="G70" i="6"/>
  <c r="F70" i="6"/>
  <c r="I70" i="6" s="1"/>
  <c r="H69" i="6"/>
  <c r="G69" i="6"/>
  <c r="F69" i="6"/>
  <c r="I69" i="6" s="1"/>
  <c r="H68" i="6"/>
  <c r="G68" i="6"/>
  <c r="F68" i="6"/>
  <c r="I68" i="6" s="1"/>
  <c r="H67" i="6"/>
  <c r="G67" i="6"/>
  <c r="F67" i="6"/>
  <c r="I67" i="6" s="1"/>
  <c r="H66" i="6"/>
  <c r="G66" i="6"/>
  <c r="F66" i="6"/>
  <c r="I66" i="6" s="1"/>
  <c r="H65" i="6"/>
  <c r="J65" i="6" s="1"/>
  <c r="G65" i="6"/>
  <c r="F65" i="6"/>
  <c r="I65" i="6" s="1"/>
  <c r="H64" i="6"/>
  <c r="G64" i="6"/>
  <c r="F64" i="6"/>
  <c r="I64" i="6" s="1"/>
  <c r="H63" i="6"/>
  <c r="G63" i="6"/>
  <c r="F63" i="6"/>
  <c r="I63" i="6" s="1"/>
  <c r="H62" i="6"/>
  <c r="G62" i="6"/>
  <c r="F62" i="6"/>
  <c r="I62" i="6" s="1"/>
  <c r="H61" i="6"/>
  <c r="G61" i="6"/>
  <c r="F61" i="6"/>
  <c r="I61" i="6" s="1"/>
  <c r="H60" i="6"/>
  <c r="G60" i="6"/>
  <c r="F60" i="6"/>
  <c r="I60" i="6" s="1"/>
  <c r="H59" i="6"/>
  <c r="G59" i="6"/>
  <c r="F59" i="6"/>
  <c r="I59" i="6" s="1"/>
  <c r="H58" i="6"/>
  <c r="G58" i="6"/>
  <c r="F58" i="6"/>
  <c r="I58" i="6" s="1"/>
  <c r="H57" i="6"/>
  <c r="G57" i="6"/>
  <c r="F57" i="6"/>
  <c r="I57" i="6" s="1"/>
  <c r="H56" i="6"/>
  <c r="J56" i="6" s="1"/>
  <c r="G56" i="6"/>
  <c r="F56" i="6"/>
  <c r="I56" i="6" s="1"/>
  <c r="H55" i="6"/>
  <c r="G55" i="6"/>
  <c r="F55" i="6"/>
  <c r="I55" i="6" s="1"/>
  <c r="H54" i="6"/>
  <c r="G54" i="6"/>
  <c r="F54" i="6"/>
  <c r="I54" i="6" s="1"/>
  <c r="H53" i="6"/>
  <c r="G53" i="6"/>
  <c r="F53" i="6"/>
  <c r="I53" i="6" s="1"/>
  <c r="H52" i="6"/>
  <c r="G52" i="6"/>
  <c r="F52" i="6"/>
  <c r="I52" i="6" s="1"/>
  <c r="H51" i="6"/>
  <c r="G51" i="6"/>
  <c r="F51" i="6"/>
  <c r="I51" i="6" s="1"/>
  <c r="H50" i="6"/>
  <c r="J50" i="6" s="1"/>
  <c r="G50" i="6"/>
  <c r="F50" i="6"/>
  <c r="I50" i="6" s="1"/>
  <c r="H49" i="6"/>
  <c r="G49" i="6"/>
  <c r="F49" i="6"/>
  <c r="I49" i="6" s="1"/>
  <c r="H48" i="6"/>
  <c r="G48" i="6"/>
  <c r="F48" i="6"/>
  <c r="I48" i="6" s="1"/>
  <c r="H47" i="6"/>
  <c r="G47" i="6"/>
  <c r="F47" i="6"/>
  <c r="I47" i="6" s="1"/>
  <c r="H46" i="6"/>
  <c r="G46" i="6"/>
  <c r="F46" i="6"/>
  <c r="I46" i="6" s="1"/>
  <c r="H45" i="6"/>
  <c r="G45" i="6"/>
  <c r="F45" i="6"/>
  <c r="I45" i="6" s="1"/>
  <c r="H44" i="6"/>
  <c r="G44" i="6"/>
  <c r="F44" i="6"/>
  <c r="I44" i="6" s="1"/>
  <c r="H43" i="6"/>
  <c r="G43" i="6"/>
  <c r="F43" i="6"/>
  <c r="I43" i="6" s="1"/>
  <c r="K42" i="6"/>
  <c r="H42" i="6"/>
  <c r="K40" i="6"/>
  <c r="I38" i="6"/>
  <c r="H38" i="6"/>
  <c r="J38" i="6" s="1"/>
  <c r="F38" i="6"/>
  <c r="G38" i="6" s="1"/>
  <c r="I37" i="6"/>
  <c r="H37" i="6"/>
  <c r="J37" i="6" s="1"/>
  <c r="F37" i="6"/>
  <c r="G37" i="6" s="1"/>
  <c r="I36" i="6"/>
  <c r="H36" i="6"/>
  <c r="J36" i="6" s="1"/>
  <c r="F36" i="6"/>
  <c r="G36" i="6" s="1"/>
  <c r="I35" i="6"/>
  <c r="H35" i="6"/>
  <c r="J35" i="6" s="1"/>
  <c r="F35" i="6"/>
  <c r="G35" i="6" s="1"/>
  <c r="I34" i="6"/>
  <c r="H34" i="6"/>
  <c r="J34" i="6" s="1"/>
  <c r="F34" i="6"/>
  <c r="G34" i="6" s="1"/>
  <c r="I33" i="6"/>
  <c r="H33" i="6"/>
  <c r="J33" i="6" s="1"/>
  <c r="F33" i="6"/>
  <c r="G33" i="6" s="1"/>
  <c r="I32" i="6"/>
  <c r="H32" i="6"/>
  <c r="J32" i="6" s="1"/>
  <c r="F32" i="6"/>
  <c r="G32" i="6" s="1"/>
  <c r="I31" i="6"/>
  <c r="H31" i="6"/>
  <c r="J31" i="6" s="1"/>
  <c r="F31" i="6"/>
  <c r="G31" i="6" s="1"/>
  <c r="I30" i="6"/>
  <c r="H30" i="6"/>
  <c r="J30" i="6" s="1"/>
  <c r="F30" i="6"/>
  <c r="G30" i="6" s="1"/>
  <c r="I29" i="6"/>
  <c r="H29" i="6"/>
  <c r="J29" i="6" s="1"/>
  <c r="F29" i="6"/>
  <c r="G29" i="6" s="1"/>
  <c r="I28" i="6"/>
  <c r="H28" i="6"/>
  <c r="J28" i="6" s="1"/>
  <c r="F28" i="6"/>
  <c r="G28" i="6" s="1"/>
  <c r="I27" i="6"/>
  <c r="H27" i="6"/>
  <c r="J27" i="6" s="1"/>
  <c r="F27" i="6"/>
  <c r="G27" i="6" s="1"/>
  <c r="I26" i="6"/>
  <c r="H26" i="6"/>
  <c r="J26" i="6" s="1"/>
  <c r="F26" i="6"/>
  <c r="G26" i="6" s="1"/>
  <c r="J25" i="6"/>
  <c r="I25" i="6"/>
  <c r="H25" i="6"/>
  <c r="F25" i="6"/>
  <c r="G25" i="6" s="1"/>
  <c r="I24" i="6"/>
  <c r="H24" i="6"/>
  <c r="J24" i="6" s="1"/>
  <c r="F24" i="6"/>
  <c r="G24" i="6" s="1"/>
  <c r="I23" i="6"/>
  <c r="H23" i="6"/>
  <c r="J23" i="6" s="1"/>
  <c r="F23" i="6"/>
  <c r="G23" i="6" s="1"/>
  <c r="I22" i="6"/>
  <c r="H22" i="6"/>
  <c r="J22" i="6" s="1"/>
  <c r="F22" i="6"/>
  <c r="G22" i="6" s="1"/>
  <c r="I21" i="6"/>
  <c r="H21" i="6"/>
  <c r="J21" i="6" s="1"/>
  <c r="F21" i="6"/>
  <c r="G21" i="6" s="1"/>
  <c r="I20" i="6"/>
  <c r="H20" i="6"/>
  <c r="J20" i="6" s="1"/>
  <c r="F20" i="6"/>
  <c r="G20" i="6" s="1"/>
  <c r="I19" i="6"/>
  <c r="H19" i="6"/>
  <c r="J19" i="6" s="1"/>
  <c r="F19" i="6"/>
  <c r="G19" i="6" s="1"/>
  <c r="I18" i="6"/>
  <c r="H18" i="6"/>
  <c r="J18" i="6" s="1"/>
  <c r="F18" i="6"/>
  <c r="G18" i="6" s="1"/>
  <c r="K17" i="6"/>
  <c r="I17" i="6"/>
  <c r="F17" i="6"/>
  <c r="I16" i="6"/>
  <c r="H16" i="6"/>
  <c r="J16" i="6" s="1"/>
  <c r="J15" i="6" s="1"/>
  <c r="F16" i="6"/>
  <c r="G16" i="6" s="1"/>
  <c r="G15" i="6" s="1"/>
  <c r="K15" i="6"/>
  <c r="I15" i="6"/>
  <c r="F15" i="6"/>
  <c r="I14" i="6"/>
  <c r="H14" i="6"/>
  <c r="J14" i="6" s="1"/>
  <c r="J13" i="6" s="1"/>
  <c r="F14" i="6"/>
  <c r="G14" i="6" s="1"/>
  <c r="G13" i="6" s="1"/>
  <c r="K13" i="6"/>
  <c r="I13" i="6"/>
  <c r="F13" i="6"/>
  <c r="I215" i="5"/>
  <c r="H215" i="5"/>
  <c r="F215" i="5"/>
  <c r="G215" i="5" s="1"/>
  <c r="G214" i="5" s="1"/>
  <c r="K214" i="5"/>
  <c r="F214" i="5"/>
  <c r="I213" i="5"/>
  <c r="H213" i="5"/>
  <c r="F213" i="5"/>
  <c r="G213" i="5" s="1"/>
  <c r="L212" i="5"/>
  <c r="I212" i="5"/>
  <c r="J212" i="5" s="1"/>
  <c r="H212" i="5"/>
  <c r="F212" i="5"/>
  <c r="G212" i="5" s="1"/>
  <c r="H211" i="5"/>
  <c r="F211" i="5"/>
  <c r="K210" i="5"/>
  <c r="I209" i="5"/>
  <c r="H209" i="5"/>
  <c r="F209" i="5"/>
  <c r="G209" i="5" s="1"/>
  <c r="G208" i="5" s="1"/>
  <c r="K208" i="5"/>
  <c r="F208" i="5"/>
  <c r="L207" i="5"/>
  <c r="I207" i="5"/>
  <c r="J207" i="5" s="1"/>
  <c r="H207" i="5"/>
  <c r="F207" i="5"/>
  <c r="G207" i="5" s="1"/>
  <c r="I206" i="5"/>
  <c r="H206" i="5"/>
  <c r="F206" i="5"/>
  <c r="G206" i="5" s="1"/>
  <c r="H205" i="5"/>
  <c r="F205" i="5"/>
  <c r="I204" i="5"/>
  <c r="H204" i="5"/>
  <c r="F204" i="5"/>
  <c r="G204" i="5" s="1"/>
  <c r="I203" i="5"/>
  <c r="H203" i="5"/>
  <c r="F203" i="5"/>
  <c r="G203" i="5" s="1"/>
  <c r="K202" i="5"/>
  <c r="F202" i="5"/>
  <c r="I201" i="5"/>
  <c r="H201" i="5"/>
  <c r="F201" i="5"/>
  <c r="G201" i="5" s="1"/>
  <c r="I200" i="5"/>
  <c r="H200" i="5"/>
  <c r="F200" i="5"/>
  <c r="G200" i="5" s="1"/>
  <c r="H199" i="5"/>
  <c r="F199" i="5"/>
  <c r="I198" i="5"/>
  <c r="H198" i="5"/>
  <c r="F198" i="5"/>
  <c r="G198" i="5" s="1"/>
  <c r="I197" i="5"/>
  <c r="H197" i="5"/>
  <c r="F197" i="5"/>
  <c r="G197" i="5" s="1"/>
  <c r="H196" i="5"/>
  <c r="F196" i="5"/>
  <c r="I195" i="5"/>
  <c r="H195" i="5"/>
  <c r="F195" i="5"/>
  <c r="G195" i="5" s="1"/>
  <c r="I194" i="5"/>
  <c r="J194" i="5" s="1"/>
  <c r="L194" i="5" s="1"/>
  <c r="H194" i="5"/>
  <c r="F194" i="5"/>
  <c r="G194" i="5" s="1"/>
  <c r="H193" i="5"/>
  <c r="F193" i="5"/>
  <c r="I192" i="5"/>
  <c r="J192" i="5" s="1"/>
  <c r="L192" i="5" s="1"/>
  <c r="H192" i="5"/>
  <c r="F192" i="5"/>
  <c r="G192" i="5" s="1"/>
  <c r="I191" i="5"/>
  <c r="H191" i="5"/>
  <c r="F191" i="5"/>
  <c r="G191" i="5" s="1"/>
  <c r="H190" i="5"/>
  <c r="F190" i="5"/>
  <c r="I189" i="5"/>
  <c r="H189" i="5"/>
  <c r="F189" i="5"/>
  <c r="G189" i="5" s="1"/>
  <c r="L188" i="5"/>
  <c r="I188" i="5"/>
  <c r="J188" i="5" s="1"/>
  <c r="H188" i="5"/>
  <c r="F188" i="5"/>
  <c r="G188" i="5" s="1"/>
  <c r="H187" i="5"/>
  <c r="F187" i="5"/>
  <c r="I186" i="5"/>
  <c r="H186" i="5"/>
  <c r="F186" i="5"/>
  <c r="G186" i="5" s="1"/>
  <c r="K185" i="5"/>
  <c r="H184" i="5"/>
  <c r="J184" i="5" s="1"/>
  <c r="G184" i="5"/>
  <c r="L184" i="5" s="1"/>
  <c r="F184" i="5"/>
  <c r="J183" i="5"/>
  <c r="L183" i="5" s="1"/>
  <c r="I183" i="5"/>
  <c r="H183" i="5"/>
  <c r="G183" i="5"/>
  <c r="F183" i="5"/>
  <c r="J182" i="5"/>
  <c r="J181" i="5" s="1"/>
  <c r="I182" i="5"/>
  <c r="H182" i="5"/>
  <c r="G182" i="5"/>
  <c r="G181" i="5" s="1"/>
  <c r="F182" i="5"/>
  <c r="K181" i="5"/>
  <c r="I181" i="5"/>
  <c r="F181" i="5"/>
  <c r="L180" i="5"/>
  <c r="L179" i="5" s="1"/>
  <c r="I180" i="5"/>
  <c r="H180" i="5"/>
  <c r="J180" i="5" s="1"/>
  <c r="J179" i="5" s="1"/>
  <c r="G180" i="5"/>
  <c r="F180" i="5"/>
  <c r="K179" i="5"/>
  <c r="I179" i="5"/>
  <c r="G179" i="5"/>
  <c r="F179" i="5"/>
  <c r="J178" i="5"/>
  <c r="I178" i="5"/>
  <c r="H178" i="5"/>
  <c r="F178" i="5"/>
  <c r="G178" i="5" s="1"/>
  <c r="L178" i="5" s="1"/>
  <c r="J177" i="5"/>
  <c r="I177" i="5"/>
  <c r="H177" i="5"/>
  <c r="F177" i="5"/>
  <c r="G177" i="5" s="1"/>
  <c r="H176" i="5"/>
  <c r="F176" i="5"/>
  <c r="I176" i="5" s="1"/>
  <c r="H175" i="5"/>
  <c r="J175" i="5" s="1"/>
  <c r="F175" i="5"/>
  <c r="I175" i="5" s="1"/>
  <c r="J174" i="5"/>
  <c r="L174" i="5" s="1"/>
  <c r="H174" i="5"/>
  <c r="G174" i="5"/>
  <c r="F174" i="5"/>
  <c r="I174" i="5" s="1"/>
  <c r="H173" i="5"/>
  <c r="J173" i="5" s="1"/>
  <c r="G173" i="5"/>
  <c r="F173" i="5"/>
  <c r="I173" i="5" s="1"/>
  <c r="H172" i="5"/>
  <c r="J172" i="5" s="1"/>
  <c r="L172" i="5" s="1"/>
  <c r="G172" i="5"/>
  <c r="F172" i="5"/>
  <c r="I172" i="5" s="1"/>
  <c r="H171" i="5"/>
  <c r="J171" i="5" s="1"/>
  <c r="G171" i="5"/>
  <c r="F171" i="5"/>
  <c r="I171" i="5" s="1"/>
  <c r="H170" i="5"/>
  <c r="F170" i="5"/>
  <c r="I170" i="5" s="1"/>
  <c r="I169" i="5"/>
  <c r="H169" i="5"/>
  <c r="F169" i="5"/>
  <c r="G169" i="5" s="1"/>
  <c r="I168" i="5"/>
  <c r="J168" i="5" s="1"/>
  <c r="H168" i="5"/>
  <c r="G168" i="5"/>
  <c r="F168" i="5"/>
  <c r="H167" i="5"/>
  <c r="F167" i="5"/>
  <c r="I167" i="5" s="1"/>
  <c r="K166" i="5"/>
  <c r="F166" i="5"/>
  <c r="I165" i="5"/>
  <c r="H165" i="5"/>
  <c r="G165" i="5"/>
  <c r="F165" i="5"/>
  <c r="H164" i="5"/>
  <c r="F164" i="5"/>
  <c r="I164" i="5" s="1"/>
  <c r="I163" i="5"/>
  <c r="H163" i="5"/>
  <c r="F163" i="5"/>
  <c r="G163" i="5" s="1"/>
  <c r="I162" i="5"/>
  <c r="H162" i="5"/>
  <c r="G162" i="5"/>
  <c r="F162" i="5"/>
  <c r="H161" i="5"/>
  <c r="G161" i="5"/>
  <c r="F161" i="5"/>
  <c r="I161" i="5" s="1"/>
  <c r="H160" i="5"/>
  <c r="F160" i="5"/>
  <c r="I159" i="5"/>
  <c r="H159" i="5"/>
  <c r="G159" i="5"/>
  <c r="F159" i="5"/>
  <c r="K158" i="5"/>
  <c r="I157" i="5"/>
  <c r="J157" i="5" s="1"/>
  <c r="H157" i="5"/>
  <c r="F157" i="5"/>
  <c r="I156" i="5"/>
  <c r="H156" i="5"/>
  <c r="G156" i="5"/>
  <c r="F156" i="5"/>
  <c r="K155" i="5"/>
  <c r="H154" i="5"/>
  <c r="F154" i="5"/>
  <c r="I153" i="5"/>
  <c r="H153" i="5"/>
  <c r="G153" i="5"/>
  <c r="F153" i="5"/>
  <c r="H152" i="5"/>
  <c r="G152" i="5"/>
  <c r="F152" i="5"/>
  <c r="I152" i="5" s="1"/>
  <c r="I151" i="5"/>
  <c r="J151" i="5" s="1"/>
  <c r="L151" i="5" s="1"/>
  <c r="H151" i="5"/>
  <c r="F151" i="5"/>
  <c r="G151" i="5" s="1"/>
  <c r="I150" i="5"/>
  <c r="H150" i="5"/>
  <c r="G150" i="5"/>
  <c r="F150" i="5"/>
  <c r="H149" i="5"/>
  <c r="G149" i="5"/>
  <c r="F149" i="5"/>
  <c r="I149" i="5" s="1"/>
  <c r="I148" i="5"/>
  <c r="J148" i="5" s="1"/>
  <c r="H148" i="5"/>
  <c r="F148" i="5"/>
  <c r="I147" i="5"/>
  <c r="H147" i="5"/>
  <c r="G147" i="5"/>
  <c r="F147" i="5"/>
  <c r="K146" i="5"/>
  <c r="H145" i="5"/>
  <c r="F145" i="5"/>
  <c r="I144" i="5"/>
  <c r="H144" i="5"/>
  <c r="G144" i="5"/>
  <c r="F144" i="5"/>
  <c r="K143" i="5"/>
  <c r="I142" i="5"/>
  <c r="J142" i="5" s="1"/>
  <c r="L142" i="5" s="1"/>
  <c r="H142" i="5"/>
  <c r="F142" i="5"/>
  <c r="G142" i="5" s="1"/>
  <c r="I141" i="5"/>
  <c r="J141" i="5" s="1"/>
  <c r="H141" i="5"/>
  <c r="G141" i="5"/>
  <c r="F141" i="5"/>
  <c r="H140" i="5"/>
  <c r="G140" i="5"/>
  <c r="F140" i="5"/>
  <c r="I140" i="5" s="1"/>
  <c r="J140" i="5" s="1"/>
  <c r="L140" i="5" s="1"/>
  <c r="H139" i="5"/>
  <c r="F139" i="5"/>
  <c r="I138" i="5"/>
  <c r="H138" i="5"/>
  <c r="G138" i="5"/>
  <c r="F138" i="5"/>
  <c r="H137" i="5"/>
  <c r="G137" i="5"/>
  <c r="F137" i="5"/>
  <c r="I137" i="5" s="1"/>
  <c r="I136" i="5"/>
  <c r="H136" i="5"/>
  <c r="F136" i="5"/>
  <c r="G136" i="5" s="1"/>
  <c r="I135" i="5"/>
  <c r="H135" i="5"/>
  <c r="G135" i="5"/>
  <c r="F135" i="5"/>
  <c r="H134" i="5"/>
  <c r="G134" i="5"/>
  <c r="F134" i="5"/>
  <c r="I134" i="5" s="1"/>
  <c r="I133" i="5"/>
  <c r="H133" i="5"/>
  <c r="F133" i="5"/>
  <c r="G133" i="5" s="1"/>
  <c r="I132" i="5"/>
  <c r="H132" i="5"/>
  <c r="G132" i="5"/>
  <c r="F132" i="5"/>
  <c r="H131" i="5"/>
  <c r="J131" i="5" s="1"/>
  <c r="L131" i="5" s="1"/>
  <c r="G131" i="5"/>
  <c r="F131" i="5"/>
  <c r="I131" i="5" s="1"/>
  <c r="H130" i="5"/>
  <c r="F130" i="5"/>
  <c r="I129" i="5"/>
  <c r="H129" i="5"/>
  <c r="G129" i="5"/>
  <c r="F129" i="5"/>
  <c r="H128" i="5"/>
  <c r="G128" i="5"/>
  <c r="F128" i="5"/>
  <c r="I128" i="5" s="1"/>
  <c r="I127" i="5"/>
  <c r="H127" i="5"/>
  <c r="F127" i="5"/>
  <c r="K126" i="5"/>
  <c r="H125" i="5"/>
  <c r="J125" i="5" s="1"/>
  <c r="G125" i="5"/>
  <c r="F125" i="5"/>
  <c r="I125" i="5" s="1"/>
  <c r="H124" i="5"/>
  <c r="F124" i="5"/>
  <c r="I123" i="5"/>
  <c r="H123" i="5"/>
  <c r="G123" i="5"/>
  <c r="F123" i="5"/>
  <c r="H122" i="5"/>
  <c r="G122" i="5"/>
  <c r="F122" i="5"/>
  <c r="I122" i="5" s="1"/>
  <c r="K121" i="5"/>
  <c r="I120" i="5"/>
  <c r="H120" i="5"/>
  <c r="G120" i="5"/>
  <c r="F120" i="5"/>
  <c r="H119" i="5"/>
  <c r="J119" i="5" s="1"/>
  <c r="L119" i="5" s="1"/>
  <c r="G119" i="5"/>
  <c r="F119" i="5"/>
  <c r="I119" i="5" s="1"/>
  <c r="H118" i="5"/>
  <c r="F118" i="5"/>
  <c r="I117" i="5"/>
  <c r="H117" i="5"/>
  <c r="G117" i="5"/>
  <c r="F117" i="5"/>
  <c r="K116" i="5"/>
  <c r="I115" i="5"/>
  <c r="H115" i="5"/>
  <c r="F115" i="5"/>
  <c r="I114" i="5"/>
  <c r="H114" i="5"/>
  <c r="G114" i="5"/>
  <c r="F114" i="5"/>
  <c r="K113" i="5"/>
  <c r="H112" i="5"/>
  <c r="F112" i="5"/>
  <c r="I111" i="5"/>
  <c r="H111" i="5"/>
  <c r="G111" i="5"/>
  <c r="F111" i="5"/>
  <c r="H110" i="5"/>
  <c r="J110" i="5" s="1"/>
  <c r="G110" i="5"/>
  <c r="F110" i="5"/>
  <c r="I110" i="5" s="1"/>
  <c r="K109" i="5"/>
  <c r="I108" i="5"/>
  <c r="H108" i="5"/>
  <c r="G108" i="5"/>
  <c r="F108" i="5"/>
  <c r="H107" i="5"/>
  <c r="G107" i="5"/>
  <c r="F107" i="5"/>
  <c r="I107" i="5" s="1"/>
  <c r="I106" i="5"/>
  <c r="I105" i="5" s="1"/>
  <c r="H106" i="5"/>
  <c r="F106" i="5"/>
  <c r="K105" i="5"/>
  <c r="H104" i="5"/>
  <c r="G104" i="5"/>
  <c r="F104" i="5"/>
  <c r="I104" i="5" s="1"/>
  <c r="I103" i="5"/>
  <c r="H103" i="5"/>
  <c r="F103" i="5"/>
  <c r="G103" i="5" s="1"/>
  <c r="I102" i="5"/>
  <c r="H102" i="5"/>
  <c r="G102" i="5"/>
  <c r="F102" i="5"/>
  <c r="H101" i="5"/>
  <c r="G101" i="5"/>
  <c r="F101" i="5"/>
  <c r="I101" i="5" s="1"/>
  <c r="I100" i="5"/>
  <c r="H100" i="5"/>
  <c r="F100" i="5"/>
  <c r="G100" i="5" s="1"/>
  <c r="I99" i="5"/>
  <c r="H99" i="5"/>
  <c r="G99" i="5"/>
  <c r="F99" i="5"/>
  <c r="H98" i="5"/>
  <c r="J98" i="5" s="1"/>
  <c r="G98" i="5"/>
  <c r="F98" i="5"/>
  <c r="I98" i="5" s="1"/>
  <c r="K97" i="5"/>
  <c r="F97" i="5"/>
  <c r="I96" i="5"/>
  <c r="H96" i="5"/>
  <c r="G96" i="5"/>
  <c r="F96" i="5"/>
  <c r="H95" i="5"/>
  <c r="G95" i="5"/>
  <c r="F95" i="5"/>
  <c r="I95" i="5" s="1"/>
  <c r="I94" i="5"/>
  <c r="I93" i="5" s="1"/>
  <c r="H94" i="5"/>
  <c r="F94" i="5"/>
  <c r="K93" i="5"/>
  <c r="H92" i="5"/>
  <c r="J92" i="5" s="1"/>
  <c r="L92" i="5" s="1"/>
  <c r="G92" i="5"/>
  <c r="F92" i="5"/>
  <c r="I92" i="5" s="1"/>
  <c r="H91" i="5"/>
  <c r="F91" i="5"/>
  <c r="G91" i="5" s="1"/>
  <c r="I90" i="5"/>
  <c r="H90" i="5"/>
  <c r="G90" i="5"/>
  <c r="F90" i="5"/>
  <c r="H89" i="5"/>
  <c r="G89" i="5"/>
  <c r="F89" i="5"/>
  <c r="I89" i="5" s="1"/>
  <c r="I88" i="5"/>
  <c r="H88" i="5"/>
  <c r="F88" i="5"/>
  <c r="G88" i="5" s="1"/>
  <c r="I87" i="5"/>
  <c r="H87" i="5"/>
  <c r="G87" i="5"/>
  <c r="F87" i="5"/>
  <c r="H86" i="5"/>
  <c r="J86" i="5" s="1"/>
  <c r="G86" i="5"/>
  <c r="F86" i="5"/>
  <c r="I86" i="5" s="1"/>
  <c r="H85" i="5"/>
  <c r="F85" i="5"/>
  <c r="I84" i="5"/>
  <c r="H84" i="5"/>
  <c r="G84" i="5"/>
  <c r="F84" i="5"/>
  <c r="H83" i="5"/>
  <c r="J83" i="5" s="1"/>
  <c r="G83" i="5"/>
  <c r="F83" i="5"/>
  <c r="I83" i="5" s="1"/>
  <c r="H82" i="5"/>
  <c r="F82" i="5"/>
  <c r="G82" i="5" s="1"/>
  <c r="I81" i="5"/>
  <c r="H81" i="5"/>
  <c r="G81" i="5"/>
  <c r="F81" i="5"/>
  <c r="H80" i="5"/>
  <c r="G80" i="5"/>
  <c r="F80" i="5"/>
  <c r="I80" i="5" s="1"/>
  <c r="I79" i="5"/>
  <c r="H79" i="5"/>
  <c r="F79" i="5"/>
  <c r="G79" i="5" s="1"/>
  <c r="I78" i="5"/>
  <c r="H78" i="5"/>
  <c r="G78" i="5"/>
  <c r="F78" i="5"/>
  <c r="H77" i="5"/>
  <c r="J77" i="5" s="1"/>
  <c r="L77" i="5" s="1"/>
  <c r="G77" i="5"/>
  <c r="F77" i="5"/>
  <c r="I77" i="5" s="1"/>
  <c r="H76" i="5"/>
  <c r="F76" i="5"/>
  <c r="I75" i="5"/>
  <c r="H75" i="5"/>
  <c r="G75" i="5"/>
  <c r="F75" i="5"/>
  <c r="H74" i="5"/>
  <c r="J74" i="5" s="1"/>
  <c r="G74" i="5"/>
  <c r="F74" i="5"/>
  <c r="I74" i="5" s="1"/>
  <c r="H73" i="5"/>
  <c r="F73" i="5"/>
  <c r="G73" i="5" s="1"/>
  <c r="I72" i="5"/>
  <c r="H72" i="5"/>
  <c r="G72" i="5"/>
  <c r="F72" i="5"/>
  <c r="H71" i="5"/>
  <c r="G71" i="5"/>
  <c r="F71" i="5"/>
  <c r="I71" i="5" s="1"/>
  <c r="I70" i="5"/>
  <c r="H70" i="5"/>
  <c r="F70" i="5"/>
  <c r="G70" i="5" s="1"/>
  <c r="I69" i="5"/>
  <c r="H69" i="5"/>
  <c r="G69" i="5"/>
  <c r="F69" i="5"/>
  <c r="H68" i="5"/>
  <c r="J68" i="5" s="1"/>
  <c r="L68" i="5" s="1"/>
  <c r="G68" i="5"/>
  <c r="F68" i="5"/>
  <c r="I68" i="5" s="1"/>
  <c r="H67" i="5"/>
  <c r="F67" i="5"/>
  <c r="I66" i="5"/>
  <c r="H66" i="5"/>
  <c r="G66" i="5"/>
  <c r="F66" i="5"/>
  <c r="H65" i="5"/>
  <c r="J65" i="5" s="1"/>
  <c r="L65" i="5" s="1"/>
  <c r="G65" i="5"/>
  <c r="F65" i="5"/>
  <c r="I65" i="5" s="1"/>
  <c r="H64" i="5"/>
  <c r="F64" i="5"/>
  <c r="G64" i="5" s="1"/>
  <c r="I63" i="5"/>
  <c r="H63" i="5"/>
  <c r="G63" i="5"/>
  <c r="F63" i="5"/>
  <c r="H62" i="5"/>
  <c r="G62" i="5"/>
  <c r="F62" i="5"/>
  <c r="I62" i="5" s="1"/>
  <c r="I61" i="5"/>
  <c r="H61" i="5"/>
  <c r="F61" i="5"/>
  <c r="G61" i="5" s="1"/>
  <c r="I60" i="5"/>
  <c r="H60" i="5"/>
  <c r="G60" i="5"/>
  <c r="F60" i="5"/>
  <c r="H59" i="5"/>
  <c r="J59" i="5" s="1"/>
  <c r="G59" i="5"/>
  <c r="F59" i="5"/>
  <c r="I59" i="5" s="1"/>
  <c r="H58" i="5"/>
  <c r="F58" i="5"/>
  <c r="I57" i="5"/>
  <c r="H57" i="5"/>
  <c r="G57" i="5"/>
  <c r="F57" i="5"/>
  <c r="H56" i="5"/>
  <c r="J56" i="5" s="1"/>
  <c r="G56" i="5"/>
  <c r="F56" i="5"/>
  <c r="I56" i="5" s="1"/>
  <c r="H55" i="5"/>
  <c r="F55" i="5"/>
  <c r="G55" i="5" s="1"/>
  <c r="I54" i="5"/>
  <c r="H54" i="5"/>
  <c r="G54" i="5"/>
  <c r="F54" i="5"/>
  <c r="H53" i="5"/>
  <c r="G53" i="5"/>
  <c r="F53" i="5"/>
  <c r="I53" i="5" s="1"/>
  <c r="I52" i="5"/>
  <c r="H52" i="5"/>
  <c r="F52" i="5"/>
  <c r="G52" i="5" s="1"/>
  <c r="I51" i="5"/>
  <c r="H51" i="5"/>
  <c r="G51" i="5"/>
  <c r="F51" i="5"/>
  <c r="H50" i="5"/>
  <c r="J50" i="5" s="1"/>
  <c r="L50" i="5" s="1"/>
  <c r="G50" i="5"/>
  <c r="F50" i="5"/>
  <c r="I50" i="5" s="1"/>
  <c r="H49" i="5"/>
  <c r="F49" i="5"/>
  <c r="I48" i="5"/>
  <c r="H48" i="5"/>
  <c r="G48" i="5"/>
  <c r="F48" i="5"/>
  <c r="H47" i="5"/>
  <c r="J47" i="5" s="1"/>
  <c r="G47" i="5"/>
  <c r="F47" i="5"/>
  <c r="I47" i="5" s="1"/>
  <c r="H46" i="5"/>
  <c r="F46" i="5"/>
  <c r="I45" i="5"/>
  <c r="H45" i="5"/>
  <c r="G45" i="5"/>
  <c r="F45" i="5"/>
  <c r="H44" i="5"/>
  <c r="G44" i="5"/>
  <c r="F44" i="5"/>
  <c r="I44" i="5" s="1"/>
  <c r="K43" i="5"/>
  <c r="K42" i="5"/>
  <c r="K41" i="5"/>
  <c r="H40" i="5"/>
  <c r="G40" i="5"/>
  <c r="F40" i="5"/>
  <c r="I40" i="5" s="1"/>
  <c r="H39" i="5"/>
  <c r="G39" i="5"/>
  <c r="F39" i="5"/>
  <c r="I39" i="5" s="1"/>
  <c r="L38" i="5"/>
  <c r="H38" i="5"/>
  <c r="J38" i="5" s="1"/>
  <c r="G38" i="5"/>
  <c r="F38" i="5"/>
  <c r="I38" i="5" s="1"/>
  <c r="H37" i="5"/>
  <c r="G37" i="5"/>
  <c r="F37" i="5"/>
  <c r="I37" i="5" s="1"/>
  <c r="H36" i="5"/>
  <c r="G36" i="5"/>
  <c r="F36" i="5"/>
  <c r="I36" i="5" s="1"/>
  <c r="H35" i="5"/>
  <c r="J35" i="5" s="1"/>
  <c r="L35" i="5" s="1"/>
  <c r="G35" i="5"/>
  <c r="F35" i="5"/>
  <c r="I35" i="5" s="1"/>
  <c r="H34" i="5"/>
  <c r="G34" i="5"/>
  <c r="F34" i="5"/>
  <c r="I34" i="5" s="1"/>
  <c r="H33" i="5"/>
  <c r="G33" i="5"/>
  <c r="F33" i="5"/>
  <c r="I33" i="5" s="1"/>
  <c r="H32" i="5"/>
  <c r="J32" i="5" s="1"/>
  <c r="L32" i="5" s="1"/>
  <c r="G32" i="5"/>
  <c r="F32" i="5"/>
  <c r="I32" i="5" s="1"/>
  <c r="H31" i="5"/>
  <c r="G31" i="5"/>
  <c r="F31" i="5"/>
  <c r="I31" i="5" s="1"/>
  <c r="H30" i="5"/>
  <c r="G30" i="5"/>
  <c r="F30" i="5"/>
  <c r="I30" i="5" s="1"/>
  <c r="H29" i="5"/>
  <c r="J29" i="5" s="1"/>
  <c r="G29" i="5"/>
  <c r="L29" i="5" s="1"/>
  <c r="F29" i="5"/>
  <c r="I29" i="5" s="1"/>
  <c r="H28" i="5"/>
  <c r="G28" i="5"/>
  <c r="F28" i="5"/>
  <c r="I28" i="5" s="1"/>
  <c r="H27" i="5"/>
  <c r="G27" i="5"/>
  <c r="F27" i="5"/>
  <c r="I27" i="5" s="1"/>
  <c r="H26" i="5"/>
  <c r="J26" i="5" s="1"/>
  <c r="G26" i="5"/>
  <c r="F26" i="5"/>
  <c r="I26" i="5" s="1"/>
  <c r="H25" i="5"/>
  <c r="G25" i="5"/>
  <c r="F25" i="5"/>
  <c r="I25" i="5" s="1"/>
  <c r="H24" i="5"/>
  <c r="G24" i="5"/>
  <c r="F24" i="5"/>
  <c r="I24" i="5" s="1"/>
  <c r="H23" i="5"/>
  <c r="J23" i="5" s="1"/>
  <c r="G23" i="5"/>
  <c r="F23" i="5"/>
  <c r="I23" i="5" s="1"/>
  <c r="H22" i="5"/>
  <c r="G22" i="5"/>
  <c r="F22" i="5"/>
  <c r="I22" i="5" s="1"/>
  <c r="H21" i="5"/>
  <c r="G21" i="5"/>
  <c r="F21" i="5"/>
  <c r="I21" i="5" s="1"/>
  <c r="H20" i="5"/>
  <c r="J20" i="5" s="1"/>
  <c r="L20" i="5" s="1"/>
  <c r="G20" i="5"/>
  <c r="G18" i="5" s="1"/>
  <c r="F20" i="5"/>
  <c r="I20" i="5" s="1"/>
  <c r="H19" i="5"/>
  <c r="G19" i="5"/>
  <c r="F19" i="5"/>
  <c r="I19" i="5" s="1"/>
  <c r="K18" i="5"/>
  <c r="F18" i="5"/>
  <c r="L17" i="5"/>
  <c r="H17" i="5"/>
  <c r="J17" i="5" s="1"/>
  <c r="G17" i="5"/>
  <c r="F17" i="5"/>
  <c r="I17" i="5" s="1"/>
  <c r="H16" i="5"/>
  <c r="J16" i="5" s="1"/>
  <c r="G16" i="5"/>
  <c r="F16" i="5"/>
  <c r="I16" i="5" s="1"/>
  <c r="K15" i="5"/>
  <c r="I15" i="5"/>
  <c r="G15" i="5"/>
  <c r="F15" i="5"/>
  <c r="H14" i="5"/>
  <c r="G14" i="5"/>
  <c r="G13" i="5" s="1"/>
  <c r="F14" i="5"/>
  <c r="I14" i="5" s="1"/>
  <c r="I13" i="5" s="1"/>
  <c r="K13" i="5"/>
  <c r="F13" i="5"/>
  <c r="O74" i="4"/>
  <c r="L74" i="4"/>
  <c r="I74" i="4"/>
  <c r="I73" i="4" s="1"/>
  <c r="F74" i="4"/>
  <c r="M74" i="4" s="1"/>
  <c r="M73" i="4" s="1"/>
  <c r="T73" i="4"/>
  <c r="S73" i="4"/>
  <c r="O72" i="4"/>
  <c r="L72" i="4"/>
  <c r="I72" i="4"/>
  <c r="P72" i="4" s="1"/>
  <c r="F72" i="4"/>
  <c r="M72" i="4" s="1"/>
  <c r="O71" i="4"/>
  <c r="L71" i="4"/>
  <c r="I71" i="4"/>
  <c r="G71" i="4"/>
  <c r="F71" i="4"/>
  <c r="M71" i="4" s="1"/>
  <c r="O69" i="4"/>
  <c r="L69" i="4"/>
  <c r="J69" i="4"/>
  <c r="J68" i="4" s="1"/>
  <c r="I69" i="4"/>
  <c r="P69" i="4" s="1"/>
  <c r="G69" i="4"/>
  <c r="F69" i="4"/>
  <c r="F68" i="4" s="1"/>
  <c r="T68" i="4"/>
  <c r="S68" i="4"/>
  <c r="I68" i="4"/>
  <c r="O67" i="4"/>
  <c r="L67" i="4"/>
  <c r="I67" i="4"/>
  <c r="I66" i="4" s="1"/>
  <c r="F67" i="4"/>
  <c r="M67" i="4" s="1"/>
  <c r="T66" i="4"/>
  <c r="S66" i="4"/>
  <c r="O65" i="4"/>
  <c r="L65" i="4"/>
  <c r="N65" i="4" s="1"/>
  <c r="I65" i="4"/>
  <c r="P65" i="4" s="1"/>
  <c r="F65" i="4"/>
  <c r="M65" i="4" s="1"/>
  <c r="O64" i="4"/>
  <c r="M64" i="4"/>
  <c r="L64" i="4"/>
  <c r="J64" i="4"/>
  <c r="I64" i="4"/>
  <c r="P64" i="4" s="1"/>
  <c r="F64" i="4"/>
  <c r="G64" i="4" s="1"/>
  <c r="O63" i="4"/>
  <c r="L63" i="4"/>
  <c r="J63" i="4"/>
  <c r="I63" i="4"/>
  <c r="P63" i="4" s="1"/>
  <c r="Q63" i="4" s="1"/>
  <c r="F63" i="4"/>
  <c r="G63" i="4" s="1"/>
  <c r="O62" i="4"/>
  <c r="L62" i="4"/>
  <c r="I62" i="4"/>
  <c r="G62" i="4"/>
  <c r="F62" i="4"/>
  <c r="M62" i="4" s="1"/>
  <c r="O61" i="4"/>
  <c r="L61" i="4"/>
  <c r="I61" i="4"/>
  <c r="P61" i="4" s="1"/>
  <c r="F61" i="4"/>
  <c r="M61" i="4" s="1"/>
  <c r="T60" i="4"/>
  <c r="S60" i="4"/>
  <c r="O59" i="4"/>
  <c r="L59" i="4"/>
  <c r="I59" i="4"/>
  <c r="J59" i="4" s="1"/>
  <c r="F59" i="4"/>
  <c r="M59" i="4" s="1"/>
  <c r="O58" i="4"/>
  <c r="L58" i="4"/>
  <c r="I58" i="4"/>
  <c r="J58" i="4" s="1"/>
  <c r="F58" i="4"/>
  <c r="G58" i="4" s="1"/>
  <c r="O57" i="4"/>
  <c r="L57" i="4"/>
  <c r="J57" i="4"/>
  <c r="I57" i="4"/>
  <c r="P57" i="4" s="1"/>
  <c r="F57" i="4"/>
  <c r="O56" i="4"/>
  <c r="L56" i="4"/>
  <c r="I56" i="4"/>
  <c r="I55" i="4" s="1"/>
  <c r="F56" i="4"/>
  <c r="T55" i="4"/>
  <c r="S55" i="4"/>
  <c r="O54" i="4"/>
  <c r="L54" i="4"/>
  <c r="I54" i="4"/>
  <c r="P54" i="4" s="1"/>
  <c r="Q54" i="4" s="1"/>
  <c r="F54" i="4"/>
  <c r="G54" i="4" s="1"/>
  <c r="O53" i="4"/>
  <c r="L53" i="4"/>
  <c r="I53" i="4"/>
  <c r="P53" i="4" s="1"/>
  <c r="F53" i="4"/>
  <c r="G53" i="4" s="1"/>
  <c r="G52" i="4" s="1"/>
  <c r="T52" i="4"/>
  <c r="T26" i="4" s="1"/>
  <c r="S52" i="4"/>
  <c r="O51" i="4"/>
  <c r="L51" i="4"/>
  <c r="I51" i="4"/>
  <c r="G51" i="4"/>
  <c r="F51" i="4"/>
  <c r="M51" i="4" s="1"/>
  <c r="O50" i="4"/>
  <c r="L50" i="4"/>
  <c r="I50" i="4"/>
  <c r="P50" i="4" s="1"/>
  <c r="F50" i="4"/>
  <c r="M50" i="4" s="1"/>
  <c r="P49" i="4"/>
  <c r="O49" i="4"/>
  <c r="L49" i="4"/>
  <c r="J49" i="4"/>
  <c r="I49" i="4"/>
  <c r="F49" i="4"/>
  <c r="G49" i="4" s="1"/>
  <c r="T48" i="4"/>
  <c r="S48" i="4"/>
  <c r="F48" i="4"/>
  <c r="O47" i="4"/>
  <c r="L47" i="4"/>
  <c r="I47" i="4"/>
  <c r="P47" i="4" s="1"/>
  <c r="F47" i="4"/>
  <c r="G47" i="4" s="1"/>
  <c r="O46" i="4"/>
  <c r="L46" i="4"/>
  <c r="N46" i="4" s="1"/>
  <c r="I46" i="4"/>
  <c r="P46" i="4" s="1"/>
  <c r="F46" i="4"/>
  <c r="M46" i="4" s="1"/>
  <c r="O45" i="4"/>
  <c r="L45" i="4"/>
  <c r="I45" i="4"/>
  <c r="G45" i="4"/>
  <c r="F45" i="4"/>
  <c r="M45" i="4" s="1"/>
  <c r="T44" i="4"/>
  <c r="S44" i="4"/>
  <c r="S26" i="4" s="1"/>
  <c r="P43" i="4"/>
  <c r="O43" i="4"/>
  <c r="L43" i="4"/>
  <c r="I43" i="4"/>
  <c r="J43" i="4" s="1"/>
  <c r="F43" i="4"/>
  <c r="G43" i="4" s="1"/>
  <c r="P42" i="4"/>
  <c r="O42" i="4"/>
  <c r="Q42" i="4" s="1"/>
  <c r="L42" i="4"/>
  <c r="I42" i="4"/>
  <c r="J42" i="4" s="1"/>
  <c r="F42" i="4"/>
  <c r="G42" i="4" s="1"/>
  <c r="O41" i="4"/>
  <c r="L41" i="4"/>
  <c r="I41" i="4"/>
  <c r="P41" i="4" s="1"/>
  <c r="F41" i="4"/>
  <c r="G41" i="4" s="1"/>
  <c r="O40" i="4"/>
  <c r="M40" i="4"/>
  <c r="L40" i="4"/>
  <c r="I40" i="4"/>
  <c r="P40" i="4" s="1"/>
  <c r="F40" i="4"/>
  <c r="G40" i="4" s="1"/>
  <c r="O39" i="4"/>
  <c r="L39" i="4"/>
  <c r="N39" i="4" s="1"/>
  <c r="I39" i="4"/>
  <c r="G39" i="4"/>
  <c r="F39" i="4"/>
  <c r="M39" i="4" s="1"/>
  <c r="O38" i="4"/>
  <c r="L38" i="4"/>
  <c r="I38" i="4"/>
  <c r="F38" i="4"/>
  <c r="M38" i="4" s="1"/>
  <c r="O37" i="4"/>
  <c r="L37" i="4"/>
  <c r="J37" i="4"/>
  <c r="I37" i="4"/>
  <c r="P37" i="4" s="1"/>
  <c r="F37" i="4"/>
  <c r="G37" i="4" s="1"/>
  <c r="O36" i="4"/>
  <c r="L36" i="4"/>
  <c r="J36" i="4"/>
  <c r="J35" i="4" s="1"/>
  <c r="I36" i="4"/>
  <c r="P36" i="4" s="1"/>
  <c r="F36" i="4"/>
  <c r="G36" i="4" s="1"/>
  <c r="G35" i="4" s="1"/>
  <c r="T35" i="4"/>
  <c r="S35" i="4"/>
  <c r="O34" i="4"/>
  <c r="L34" i="4"/>
  <c r="I34" i="4"/>
  <c r="P34" i="4" s="1"/>
  <c r="F34" i="4"/>
  <c r="O33" i="4"/>
  <c r="L33" i="4"/>
  <c r="I33" i="4"/>
  <c r="F33" i="4"/>
  <c r="M33" i="4" s="1"/>
  <c r="O32" i="4"/>
  <c r="L32" i="4"/>
  <c r="I32" i="4"/>
  <c r="J32" i="4" s="1"/>
  <c r="G32" i="4"/>
  <c r="F32" i="4"/>
  <c r="M32" i="4" s="1"/>
  <c r="P31" i="4"/>
  <c r="O31" i="4"/>
  <c r="L31" i="4"/>
  <c r="I31" i="4"/>
  <c r="J31" i="4" s="1"/>
  <c r="F31" i="4"/>
  <c r="G31" i="4" s="1"/>
  <c r="P30" i="4"/>
  <c r="O30" i="4"/>
  <c r="L30" i="4"/>
  <c r="I30" i="4"/>
  <c r="J30" i="4" s="1"/>
  <c r="F30" i="4"/>
  <c r="G30" i="4" s="1"/>
  <c r="O29" i="4"/>
  <c r="L29" i="4"/>
  <c r="I29" i="4"/>
  <c r="P29" i="4" s="1"/>
  <c r="F29" i="4"/>
  <c r="G29" i="4" s="1"/>
  <c r="M28" i="4"/>
  <c r="L28" i="4"/>
  <c r="I28" i="4"/>
  <c r="J28" i="4" s="1"/>
  <c r="F28" i="4"/>
  <c r="P24" i="4"/>
  <c r="O24" i="4"/>
  <c r="L24" i="4"/>
  <c r="I24" i="4"/>
  <c r="J24" i="4" s="1"/>
  <c r="F24" i="4"/>
  <c r="G24" i="4" s="1"/>
  <c r="P23" i="4"/>
  <c r="O23" i="4"/>
  <c r="L23" i="4"/>
  <c r="I23" i="4"/>
  <c r="J23" i="4" s="1"/>
  <c r="F23" i="4"/>
  <c r="G23" i="4" s="1"/>
  <c r="O22" i="4"/>
  <c r="L22" i="4"/>
  <c r="I22" i="4"/>
  <c r="P22" i="4" s="1"/>
  <c r="Q22" i="4" s="1"/>
  <c r="F22" i="4"/>
  <c r="O21" i="4"/>
  <c r="M21" i="4"/>
  <c r="L21" i="4"/>
  <c r="I21" i="4"/>
  <c r="P21" i="4" s="1"/>
  <c r="G21" i="4"/>
  <c r="F21" i="4"/>
  <c r="O20" i="4"/>
  <c r="L20" i="4"/>
  <c r="N20" i="4" s="1"/>
  <c r="I20" i="4"/>
  <c r="G20" i="4"/>
  <c r="F20" i="4"/>
  <c r="M20" i="4" s="1"/>
  <c r="O19" i="4"/>
  <c r="L19" i="4"/>
  <c r="I19" i="4"/>
  <c r="P19" i="4" s="1"/>
  <c r="F19" i="4"/>
  <c r="M19" i="4" s="1"/>
  <c r="O18" i="4"/>
  <c r="Q18" i="4" s="1"/>
  <c r="L18" i="4"/>
  <c r="I18" i="4"/>
  <c r="P18" i="4" s="1"/>
  <c r="F18" i="4"/>
  <c r="G18" i="4" s="1"/>
  <c r="O17" i="4"/>
  <c r="L17" i="4"/>
  <c r="J17" i="4"/>
  <c r="I17" i="4"/>
  <c r="P17" i="4" s="1"/>
  <c r="F17" i="4"/>
  <c r="G17" i="4" s="1"/>
  <c r="O16" i="4"/>
  <c r="M16" i="4"/>
  <c r="L16" i="4"/>
  <c r="I16" i="4"/>
  <c r="P16" i="4" s="1"/>
  <c r="Q16" i="4" s="1"/>
  <c r="F16" i="4"/>
  <c r="G16" i="4" s="1"/>
  <c r="O15" i="4"/>
  <c r="M15" i="4"/>
  <c r="L15" i="4"/>
  <c r="N15" i="4" s="1"/>
  <c r="I15" i="4"/>
  <c r="P15" i="4" s="1"/>
  <c r="F15" i="4"/>
  <c r="G15" i="4" s="1"/>
  <c r="T14" i="4"/>
  <c r="S14" i="4"/>
  <c r="O13" i="4"/>
  <c r="L13" i="4"/>
  <c r="I13" i="4"/>
  <c r="F13" i="4"/>
  <c r="M13" i="4" s="1"/>
  <c r="M12" i="4" s="1"/>
  <c r="T12" i="4"/>
  <c r="S12" i="4"/>
  <c r="O79" i="3"/>
  <c r="O78" i="3" s="1"/>
  <c r="N79" i="3"/>
  <c r="P79" i="3" s="1"/>
  <c r="P78" i="3" s="1"/>
  <c r="L79" i="3"/>
  <c r="K79" i="3"/>
  <c r="I79" i="3"/>
  <c r="I78" i="3" s="1"/>
  <c r="H79" i="3"/>
  <c r="R78" i="3"/>
  <c r="Q78" i="3"/>
  <c r="N78" i="3"/>
  <c r="H78" i="3"/>
  <c r="L77" i="3"/>
  <c r="K77" i="3"/>
  <c r="I77" i="3"/>
  <c r="H77" i="3"/>
  <c r="L76" i="3"/>
  <c r="K76" i="3"/>
  <c r="J76" i="3"/>
  <c r="I76" i="3"/>
  <c r="O76" i="3" s="1"/>
  <c r="H76" i="3"/>
  <c r="N76" i="3" s="1"/>
  <c r="R75" i="3"/>
  <c r="Q75" i="3"/>
  <c r="H75" i="3"/>
  <c r="L74" i="3"/>
  <c r="K74" i="3"/>
  <c r="J74" i="3"/>
  <c r="J73" i="3" s="1"/>
  <c r="I74" i="3"/>
  <c r="O74" i="3" s="1"/>
  <c r="O73" i="3" s="1"/>
  <c r="H74" i="3"/>
  <c r="N74" i="3" s="1"/>
  <c r="R73" i="3"/>
  <c r="Q73" i="3"/>
  <c r="I73" i="3"/>
  <c r="H73" i="3"/>
  <c r="P72" i="3"/>
  <c r="P71" i="3" s="1"/>
  <c r="L72" i="3"/>
  <c r="K72" i="3"/>
  <c r="I72" i="3"/>
  <c r="I71" i="3" s="1"/>
  <c r="H72" i="3"/>
  <c r="H71" i="3" s="1"/>
  <c r="R71" i="3"/>
  <c r="Q71" i="3"/>
  <c r="O71" i="3"/>
  <c r="N71" i="3"/>
  <c r="L70" i="3"/>
  <c r="K70" i="3"/>
  <c r="I70" i="3"/>
  <c r="O70" i="3" s="1"/>
  <c r="H70" i="3"/>
  <c r="N69" i="3"/>
  <c r="L69" i="3"/>
  <c r="K69" i="3"/>
  <c r="J69" i="3"/>
  <c r="I69" i="3"/>
  <c r="O69" i="3" s="1"/>
  <c r="H69" i="3"/>
  <c r="O68" i="3"/>
  <c r="L68" i="3"/>
  <c r="K68" i="3"/>
  <c r="J68" i="3"/>
  <c r="I68" i="3"/>
  <c r="H68" i="3"/>
  <c r="R67" i="3"/>
  <c r="Q67" i="3"/>
  <c r="O67" i="3"/>
  <c r="L66" i="3"/>
  <c r="K66" i="3"/>
  <c r="I66" i="3"/>
  <c r="O66" i="3" s="1"/>
  <c r="H66" i="3"/>
  <c r="N65" i="3"/>
  <c r="L65" i="3"/>
  <c r="K65" i="3"/>
  <c r="J65" i="3"/>
  <c r="I65" i="3"/>
  <c r="O65" i="3" s="1"/>
  <c r="H65" i="3"/>
  <c r="O64" i="3"/>
  <c r="L64" i="3"/>
  <c r="K64" i="3"/>
  <c r="J64" i="3"/>
  <c r="I64" i="3"/>
  <c r="H64" i="3"/>
  <c r="N64" i="3" s="1"/>
  <c r="N63" i="3"/>
  <c r="L63" i="3"/>
  <c r="K63" i="3"/>
  <c r="J63" i="3"/>
  <c r="I63" i="3"/>
  <c r="O63" i="3" s="1"/>
  <c r="H63" i="3"/>
  <c r="L62" i="3"/>
  <c r="K62" i="3"/>
  <c r="J62" i="3"/>
  <c r="I62" i="3"/>
  <c r="O62" i="3" s="1"/>
  <c r="H62" i="3"/>
  <c r="N62" i="3" s="1"/>
  <c r="N61" i="3"/>
  <c r="L61" i="3"/>
  <c r="K61" i="3"/>
  <c r="J61" i="3"/>
  <c r="I61" i="3"/>
  <c r="O61" i="3" s="1"/>
  <c r="H61" i="3"/>
  <c r="L60" i="3"/>
  <c r="K60" i="3"/>
  <c r="I60" i="3"/>
  <c r="O60" i="3" s="1"/>
  <c r="H60" i="3"/>
  <c r="N59" i="3"/>
  <c r="L59" i="3"/>
  <c r="K59" i="3"/>
  <c r="J59" i="3"/>
  <c r="I59" i="3"/>
  <c r="O59" i="3" s="1"/>
  <c r="H59" i="3"/>
  <c r="O58" i="3"/>
  <c r="L58" i="3"/>
  <c r="K58" i="3"/>
  <c r="J58" i="3"/>
  <c r="I58" i="3"/>
  <c r="H58" i="3"/>
  <c r="N58" i="3" s="1"/>
  <c r="P58" i="3" s="1"/>
  <c r="N57" i="3"/>
  <c r="P57" i="3" s="1"/>
  <c r="L57" i="3"/>
  <c r="K57" i="3"/>
  <c r="J57" i="3"/>
  <c r="I57" i="3"/>
  <c r="O57" i="3" s="1"/>
  <c r="H57" i="3"/>
  <c r="L56" i="3"/>
  <c r="K56" i="3"/>
  <c r="I56" i="3"/>
  <c r="O56" i="3" s="1"/>
  <c r="H56" i="3"/>
  <c r="N56" i="3" s="1"/>
  <c r="N55" i="3"/>
  <c r="L55" i="3"/>
  <c r="K55" i="3"/>
  <c r="J55" i="3"/>
  <c r="I55" i="3"/>
  <c r="O55" i="3" s="1"/>
  <c r="H55" i="3"/>
  <c r="L54" i="3"/>
  <c r="K54" i="3"/>
  <c r="I54" i="3"/>
  <c r="O54" i="3" s="1"/>
  <c r="H54" i="3"/>
  <c r="N53" i="3"/>
  <c r="L53" i="3"/>
  <c r="K53" i="3"/>
  <c r="J53" i="3"/>
  <c r="I53" i="3"/>
  <c r="O53" i="3" s="1"/>
  <c r="H53" i="3"/>
  <c r="O52" i="3"/>
  <c r="L52" i="3"/>
  <c r="K52" i="3"/>
  <c r="J52" i="3"/>
  <c r="I52" i="3"/>
  <c r="H52" i="3"/>
  <c r="N52" i="3" s="1"/>
  <c r="N51" i="3"/>
  <c r="L51" i="3"/>
  <c r="K51" i="3"/>
  <c r="J51" i="3"/>
  <c r="I51" i="3"/>
  <c r="O51" i="3" s="1"/>
  <c r="H51" i="3"/>
  <c r="L50" i="3"/>
  <c r="K50" i="3"/>
  <c r="J50" i="3"/>
  <c r="I50" i="3"/>
  <c r="O50" i="3" s="1"/>
  <c r="H50" i="3"/>
  <c r="N50" i="3" s="1"/>
  <c r="N49" i="3"/>
  <c r="L49" i="3"/>
  <c r="K49" i="3"/>
  <c r="J49" i="3"/>
  <c r="I49" i="3"/>
  <c r="O49" i="3" s="1"/>
  <c r="H49" i="3"/>
  <c r="L48" i="3"/>
  <c r="K48" i="3"/>
  <c r="I48" i="3"/>
  <c r="O48" i="3" s="1"/>
  <c r="H48" i="3"/>
  <c r="N47" i="3"/>
  <c r="L47" i="3"/>
  <c r="K47" i="3"/>
  <c r="J47" i="3"/>
  <c r="I47" i="3"/>
  <c r="O47" i="3" s="1"/>
  <c r="H47" i="3"/>
  <c r="O46" i="3"/>
  <c r="L46" i="3"/>
  <c r="K46" i="3"/>
  <c r="J46" i="3"/>
  <c r="I46" i="3"/>
  <c r="H46" i="3"/>
  <c r="N46" i="3" s="1"/>
  <c r="N45" i="3"/>
  <c r="L45" i="3"/>
  <c r="K45" i="3"/>
  <c r="J45" i="3"/>
  <c r="I45" i="3"/>
  <c r="O45" i="3" s="1"/>
  <c r="H45" i="3"/>
  <c r="L44" i="3"/>
  <c r="K44" i="3"/>
  <c r="I44" i="3"/>
  <c r="O44" i="3" s="1"/>
  <c r="H44" i="3"/>
  <c r="N44" i="3" s="1"/>
  <c r="N43" i="3"/>
  <c r="L43" i="3"/>
  <c r="K43" i="3"/>
  <c r="J43" i="3"/>
  <c r="I43" i="3"/>
  <c r="O43" i="3" s="1"/>
  <c r="H43" i="3"/>
  <c r="L42" i="3"/>
  <c r="K42" i="3"/>
  <c r="I42" i="3"/>
  <c r="O42" i="3" s="1"/>
  <c r="H42" i="3"/>
  <c r="N41" i="3"/>
  <c r="L41" i="3"/>
  <c r="K41" i="3"/>
  <c r="J41" i="3"/>
  <c r="I41" i="3"/>
  <c r="O41" i="3" s="1"/>
  <c r="H41" i="3"/>
  <c r="O40" i="3"/>
  <c r="L40" i="3"/>
  <c r="K40" i="3"/>
  <c r="J40" i="3"/>
  <c r="I40" i="3"/>
  <c r="H40" i="3"/>
  <c r="N40" i="3" s="1"/>
  <c r="P40" i="3" s="1"/>
  <c r="N39" i="3"/>
  <c r="L39" i="3"/>
  <c r="K39" i="3"/>
  <c r="J39" i="3"/>
  <c r="I39" i="3"/>
  <c r="O39" i="3" s="1"/>
  <c r="H39" i="3"/>
  <c r="L38" i="3"/>
  <c r="K38" i="3"/>
  <c r="J38" i="3"/>
  <c r="I38" i="3"/>
  <c r="O38" i="3" s="1"/>
  <c r="H38" i="3"/>
  <c r="N38" i="3" s="1"/>
  <c r="N37" i="3"/>
  <c r="L37" i="3"/>
  <c r="K37" i="3"/>
  <c r="J37" i="3"/>
  <c r="I37" i="3"/>
  <c r="O37" i="3" s="1"/>
  <c r="H37" i="3"/>
  <c r="L36" i="3"/>
  <c r="K36" i="3"/>
  <c r="I36" i="3"/>
  <c r="O36" i="3" s="1"/>
  <c r="H36" i="3"/>
  <c r="N35" i="3"/>
  <c r="L35" i="3"/>
  <c r="K35" i="3"/>
  <c r="J35" i="3"/>
  <c r="I35" i="3"/>
  <c r="O35" i="3" s="1"/>
  <c r="H35" i="3"/>
  <c r="O34" i="3"/>
  <c r="L34" i="3"/>
  <c r="K34" i="3"/>
  <c r="J34" i="3"/>
  <c r="I34" i="3"/>
  <c r="H34" i="3"/>
  <c r="N33" i="3"/>
  <c r="L33" i="3"/>
  <c r="K33" i="3"/>
  <c r="J33" i="3"/>
  <c r="I33" i="3"/>
  <c r="O33" i="3" s="1"/>
  <c r="H33" i="3"/>
  <c r="L32" i="3"/>
  <c r="K32" i="3"/>
  <c r="I32" i="3"/>
  <c r="O32" i="3" s="1"/>
  <c r="H32" i="3"/>
  <c r="N32" i="3" s="1"/>
  <c r="O31" i="3"/>
  <c r="N31" i="3"/>
  <c r="L31" i="3"/>
  <c r="K31" i="3"/>
  <c r="J31" i="3"/>
  <c r="I31" i="3"/>
  <c r="H31" i="3"/>
  <c r="L30" i="3"/>
  <c r="K30" i="3"/>
  <c r="I30" i="3"/>
  <c r="J30" i="3" s="1"/>
  <c r="H30" i="3"/>
  <c r="N30" i="3" s="1"/>
  <c r="O29" i="3"/>
  <c r="N29" i="3"/>
  <c r="L29" i="3"/>
  <c r="K29" i="3"/>
  <c r="J29" i="3"/>
  <c r="I29" i="3"/>
  <c r="H29" i="3"/>
  <c r="L28" i="3"/>
  <c r="K28" i="3"/>
  <c r="J28" i="3"/>
  <c r="I28" i="3"/>
  <c r="H28" i="3"/>
  <c r="O27" i="3"/>
  <c r="N27" i="3"/>
  <c r="L27" i="3"/>
  <c r="K27" i="3"/>
  <c r="J27" i="3"/>
  <c r="I27" i="3"/>
  <c r="H27" i="3"/>
  <c r="O26" i="3"/>
  <c r="L26" i="3"/>
  <c r="K26" i="3"/>
  <c r="I26" i="3"/>
  <c r="J26" i="3" s="1"/>
  <c r="H26" i="3"/>
  <c r="N26" i="3" s="1"/>
  <c r="O25" i="3"/>
  <c r="N25" i="3"/>
  <c r="L25" i="3"/>
  <c r="K25" i="3"/>
  <c r="J25" i="3"/>
  <c r="I25" i="3"/>
  <c r="H25" i="3"/>
  <c r="L24" i="3"/>
  <c r="K24" i="3"/>
  <c r="I24" i="3"/>
  <c r="H24" i="3"/>
  <c r="N24" i="3" s="1"/>
  <c r="O23" i="3"/>
  <c r="N23" i="3"/>
  <c r="L23" i="3"/>
  <c r="K23" i="3"/>
  <c r="J23" i="3"/>
  <c r="I23" i="3"/>
  <c r="H23" i="3"/>
  <c r="R22" i="3"/>
  <c r="Q22" i="3"/>
  <c r="R21" i="3"/>
  <c r="Q21" i="3"/>
  <c r="R20" i="3"/>
  <c r="O19" i="3"/>
  <c r="N19" i="3"/>
  <c r="L19" i="3"/>
  <c r="K19" i="3"/>
  <c r="J19" i="3"/>
  <c r="I19" i="3"/>
  <c r="H19" i="3"/>
  <c r="L18" i="3"/>
  <c r="K18" i="3"/>
  <c r="I18" i="3"/>
  <c r="H18" i="3"/>
  <c r="N18" i="3" s="1"/>
  <c r="O17" i="3"/>
  <c r="N17" i="3"/>
  <c r="P17" i="3" s="1"/>
  <c r="L17" i="3"/>
  <c r="K17" i="3"/>
  <c r="J17" i="3"/>
  <c r="I17" i="3"/>
  <c r="H17" i="3"/>
  <c r="L16" i="3"/>
  <c r="K16" i="3"/>
  <c r="I16" i="3"/>
  <c r="H16" i="3"/>
  <c r="N16" i="3" s="1"/>
  <c r="O15" i="3"/>
  <c r="N15" i="3"/>
  <c r="L15" i="3"/>
  <c r="K15" i="3"/>
  <c r="J15" i="3"/>
  <c r="I15" i="3"/>
  <c r="H15" i="3"/>
  <c r="O14" i="3"/>
  <c r="N14" i="3"/>
  <c r="P14" i="3" s="1"/>
  <c r="L14" i="3"/>
  <c r="K14" i="3"/>
  <c r="J14" i="3"/>
  <c r="I14" i="3"/>
  <c r="H14" i="3"/>
  <c r="H12" i="3" s="1"/>
  <c r="O13" i="3"/>
  <c r="N13" i="3"/>
  <c r="L13" i="3"/>
  <c r="K13" i="3"/>
  <c r="J13" i="3"/>
  <c r="I13" i="3"/>
  <c r="H13" i="3"/>
  <c r="R12" i="3"/>
  <c r="Q12" i="3"/>
  <c r="I205" i="2"/>
  <c r="H205" i="2"/>
  <c r="F205" i="2"/>
  <c r="G205" i="2" s="1"/>
  <c r="G204" i="2" s="1"/>
  <c r="K204" i="2"/>
  <c r="F204" i="2"/>
  <c r="I203" i="2"/>
  <c r="H203" i="2"/>
  <c r="F203" i="2"/>
  <c r="G203" i="2" s="1"/>
  <c r="H202" i="2"/>
  <c r="F202" i="2"/>
  <c r="H201" i="2"/>
  <c r="F201" i="2"/>
  <c r="G201" i="2" s="1"/>
  <c r="K200" i="2"/>
  <c r="I199" i="2"/>
  <c r="H199" i="2"/>
  <c r="F199" i="2"/>
  <c r="F198" i="2" s="1"/>
  <c r="K198" i="2"/>
  <c r="I197" i="2"/>
  <c r="H197" i="2"/>
  <c r="F197" i="2"/>
  <c r="G197" i="2" s="1"/>
  <c r="H196" i="2"/>
  <c r="F196" i="2"/>
  <c r="I196" i="2" s="1"/>
  <c r="J196" i="2" s="1"/>
  <c r="H195" i="2"/>
  <c r="G195" i="2"/>
  <c r="F195" i="2"/>
  <c r="K194" i="2"/>
  <c r="H193" i="2"/>
  <c r="G193" i="2"/>
  <c r="F193" i="2"/>
  <c r="I193" i="2" s="1"/>
  <c r="H192" i="2"/>
  <c r="G192" i="2"/>
  <c r="F192" i="2"/>
  <c r="I192" i="2" s="1"/>
  <c r="I191" i="2"/>
  <c r="H191" i="2"/>
  <c r="F191" i="2"/>
  <c r="H190" i="2"/>
  <c r="F190" i="2"/>
  <c r="I189" i="2"/>
  <c r="H189" i="2"/>
  <c r="F189" i="2"/>
  <c r="G189" i="2" s="1"/>
  <c r="K188" i="2"/>
  <c r="I188" i="2"/>
  <c r="I210" i="2" s="1"/>
  <c r="K187" i="2"/>
  <c r="H185" i="2"/>
  <c r="F185" i="2"/>
  <c r="H184" i="2"/>
  <c r="F184" i="2"/>
  <c r="I184" i="2" s="1"/>
  <c r="J184" i="2" s="1"/>
  <c r="I183" i="2"/>
  <c r="H183" i="2"/>
  <c r="F183" i="2"/>
  <c r="G183" i="2" s="1"/>
  <c r="K182" i="2"/>
  <c r="H181" i="2"/>
  <c r="F181" i="2"/>
  <c r="I181" i="2" s="1"/>
  <c r="I180" i="2" s="1"/>
  <c r="K180" i="2"/>
  <c r="H179" i="2"/>
  <c r="F179" i="2"/>
  <c r="H178" i="2"/>
  <c r="F178" i="2"/>
  <c r="G178" i="2" s="1"/>
  <c r="H177" i="2"/>
  <c r="J177" i="2" s="1"/>
  <c r="G177" i="2"/>
  <c r="F177" i="2"/>
  <c r="I177" i="2" s="1"/>
  <c r="H176" i="2"/>
  <c r="J176" i="2" s="1"/>
  <c r="F176" i="2"/>
  <c r="I176" i="2" s="1"/>
  <c r="J175" i="2"/>
  <c r="H175" i="2"/>
  <c r="F175" i="2"/>
  <c r="I175" i="2" s="1"/>
  <c r="H174" i="2"/>
  <c r="F174" i="2"/>
  <c r="H173" i="2"/>
  <c r="J173" i="2" s="1"/>
  <c r="F173" i="2"/>
  <c r="I173" i="2" s="1"/>
  <c r="H172" i="2"/>
  <c r="J172" i="2" s="1"/>
  <c r="G172" i="2"/>
  <c r="F172" i="2"/>
  <c r="I172" i="2" s="1"/>
  <c r="H171" i="2"/>
  <c r="F171" i="2"/>
  <c r="I171" i="2" s="1"/>
  <c r="H170" i="2"/>
  <c r="J170" i="2" s="1"/>
  <c r="G170" i="2"/>
  <c r="F170" i="2"/>
  <c r="I170" i="2" s="1"/>
  <c r="H169" i="2"/>
  <c r="J169" i="2" s="1"/>
  <c r="F169" i="2"/>
  <c r="I169" i="2" s="1"/>
  <c r="H168" i="2"/>
  <c r="G168" i="2"/>
  <c r="F168" i="2"/>
  <c r="I168" i="2" s="1"/>
  <c r="K167" i="2"/>
  <c r="H166" i="2"/>
  <c r="J166" i="2" s="1"/>
  <c r="G166" i="2"/>
  <c r="F166" i="2"/>
  <c r="I166" i="2" s="1"/>
  <c r="H165" i="2"/>
  <c r="J165" i="2" s="1"/>
  <c r="F165" i="2"/>
  <c r="I165" i="2" s="1"/>
  <c r="H164" i="2"/>
  <c r="J164" i="2" s="1"/>
  <c r="G164" i="2"/>
  <c r="F164" i="2"/>
  <c r="I164" i="2" s="1"/>
  <c r="H163" i="2"/>
  <c r="F163" i="2"/>
  <c r="I163" i="2" s="1"/>
  <c r="J163" i="2" s="1"/>
  <c r="H162" i="2"/>
  <c r="J162" i="2" s="1"/>
  <c r="F162" i="2"/>
  <c r="I162" i="2" s="1"/>
  <c r="H161" i="2"/>
  <c r="F161" i="2"/>
  <c r="I161" i="2" s="1"/>
  <c r="J160" i="2"/>
  <c r="L160" i="2" s="1"/>
  <c r="H160" i="2"/>
  <c r="G160" i="2"/>
  <c r="F160" i="2"/>
  <c r="I160" i="2" s="1"/>
  <c r="H159" i="2"/>
  <c r="F159" i="2"/>
  <c r="H158" i="2"/>
  <c r="J158" i="2" s="1"/>
  <c r="F158" i="2"/>
  <c r="I158" i="2" s="1"/>
  <c r="H157" i="2"/>
  <c r="J157" i="2" s="1"/>
  <c r="G157" i="2"/>
  <c r="F157" i="2"/>
  <c r="I157" i="2" s="1"/>
  <c r="H156" i="2"/>
  <c r="F156" i="2"/>
  <c r="I156" i="2" s="1"/>
  <c r="H155" i="2"/>
  <c r="J155" i="2" s="1"/>
  <c r="F155" i="2"/>
  <c r="I155" i="2" s="1"/>
  <c r="H154" i="2"/>
  <c r="F154" i="2"/>
  <c r="I154" i="2" s="1"/>
  <c r="H153" i="2"/>
  <c r="F153" i="2"/>
  <c r="I153" i="2" s="1"/>
  <c r="H152" i="2"/>
  <c r="F152" i="2"/>
  <c r="K151" i="2"/>
  <c r="H150" i="2"/>
  <c r="F150" i="2"/>
  <c r="I150" i="2" s="1"/>
  <c r="H149" i="2"/>
  <c r="J149" i="2" s="1"/>
  <c r="F149" i="2"/>
  <c r="I149" i="2" s="1"/>
  <c r="H148" i="2"/>
  <c r="F148" i="2"/>
  <c r="I148" i="2" s="1"/>
  <c r="K147" i="2"/>
  <c r="H146" i="2"/>
  <c r="F146" i="2"/>
  <c r="H145" i="2"/>
  <c r="J145" i="2" s="1"/>
  <c r="G145" i="2"/>
  <c r="F145" i="2"/>
  <c r="I145" i="2" s="1"/>
  <c r="H144" i="2"/>
  <c r="J144" i="2" s="1"/>
  <c r="G144" i="2"/>
  <c r="F144" i="2"/>
  <c r="I144" i="2" s="1"/>
  <c r="H143" i="2"/>
  <c r="J143" i="2" s="1"/>
  <c r="L143" i="2" s="1"/>
  <c r="G143" i="2"/>
  <c r="F143" i="2"/>
  <c r="I143" i="2" s="1"/>
  <c r="H142" i="2"/>
  <c r="J142" i="2" s="1"/>
  <c r="G142" i="2"/>
  <c r="F142" i="2"/>
  <c r="I142" i="2" s="1"/>
  <c r="H141" i="2"/>
  <c r="F141" i="2"/>
  <c r="I141" i="2" s="1"/>
  <c r="H140" i="2"/>
  <c r="J140" i="2" s="1"/>
  <c r="F140" i="2"/>
  <c r="I140" i="2" s="1"/>
  <c r="H139" i="2"/>
  <c r="F139" i="2"/>
  <c r="I139" i="2" s="1"/>
  <c r="H138" i="2"/>
  <c r="J138" i="2" s="1"/>
  <c r="F138" i="2"/>
  <c r="I138" i="2" s="1"/>
  <c r="K137" i="2"/>
  <c r="H136" i="2"/>
  <c r="G136" i="2"/>
  <c r="F136" i="2"/>
  <c r="I136" i="2" s="1"/>
  <c r="H135" i="2"/>
  <c r="J135" i="2" s="1"/>
  <c r="F135" i="2"/>
  <c r="I135" i="2" s="1"/>
  <c r="H134" i="2"/>
  <c r="J134" i="2" s="1"/>
  <c r="G134" i="2"/>
  <c r="F134" i="2"/>
  <c r="I134" i="2" s="1"/>
  <c r="I133" i="2" s="1"/>
  <c r="K133" i="2"/>
  <c r="F133" i="2"/>
  <c r="H132" i="2"/>
  <c r="J132" i="2" s="1"/>
  <c r="G132" i="2"/>
  <c r="F132" i="2"/>
  <c r="I132" i="2" s="1"/>
  <c r="H131" i="2"/>
  <c r="J131" i="2" s="1"/>
  <c r="F131" i="2"/>
  <c r="I131" i="2" s="1"/>
  <c r="H130" i="2"/>
  <c r="F130" i="2"/>
  <c r="H129" i="2"/>
  <c r="F129" i="2"/>
  <c r="I129" i="2" s="1"/>
  <c r="H128" i="2"/>
  <c r="F128" i="2"/>
  <c r="I128" i="2" s="1"/>
  <c r="H127" i="2"/>
  <c r="J127" i="2" s="1"/>
  <c r="G127" i="2"/>
  <c r="F127" i="2"/>
  <c r="I127" i="2" s="1"/>
  <c r="H126" i="2"/>
  <c r="J126" i="2" s="1"/>
  <c r="F126" i="2"/>
  <c r="I126" i="2" s="1"/>
  <c r="H125" i="2"/>
  <c r="G125" i="2"/>
  <c r="F125" i="2"/>
  <c r="I125" i="2" s="1"/>
  <c r="H124" i="2"/>
  <c r="F124" i="2"/>
  <c r="H123" i="2"/>
  <c r="F123" i="2"/>
  <c r="I123" i="2" s="1"/>
  <c r="H122" i="2"/>
  <c r="J122" i="2" s="1"/>
  <c r="F122" i="2"/>
  <c r="I122" i="2" s="1"/>
  <c r="H121" i="2"/>
  <c r="F121" i="2"/>
  <c r="I121" i="2" s="1"/>
  <c r="H120" i="2"/>
  <c r="J120" i="2" s="1"/>
  <c r="F120" i="2"/>
  <c r="I120" i="2" s="1"/>
  <c r="H119" i="2"/>
  <c r="F119" i="2"/>
  <c r="I119" i="2" s="1"/>
  <c r="K118" i="2"/>
  <c r="J117" i="2"/>
  <c r="H117" i="2"/>
  <c r="F117" i="2"/>
  <c r="I117" i="2" s="1"/>
  <c r="H116" i="2"/>
  <c r="F116" i="2"/>
  <c r="I116" i="2" s="1"/>
  <c r="H115" i="2"/>
  <c r="J115" i="2" s="1"/>
  <c r="F115" i="2"/>
  <c r="I115" i="2" s="1"/>
  <c r="H114" i="2"/>
  <c r="F114" i="2"/>
  <c r="I114" i="2" s="1"/>
  <c r="H113" i="2"/>
  <c r="J113" i="2" s="1"/>
  <c r="F113" i="2"/>
  <c r="I113" i="2" s="1"/>
  <c r="K112" i="2"/>
  <c r="H111" i="2"/>
  <c r="F111" i="2"/>
  <c r="I111" i="2" s="1"/>
  <c r="H110" i="2"/>
  <c r="F110" i="2"/>
  <c r="I110" i="2" s="1"/>
  <c r="H109" i="2"/>
  <c r="F109" i="2"/>
  <c r="I109" i="2" s="1"/>
  <c r="H108" i="2"/>
  <c r="J108" i="2" s="1"/>
  <c r="F108" i="2"/>
  <c r="I108" i="2" s="1"/>
  <c r="K107" i="2"/>
  <c r="H106" i="2"/>
  <c r="F106" i="2"/>
  <c r="H105" i="2"/>
  <c r="J105" i="2" s="1"/>
  <c r="F105" i="2"/>
  <c r="I105" i="2" s="1"/>
  <c r="K104" i="2"/>
  <c r="H103" i="2"/>
  <c r="J103" i="2" s="1"/>
  <c r="G103" i="2"/>
  <c r="F103" i="2"/>
  <c r="I103" i="2" s="1"/>
  <c r="H102" i="2"/>
  <c r="J102" i="2" s="1"/>
  <c r="F102" i="2"/>
  <c r="I102" i="2" s="1"/>
  <c r="H101" i="2"/>
  <c r="F101" i="2"/>
  <c r="I101" i="2" s="1"/>
  <c r="I100" i="2" s="1"/>
  <c r="K100" i="2"/>
  <c r="J99" i="2"/>
  <c r="H99" i="2"/>
  <c r="F99" i="2"/>
  <c r="I99" i="2" s="1"/>
  <c r="H98" i="2"/>
  <c r="J98" i="2" s="1"/>
  <c r="G98" i="2"/>
  <c r="F98" i="2"/>
  <c r="I98" i="2" s="1"/>
  <c r="H97" i="2"/>
  <c r="J97" i="2" s="1"/>
  <c r="F97" i="2"/>
  <c r="I97" i="2" s="1"/>
  <c r="K96" i="2"/>
  <c r="I96" i="2"/>
  <c r="H95" i="2"/>
  <c r="F95" i="2"/>
  <c r="I95" i="2" s="1"/>
  <c r="I94" i="2"/>
  <c r="H94" i="2"/>
  <c r="G94" i="2"/>
  <c r="F94" i="2"/>
  <c r="I93" i="2"/>
  <c r="H93" i="2"/>
  <c r="J93" i="2" s="1"/>
  <c r="G93" i="2"/>
  <c r="F93" i="2"/>
  <c r="H92" i="2"/>
  <c r="F92" i="2"/>
  <c r="I92" i="2" s="1"/>
  <c r="I91" i="2"/>
  <c r="H91" i="2"/>
  <c r="G91" i="2"/>
  <c r="F91" i="2"/>
  <c r="I90" i="2"/>
  <c r="H90" i="2"/>
  <c r="J90" i="2" s="1"/>
  <c r="G90" i="2"/>
  <c r="F90" i="2"/>
  <c r="H89" i="2"/>
  <c r="F89" i="2"/>
  <c r="I89" i="2" s="1"/>
  <c r="I88" i="2"/>
  <c r="H88" i="2"/>
  <c r="G88" i="2"/>
  <c r="F88" i="2"/>
  <c r="I87" i="2"/>
  <c r="H87" i="2"/>
  <c r="J87" i="2" s="1"/>
  <c r="G87" i="2"/>
  <c r="F87" i="2"/>
  <c r="H86" i="2"/>
  <c r="F86" i="2"/>
  <c r="I86" i="2" s="1"/>
  <c r="I85" i="2"/>
  <c r="H85" i="2"/>
  <c r="G85" i="2"/>
  <c r="F85" i="2"/>
  <c r="H84" i="2"/>
  <c r="G84" i="2"/>
  <c r="F84" i="2"/>
  <c r="I84" i="2" s="1"/>
  <c r="H83" i="2"/>
  <c r="F83" i="2"/>
  <c r="I83" i="2" s="1"/>
  <c r="I82" i="2"/>
  <c r="H82" i="2"/>
  <c r="G82" i="2"/>
  <c r="F82" i="2"/>
  <c r="H81" i="2"/>
  <c r="G81" i="2"/>
  <c r="F81" i="2"/>
  <c r="I81" i="2" s="1"/>
  <c r="H80" i="2"/>
  <c r="F80" i="2"/>
  <c r="I80" i="2" s="1"/>
  <c r="I79" i="2"/>
  <c r="H79" i="2"/>
  <c r="G79" i="2"/>
  <c r="F79" i="2"/>
  <c r="H78" i="2"/>
  <c r="J78" i="2" s="1"/>
  <c r="G78" i="2"/>
  <c r="F78" i="2"/>
  <c r="I78" i="2" s="1"/>
  <c r="H77" i="2"/>
  <c r="F77" i="2"/>
  <c r="I76" i="2"/>
  <c r="H76" i="2"/>
  <c r="G76" i="2"/>
  <c r="F76" i="2"/>
  <c r="H75" i="2"/>
  <c r="J75" i="2" s="1"/>
  <c r="G75" i="2"/>
  <c r="F75" i="2"/>
  <c r="I75" i="2" s="1"/>
  <c r="H74" i="2"/>
  <c r="F74" i="2"/>
  <c r="I73" i="2"/>
  <c r="H73" i="2"/>
  <c r="G73" i="2"/>
  <c r="F73" i="2"/>
  <c r="H72" i="2"/>
  <c r="J72" i="2" s="1"/>
  <c r="G72" i="2"/>
  <c r="F72" i="2"/>
  <c r="I72" i="2" s="1"/>
  <c r="H71" i="2"/>
  <c r="F71" i="2"/>
  <c r="I70" i="2"/>
  <c r="H70" i="2"/>
  <c r="G70" i="2"/>
  <c r="F70" i="2"/>
  <c r="H69" i="2"/>
  <c r="J69" i="2" s="1"/>
  <c r="G69" i="2"/>
  <c r="F69" i="2"/>
  <c r="I69" i="2" s="1"/>
  <c r="H68" i="2"/>
  <c r="F68" i="2"/>
  <c r="I67" i="2"/>
  <c r="H67" i="2"/>
  <c r="G67" i="2"/>
  <c r="F67" i="2"/>
  <c r="H66" i="2"/>
  <c r="J66" i="2" s="1"/>
  <c r="G66" i="2"/>
  <c r="F66" i="2"/>
  <c r="I66" i="2" s="1"/>
  <c r="H65" i="2"/>
  <c r="F65" i="2"/>
  <c r="I64" i="2"/>
  <c r="H64" i="2"/>
  <c r="G64" i="2"/>
  <c r="F64" i="2"/>
  <c r="H63" i="2"/>
  <c r="J63" i="2" s="1"/>
  <c r="G63" i="2"/>
  <c r="F63" i="2"/>
  <c r="I63" i="2" s="1"/>
  <c r="H62" i="2"/>
  <c r="F62" i="2"/>
  <c r="I61" i="2"/>
  <c r="H61" i="2"/>
  <c r="G61" i="2"/>
  <c r="F61" i="2"/>
  <c r="H60" i="2"/>
  <c r="J60" i="2" s="1"/>
  <c r="G60" i="2"/>
  <c r="F60" i="2"/>
  <c r="I60" i="2" s="1"/>
  <c r="H59" i="2"/>
  <c r="F59" i="2"/>
  <c r="I58" i="2"/>
  <c r="H58" i="2"/>
  <c r="G58" i="2"/>
  <c r="F58" i="2"/>
  <c r="H57" i="2"/>
  <c r="J57" i="2" s="1"/>
  <c r="G57" i="2"/>
  <c r="F57" i="2"/>
  <c r="I57" i="2" s="1"/>
  <c r="H56" i="2"/>
  <c r="F56" i="2"/>
  <c r="I55" i="2"/>
  <c r="H55" i="2"/>
  <c r="G55" i="2"/>
  <c r="F55" i="2"/>
  <c r="H54" i="2"/>
  <c r="J54" i="2" s="1"/>
  <c r="G54" i="2"/>
  <c r="F54" i="2"/>
  <c r="I54" i="2" s="1"/>
  <c r="H53" i="2"/>
  <c r="F53" i="2"/>
  <c r="I52" i="2"/>
  <c r="H52" i="2"/>
  <c r="G52" i="2"/>
  <c r="F52" i="2"/>
  <c r="H51" i="2"/>
  <c r="J51" i="2" s="1"/>
  <c r="G51" i="2"/>
  <c r="F51" i="2"/>
  <c r="I51" i="2" s="1"/>
  <c r="H50" i="2"/>
  <c r="F50" i="2"/>
  <c r="I49" i="2"/>
  <c r="H49" i="2"/>
  <c r="G49" i="2"/>
  <c r="F49" i="2"/>
  <c r="H48" i="2"/>
  <c r="J48" i="2" s="1"/>
  <c r="G48" i="2"/>
  <c r="F48" i="2"/>
  <c r="I48" i="2" s="1"/>
  <c r="H47" i="2"/>
  <c r="F47" i="2"/>
  <c r="I46" i="2"/>
  <c r="H46" i="2"/>
  <c r="G46" i="2"/>
  <c r="F46" i="2"/>
  <c r="H45" i="2"/>
  <c r="J45" i="2" s="1"/>
  <c r="G45" i="2"/>
  <c r="F45" i="2"/>
  <c r="I45" i="2" s="1"/>
  <c r="H44" i="2"/>
  <c r="F44" i="2"/>
  <c r="I43" i="2"/>
  <c r="H43" i="2"/>
  <c r="G43" i="2"/>
  <c r="F43" i="2"/>
  <c r="H42" i="2"/>
  <c r="J42" i="2" s="1"/>
  <c r="G42" i="2"/>
  <c r="F42" i="2"/>
  <c r="I42" i="2" s="1"/>
  <c r="H38" i="2"/>
  <c r="F38" i="2"/>
  <c r="I37" i="2"/>
  <c r="H37" i="2"/>
  <c r="G37" i="2"/>
  <c r="F37" i="2"/>
  <c r="H36" i="2"/>
  <c r="J36" i="2" s="1"/>
  <c r="G36" i="2"/>
  <c r="L36" i="2" s="1"/>
  <c r="F36" i="2"/>
  <c r="I36" i="2" s="1"/>
  <c r="H35" i="2"/>
  <c r="F35" i="2"/>
  <c r="I34" i="2"/>
  <c r="H34" i="2"/>
  <c r="G34" i="2"/>
  <c r="F34" i="2"/>
  <c r="H33" i="2"/>
  <c r="J33" i="2" s="1"/>
  <c r="G33" i="2"/>
  <c r="L33" i="2" s="1"/>
  <c r="F33" i="2"/>
  <c r="I33" i="2" s="1"/>
  <c r="H32" i="2"/>
  <c r="F32" i="2"/>
  <c r="I31" i="2"/>
  <c r="H31" i="2"/>
  <c r="G31" i="2"/>
  <c r="F31" i="2"/>
  <c r="H30" i="2"/>
  <c r="J30" i="2" s="1"/>
  <c r="G30" i="2"/>
  <c r="L30" i="2" s="1"/>
  <c r="F30" i="2"/>
  <c r="I30" i="2" s="1"/>
  <c r="H29" i="2"/>
  <c r="F29" i="2"/>
  <c r="I28" i="2"/>
  <c r="H28" i="2"/>
  <c r="G28" i="2"/>
  <c r="F28" i="2"/>
  <c r="H27" i="2"/>
  <c r="J27" i="2" s="1"/>
  <c r="G27" i="2"/>
  <c r="L27" i="2" s="1"/>
  <c r="F27" i="2"/>
  <c r="I27" i="2" s="1"/>
  <c r="H26" i="2"/>
  <c r="F26" i="2"/>
  <c r="I25" i="2"/>
  <c r="H25" i="2"/>
  <c r="G25" i="2"/>
  <c r="F25" i="2"/>
  <c r="H24" i="2"/>
  <c r="J24" i="2" s="1"/>
  <c r="G24" i="2"/>
  <c r="F24" i="2"/>
  <c r="I24" i="2" s="1"/>
  <c r="H23" i="2"/>
  <c r="F23" i="2"/>
  <c r="I22" i="2"/>
  <c r="H22" i="2"/>
  <c r="G22" i="2"/>
  <c r="F22" i="2"/>
  <c r="H21" i="2"/>
  <c r="J21" i="2" s="1"/>
  <c r="G21" i="2"/>
  <c r="F21" i="2"/>
  <c r="I21" i="2" s="1"/>
  <c r="H20" i="2"/>
  <c r="F20" i="2"/>
  <c r="I19" i="2"/>
  <c r="H19" i="2"/>
  <c r="G19" i="2"/>
  <c r="F19" i="2"/>
  <c r="H18" i="2"/>
  <c r="G18" i="2"/>
  <c r="F18" i="2"/>
  <c r="K17" i="2"/>
  <c r="H16" i="2"/>
  <c r="G16" i="2"/>
  <c r="G15" i="2" s="1"/>
  <c r="F16" i="2"/>
  <c r="I16" i="2" s="1"/>
  <c r="I15" i="2" s="1"/>
  <c r="K15" i="2"/>
  <c r="I14" i="2"/>
  <c r="H14" i="2"/>
  <c r="J14" i="2" s="1"/>
  <c r="L14" i="2" s="1"/>
  <c r="G14" i="2"/>
  <c r="F14" i="2"/>
  <c r="H13" i="2"/>
  <c r="G13" i="2"/>
  <c r="G12" i="2" s="1"/>
  <c r="F13" i="2"/>
  <c r="I13" i="2" s="1"/>
  <c r="K12" i="2"/>
  <c r="H223" i="1"/>
  <c r="F223" i="1"/>
  <c r="G223" i="1" s="1"/>
  <c r="G222" i="1" s="1"/>
  <c r="K222" i="1"/>
  <c r="H221" i="1"/>
  <c r="F221" i="1"/>
  <c r="G221" i="1" s="1"/>
  <c r="H220" i="1"/>
  <c r="F220" i="1"/>
  <c r="G220" i="1" s="1"/>
  <c r="H219" i="1"/>
  <c r="F219" i="1"/>
  <c r="G219" i="1" s="1"/>
  <c r="K218" i="1"/>
  <c r="H217" i="1"/>
  <c r="F217" i="1"/>
  <c r="G217" i="1" s="1"/>
  <c r="G216" i="1" s="1"/>
  <c r="K216" i="1"/>
  <c r="H215" i="1"/>
  <c r="H214" i="1"/>
  <c r="J214" i="1" s="1"/>
  <c r="H213" i="1"/>
  <c r="J213" i="1" s="1"/>
  <c r="H212" i="1"/>
  <c r="H211" i="1"/>
  <c r="J211" i="1" s="1"/>
  <c r="K210" i="1"/>
  <c r="K194" i="1" s="1"/>
  <c r="K209" i="1"/>
  <c r="H209" i="1"/>
  <c r="H208" i="1"/>
  <c r="J208" i="1" s="1"/>
  <c r="H207" i="1"/>
  <c r="H206" i="1"/>
  <c r="H205" i="1"/>
  <c r="H204" i="1"/>
  <c r="H203" i="1"/>
  <c r="H202" i="1"/>
  <c r="J202" i="1" s="1"/>
  <c r="H201" i="1"/>
  <c r="H200" i="1"/>
  <c r="H199" i="1"/>
  <c r="H198" i="1"/>
  <c r="H197" i="1"/>
  <c r="H196" i="1"/>
  <c r="J196" i="1" s="1"/>
  <c r="H195" i="1"/>
  <c r="H193" i="1"/>
  <c r="F193" i="1"/>
  <c r="H192" i="1"/>
  <c r="F192" i="1"/>
  <c r="H191" i="1"/>
  <c r="F191" i="1"/>
  <c r="H190" i="1"/>
  <c r="F190" i="1"/>
  <c r="K189" i="1"/>
  <c r="H188" i="1"/>
  <c r="F188" i="1"/>
  <c r="F187" i="1" s="1"/>
  <c r="K187" i="1"/>
  <c r="H186" i="1"/>
  <c r="F186" i="1"/>
  <c r="H185" i="1"/>
  <c r="F185" i="1"/>
  <c r="H184" i="1"/>
  <c r="F184" i="1"/>
  <c r="H183" i="1"/>
  <c r="F183" i="1"/>
  <c r="H182" i="1"/>
  <c r="F182" i="1"/>
  <c r="H181" i="1"/>
  <c r="F181" i="1"/>
  <c r="H180" i="1"/>
  <c r="F180" i="1"/>
  <c r="H179" i="1"/>
  <c r="F179" i="1"/>
  <c r="H178" i="1"/>
  <c r="F178" i="1"/>
  <c r="H177" i="1"/>
  <c r="F177" i="1"/>
  <c r="H176" i="1"/>
  <c r="F176" i="1"/>
  <c r="K175" i="1"/>
  <c r="H174" i="1"/>
  <c r="F174" i="1"/>
  <c r="H173" i="1"/>
  <c r="F173" i="1"/>
  <c r="H172" i="1"/>
  <c r="F172" i="1"/>
  <c r="K171" i="1"/>
  <c r="H170" i="1"/>
  <c r="F170" i="1"/>
  <c r="H169" i="1"/>
  <c r="F169" i="1"/>
  <c r="H168" i="1"/>
  <c r="F168" i="1"/>
  <c r="H167" i="1"/>
  <c r="F167" i="1"/>
  <c r="H166" i="1"/>
  <c r="F166" i="1"/>
  <c r="H165" i="1"/>
  <c r="F165" i="1"/>
  <c r="H164" i="1"/>
  <c r="F164" i="1"/>
  <c r="K163" i="1"/>
  <c r="H162" i="1"/>
  <c r="F162" i="1"/>
  <c r="H161" i="1"/>
  <c r="F161" i="1"/>
  <c r="F160" i="1" s="1"/>
  <c r="K160" i="1"/>
  <c r="H159" i="1"/>
  <c r="F159" i="1"/>
  <c r="H158" i="1"/>
  <c r="F158" i="1"/>
  <c r="H157" i="1"/>
  <c r="F157" i="1"/>
  <c r="H156" i="1"/>
  <c r="F156" i="1"/>
  <c r="H155" i="1"/>
  <c r="F155" i="1"/>
  <c r="H154" i="1"/>
  <c r="F154" i="1"/>
  <c r="H153" i="1"/>
  <c r="F153" i="1"/>
  <c r="H152" i="1"/>
  <c r="F152" i="1"/>
  <c r="K151" i="1"/>
  <c r="H150" i="1"/>
  <c r="F150" i="1"/>
  <c r="H149" i="1"/>
  <c r="F149" i="1"/>
  <c r="H148" i="1"/>
  <c r="F148" i="1"/>
  <c r="F147" i="1" s="1"/>
  <c r="K147" i="1"/>
  <c r="H146" i="1"/>
  <c r="F146" i="1"/>
  <c r="H145" i="1"/>
  <c r="F145" i="1"/>
  <c r="H144" i="1"/>
  <c r="F144" i="1"/>
  <c r="H143" i="1"/>
  <c r="F143" i="1"/>
  <c r="H142" i="1"/>
  <c r="F142" i="1"/>
  <c r="H141" i="1"/>
  <c r="F141" i="1"/>
  <c r="H140" i="1"/>
  <c r="F140" i="1"/>
  <c r="H139" i="1"/>
  <c r="F139" i="1"/>
  <c r="H138" i="1"/>
  <c r="F138" i="1"/>
  <c r="H137" i="1"/>
  <c r="F137" i="1"/>
  <c r="H136" i="1"/>
  <c r="F136" i="1"/>
  <c r="H135" i="1"/>
  <c r="F135" i="1"/>
  <c r="H134" i="1"/>
  <c r="F134" i="1"/>
  <c r="H133" i="1"/>
  <c r="F133" i="1"/>
  <c r="H132" i="1"/>
  <c r="F132" i="1"/>
  <c r="H131" i="1"/>
  <c r="F131" i="1"/>
  <c r="K130" i="1"/>
  <c r="H129" i="1"/>
  <c r="F129" i="1"/>
  <c r="H128" i="1"/>
  <c r="F128" i="1"/>
  <c r="H127" i="1"/>
  <c r="F127" i="1"/>
  <c r="H126" i="1"/>
  <c r="F126" i="1"/>
  <c r="H125" i="1"/>
  <c r="F125" i="1"/>
  <c r="H124" i="1"/>
  <c r="F124" i="1"/>
  <c r="H123" i="1"/>
  <c r="F123" i="1"/>
  <c r="K122" i="1"/>
  <c r="H121" i="1"/>
  <c r="F121" i="1"/>
  <c r="H120" i="1"/>
  <c r="F120" i="1"/>
  <c r="H119" i="1"/>
  <c r="F119" i="1"/>
  <c r="H118" i="1"/>
  <c r="F118" i="1"/>
  <c r="K117" i="1"/>
  <c r="H116" i="1"/>
  <c r="F116" i="1"/>
  <c r="H115" i="1"/>
  <c r="F115" i="1"/>
  <c r="K114" i="1"/>
  <c r="H113" i="1"/>
  <c r="F113" i="1"/>
  <c r="H112" i="1"/>
  <c r="F112" i="1"/>
  <c r="H111" i="1"/>
  <c r="F111" i="1"/>
  <c r="K110" i="1"/>
  <c r="H109" i="1"/>
  <c r="F109" i="1"/>
  <c r="H108" i="1"/>
  <c r="F108" i="1"/>
  <c r="H107" i="1"/>
  <c r="F107" i="1"/>
  <c r="K106" i="1"/>
  <c r="H105" i="1"/>
  <c r="F105" i="1"/>
  <c r="H104" i="1"/>
  <c r="F104" i="1"/>
  <c r="H103" i="1"/>
  <c r="F103" i="1"/>
  <c r="H102" i="1"/>
  <c r="F102" i="1"/>
  <c r="H101" i="1"/>
  <c r="F101" i="1"/>
  <c r="H100" i="1"/>
  <c r="F100" i="1"/>
  <c r="H99" i="1"/>
  <c r="F99" i="1"/>
  <c r="H98" i="1"/>
  <c r="F98" i="1"/>
  <c r="H97" i="1"/>
  <c r="F97" i="1"/>
  <c r="H96" i="1"/>
  <c r="F96" i="1"/>
  <c r="H95" i="1"/>
  <c r="F95" i="1"/>
  <c r="H94" i="1"/>
  <c r="F94" i="1"/>
  <c r="H93" i="1"/>
  <c r="F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K55" i="1"/>
  <c r="H54" i="1"/>
  <c r="F54" i="1"/>
  <c r="H53" i="1"/>
  <c r="F53" i="1"/>
  <c r="H52" i="1"/>
  <c r="F52" i="1"/>
  <c r="H51" i="1"/>
  <c r="F51" i="1"/>
  <c r="H50" i="1"/>
  <c r="F50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K28" i="1"/>
  <c r="H28" i="1"/>
  <c r="H27" i="1"/>
  <c r="F27" i="1"/>
  <c r="I27" i="1" s="1"/>
  <c r="H26" i="1"/>
  <c r="F26" i="1"/>
  <c r="I26" i="1" s="1"/>
  <c r="H25" i="1"/>
  <c r="F25" i="1"/>
  <c r="I25" i="1" s="1"/>
  <c r="H24" i="1"/>
  <c r="F24" i="1"/>
  <c r="I24" i="1" s="1"/>
  <c r="K23" i="1"/>
  <c r="H23" i="1"/>
  <c r="H22" i="1"/>
  <c r="F22" i="1"/>
  <c r="I22" i="1" s="1"/>
  <c r="H21" i="1"/>
  <c r="F21" i="1"/>
  <c r="I21" i="1" s="1"/>
  <c r="H20" i="1"/>
  <c r="F20" i="1"/>
  <c r="I20" i="1" s="1"/>
  <c r="H18" i="1"/>
  <c r="F18" i="1"/>
  <c r="I18" i="1" s="1"/>
  <c r="H17" i="1"/>
  <c r="F17" i="1"/>
  <c r="I17" i="1" s="1"/>
  <c r="K16" i="1"/>
  <c r="H15" i="1"/>
  <c r="F15" i="1"/>
  <c r="I15" i="1" s="1"/>
  <c r="H14" i="1"/>
  <c r="F14" i="1"/>
  <c r="I14" i="1" s="1"/>
  <c r="H13" i="1"/>
  <c r="F13" i="1"/>
  <c r="I13" i="1" s="1"/>
  <c r="K12" i="1"/>
  <c r="I22" i="7" l="1"/>
  <c r="I60" i="7"/>
  <c r="G106" i="7"/>
  <c r="I12" i="7"/>
  <c r="J12" i="7" s="1"/>
  <c r="L12" i="7" s="1"/>
  <c r="I42" i="7"/>
  <c r="G67" i="7"/>
  <c r="G91" i="7"/>
  <c r="I109" i="7"/>
  <c r="I48" i="7"/>
  <c r="J87" i="7"/>
  <c r="L87" i="7" s="1"/>
  <c r="I105" i="7"/>
  <c r="I107" i="7"/>
  <c r="F108" i="7"/>
  <c r="F102" i="7" s="1"/>
  <c r="F163" i="1"/>
  <c r="J25" i="1"/>
  <c r="J18" i="7"/>
  <c r="J20" i="7"/>
  <c r="L20" i="7" s="1"/>
  <c r="I24" i="7"/>
  <c r="J24" i="7" s="1"/>
  <c r="L24" i="7" s="1"/>
  <c r="I31" i="7"/>
  <c r="K39" i="7"/>
  <c r="K114" i="7" s="1"/>
  <c r="I45" i="7"/>
  <c r="I63" i="7"/>
  <c r="J63" i="7" s="1"/>
  <c r="L63" i="7" s="1"/>
  <c r="G70" i="7"/>
  <c r="L70" i="7" s="1"/>
  <c r="G76" i="7"/>
  <c r="I78" i="7"/>
  <c r="J93" i="7"/>
  <c r="L93" i="7" s="1"/>
  <c r="G101" i="7"/>
  <c r="G83" i="7"/>
  <c r="J106" i="7"/>
  <c r="I14" i="7"/>
  <c r="I16" i="7"/>
  <c r="I15" i="7" s="1"/>
  <c r="I25" i="7"/>
  <c r="I30" i="7"/>
  <c r="I37" i="7"/>
  <c r="J37" i="7" s="1"/>
  <c r="L37" i="7" s="1"/>
  <c r="I54" i="7"/>
  <c r="G71" i="7"/>
  <c r="G73" i="7"/>
  <c r="J79" i="7"/>
  <c r="G94" i="7"/>
  <c r="G96" i="7"/>
  <c r="J113" i="7"/>
  <c r="J14" i="7"/>
  <c r="L14" i="7" s="1"/>
  <c r="G79" i="7"/>
  <c r="G85" i="7"/>
  <c r="G113" i="7"/>
  <c r="L113" i="7" s="1"/>
  <c r="F11" i="7"/>
  <c r="F15" i="7"/>
  <c r="I19" i="7"/>
  <c r="J19" i="7" s="1"/>
  <c r="L19" i="7" s="1"/>
  <c r="I21" i="7"/>
  <c r="I28" i="7"/>
  <c r="J28" i="7" s="1"/>
  <c r="L28" i="7" s="1"/>
  <c r="I57" i="7"/>
  <c r="I69" i="7"/>
  <c r="J69" i="7" s="1"/>
  <c r="L69" i="7" s="1"/>
  <c r="J96" i="7"/>
  <c r="J25" i="7"/>
  <c r="L25" i="7" s="1"/>
  <c r="G82" i="7"/>
  <c r="J103" i="7"/>
  <c r="L103" i="7" s="1"/>
  <c r="Q17" i="4"/>
  <c r="P68" i="4"/>
  <c r="Q69" i="4"/>
  <c r="Q68" i="4" s="1"/>
  <c r="P35" i="4"/>
  <c r="M29" i="4"/>
  <c r="N29" i="4" s="1"/>
  <c r="Q30" i="4"/>
  <c r="T27" i="4"/>
  <c r="M47" i="4"/>
  <c r="N47" i="4" s="1"/>
  <c r="R47" i="4" s="1"/>
  <c r="G50" i="4"/>
  <c r="G59" i="4"/>
  <c r="G65" i="4"/>
  <c r="G60" i="4" s="1"/>
  <c r="P67" i="4"/>
  <c r="P66" i="4" s="1"/>
  <c r="J72" i="4"/>
  <c r="J74" i="4"/>
  <c r="J73" i="4" s="1"/>
  <c r="I14" i="4"/>
  <c r="J18" i="4"/>
  <c r="K18" i="4" s="1"/>
  <c r="G19" i="4"/>
  <c r="Q23" i="4"/>
  <c r="Q24" i="4"/>
  <c r="G33" i="4"/>
  <c r="I35" i="4"/>
  <c r="G38" i="4"/>
  <c r="Q43" i="4"/>
  <c r="G61" i="4"/>
  <c r="N64" i="4"/>
  <c r="J65" i="4"/>
  <c r="K65" i="4" s="1"/>
  <c r="Q72" i="4"/>
  <c r="Q34" i="4"/>
  <c r="K42" i="4"/>
  <c r="F52" i="4"/>
  <c r="P74" i="4"/>
  <c r="P73" i="4" s="1"/>
  <c r="G13" i="4"/>
  <c r="G12" i="4" s="1"/>
  <c r="N21" i="4"/>
  <c r="K32" i="4"/>
  <c r="F35" i="4"/>
  <c r="K43" i="4"/>
  <c r="N51" i="4"/>
  <c r="N53" i="4"/>
  <c r="N52" i="4" s="1"/>
  <c r="M54" i="4"/>
  <c r="N54" i="4" s="1"/>
  <c r="F60" i="4"/>
  <c r="G72" i="4"/>
  <c r="G74" i="4"/>
  <c r="G73" i="4" s="1"/>
  <c r="F12" i="4"/>
  <c r="K17" i="4"/>
  <c r="Q19" i="4"/>
  <c r="Q36" i="4"/>
  <c r="Q35" i="4" s="1"/>
  <c r="Q37" i="4"/>
  <c r="N50" i="4"/>
  <c r="I52" i="4"/>
  <c r="M53" i="4"/>
  <c r="M52" i="4" s="1"/>
  <c r="N59" i="4"/>
  <c r="Q67" i="4"/>
  <c r="Q66" i="4" s="1"/>
  <c r="I26" i="2"/>
  <c r="G26" i="2"/>
  <c r="I65" i="2"/>
  <c r="G65" i="2"/>
  <c r="I190" i="2"/>
  <c r="G190" i="2"/>
  <c r="F12" i="2"/>
  <c r="I152" i="2"/>
  <c r="J152" i="2" s="1"/>
  <c r="F151" i="2"/>
  <c r="G152" i="2"/>
  <c r="L172" i="2"/>
  <c r="J190" i="2"/>
  <c r="L190" i="2" s="1"/>
  <c r="G17" i="2"/>
  <c r="I38" i="2"/>
  <c r="G38" i="2"/>
  <c r="I53" i="2"/>
  <c r="J53" i="2" s="1"/>
  <c r="L53" i="2" s="1"/>
  <c r="G53" i="2"/>
  <c r="I59" i="2"/>
  <c r="J59" i="2" s="1"/>
  <c r="L59" i="2" s="1"/>
  <c r="G59" i="2"/>
  <c r="I23" i="2"/>
  <c r="G23" i="2"/>
  <c r="I29" i="2"/>
  <c r="G29" i="2"/>
  <c r="I35" i="2"/>
  <c r="J35" i="2" s="1"/>
  <c r="L35" i="2" s="1"/>
  <c r="G35" i="2"/>
  <c r="I44" i="2"/>
  <c r="G44" i="2"/>
  <c r="I50" i="2"/>
  <c r="G50" i="2"/>
  <c r="I56" i="2"/>
  <c r="J56" i="2" s="1"/>
  <c r="L56" i="2" s="1"/>
  <c r="G56" i="2"/>
  <c r="I62" i="2"/>
  <c r="G62" i="2"/>
  <c r="I68" i="2"/>
  <c r="G68" i="2"/>
  <c r="I74" i="2"/>
  <c r="J74" i="2" s="1"/>
  <c r="L74" i="2" s="1"/>
  <c r="G74" i="2"/>
  <c r="L184" i="2"/>
  <c r="I32" i="2"/>
  <c r="J32" i="2" s="1"/>
  <c r="G32" i="2"/>
  <c r="I47" i="2"/>
  <c r="G47" i="2"/>
  <c r="I146" i="2"/>
  <c r="J146" i="2" s="1"/>
  <c r="G146" i="2"/>
  <c r="I202" i="2"/>
  <c r="G202" i="2"/>
  <c r="L202" i="2" s="1"/>
  <c r="I20" i="2"/>
  <c r="J20" i="2" s="1"/>
  <c r="L20" i="2" s="1"/>
  <c r="G20" i="2"/>
  <c r="I71" i="2"/>
  <c r="G71" i="2"/>
  <c r="I77" i="2"/>
  <c r="G77" i="2"/>
  <c r="J185" i="2"/>
  <c r="I12" i="2"/>
  <c r="F17" i="2"/>
  <c r="I159" i="2"/>
  <c r="G159" i="2"/>
  <c r="I174" i="2"/>
  <c r="G174" i="2"/>
  <c r="I179" i="2"/>
  <c r="I167" i="2" s="1"/>
  <c r="G179" i="2"/>
  <c r="I185" i="2"/>
  <c r="I182" i="2" s="1"/>
  <c r="G185" i="2"/>
  <c r="L164" i="2"/>
  <c r="L177" i="2"/>
  <c r="J19" i="2"/>
  <c r="L19" i="2" s="1"/>
  <c r="J22" i="2"/>
  <c r="L22" i="2" s="1"/>
  <c r="J25" i="2"/>
  <c r="L25" i="2" s="1"/>
  <c r="J28" i="2"/>
  <c r="L28" i="2" s="1"/>
  <c r="J31" i="2"/>
  <c r="J34" i="2"/>
  <c r="J37" i="2"/>
  <c r="J43" i="2"/>
  <c r="L43" i="2" s="1"/>
  <c r="J46" i="2"/>
  <c r="L46" i="2" s="1"/>
  <c r="J49" i="2"/>
  <c r="L49" i="2" s="1"/>
  <c r="J52" i="2"/>
  <c r="L52" i="2" s="1"/>
  <c r="J55" i="2"/>
  <c r="L55" i="2" s="1"/>
  <c r="J58" i="2"/>
  <c r="L58" i="2" s="1"/>
  <c r="J61" i="2"/>
  <c r="L61" i="2" s="1"/>
  <c r="J64" i="2"/>
  <c r="L64" i="2" s="1"/>
  <c r="J67" i="2"/>
  <c r="L67" i="2" s="1"/>
  <c r="J70" i="2"/>
  <c r="L70" i="2" s="1"/>
  <c r="J73" i="2"/>
  <c r="L73" i="2" s="1"/>
  <c r="J76" i="2"/>
  <c r="L76" i="2" s="1"/>
  <c r="J79" i="2"/>
  <c r="L79" i="2" s="1"/>
  <c r="J82" i="2"/>
  <c r="L82" i="2" s="1"/>
  <c r="J85" i="2"/>
  <c r="L85" i="2" s="1"/>
  <c r="J88" i="2"/>
  <c r="L88" i="2" s="1"/>
  <c r="J91" i="2"/>
  <c r="L91" i="2" s="1"/>
  <c r="J94" i="2"/>
  <c r="L94" i="2" s="1"/>
  <c r="F96" i="2"/>
  <c r="G108" i="2"/>
  <c r="L108" i="2" s="1"/>
  <c r="J110" i="2"/>
  <c r="G113" i="2"/>
  <c r="G115" i="2"/>
  <c r="L115" i="2" s="1"/>
  <c r="G120" i="2"/>
  <c r="L120" i="2" s="1"/>
  <c r="G122" i="2"/>
  <c r="L122" i="2" s="1"/>
  <c r="J129" i="2"/>
  <c r="G138" i="2"/>
  <c r="G137" i="2" s="1"/>
  <c r="G140" i="2"/>
  <c r="G149" i="2"/>
  <c r="L149" i="2" s="1"/>
  <c r="K41" i="2"/>
  <c r="G153" i="2"/>
  <c r="G155" i="2"/>
  <c r="L155" i="2" s="1"/>
  <c r="G162" i="2"/>
  <c r="L162" i="2" s="1"/>
  <c r="I178" i="2"/>
  <c r="F182" i="2"/>
  <c r="J183" i="2"/>
  <c r="G194" i="2"/>
  <c r="G199" i="2"/>
  <c r="G198" i="2" s="1"/>
  <c r="J84" i="2"/>
  <c r="L98" i="2"/>
  <c r="J111" i="2"/>
  <c r="L127" i="2"/>
  <c r="L142" i="2"/>
  <c r="L170" i="2"/>
  <c r="F15" i="2"/>
  <c r="I18" i="2"/>
  <c r="J18" i="2" s="1"/>
  <c r="L18" i="2" s="1"/>
  <c r="G80" i="2"/>
  <c r="G83" i="2"/>
  <c r="G86" i="2"/>
  <c r="G89" i="2"/>
  <c r="G92" i="2"/>
  <c r="G95" i="2"/>
  <c r="K40" i="2"/>
  <c r="K39" i="2" s="1"/>
  <c r="F107" i="2"/>
  <c r="G109" i="2"/>
  <c r="F112" i="2"/>
  <c r="G114" i="2"/>
  <c r="G116" i="2"/>
  <c r="I118" i="2"/>
  <c r="G121" i="2"/>
  <c r="J123" i="2"/>
  <c r="F137" i="2"/>
  <c r="G139" i="2"/>
  <c r="G148" i="2"/>
  <c r="G150" i="2"/>
  <c r="G154" i="2"/>
  <c r="G151" i="2" s="1"/>
  <c r="J159" i="2"/>
  <c r="L159" i="2" s="1"/>
  <c r="G161" i="2"/>
  <c r="G163" i="2"/>
  <c r="L163" i="2" s="1"/>
  <c r="F167" i="2"/>
  <c r="G169" i="2"/>
  <c r="G167" i="2" s="1"/>
  <c r="J174" i="2"/>
  <c r="L174" i="2" s="1"/>
  <c r="G176" i="2"/>
  <c r="L176" i="2" s="1"/>
  <c r="J179" i="2"/>
  <c r="L179" i="2" s="1"/>
  <c r="G181" i="2"/>
  <c r="G180" i="2" s="1"/>
  <c r="G184" i="2"/>
  <c r="G182" i="2" s="1"/>
  <c r="G196" i="2"/>
  <c r="L196" i="2" s="1"/>
  <c r="J81" i="2"/>
  <c r="L132" i="2"/>
  <c r="L157" i="2"/>
  <c r="G97" i="2"/>
  <c r="G102" i="2"/>
  <c r="J109" i="2"/>
  <c r="J114" i="2"/>
  <c r="L114" i="2" s="1"/>
  <c r="J116" i="2"/>
  <c r="L116" i="2" s="1"/>
  <c r="J121" i="2"/>
  <c r="L121" i="2" s="1"/>
  <c r="G126" i="2"/>
  <c r="J128" i="2"/>
  <c r="G131" i="2"/>
  <c r="L131" i="2" s="1"/>
  <c r="G135" i="2"/>
  <c r="G133" i="2" s="1"/>
  <c r="J139" i="2"/>
  <c r="L139" i="2" s="1"/>
  <c r="G141" i="2"/>
  <c r="J148" i="2"/>
  <c r="J150" i="2"/>
  <c r="J154" i="2"/>
  <c r="L154" i="2" s="1"/>
  <c r="G156" i="2"/>
  <c r="G158" i="2"/>
  <c r="L158" i="2" s="1"/>
  <c r="J161" i="2"/>
  <c r="L161" i="2" s="1"/>
  <c r="G165" i="2"/>
  <c r="G171" i="2"/>
  <c r="J181" i="2"/>
  <c r="L103" i="2"/>
  <c r="I147" i="2"/>
  <c r="L102" i="2"/>
  <c r="I107" i="2"/>
  <c r="I112" i="2"/>
  <c r="L135" i="2"/>
  <c r="I137" i="2"/>
  <c r="F147" i="2"/>
  <c r="I151" i="2"/>
  <c r="L165" i="2"/>
  <c r="J171" i="2"/>
  <c r="G173" i="2"/>
  <c r="L173" i="2" s="1"/>
  <c r="G175" i="2"/>
  <c r="L175" i="2" s="1"/>
  <c r="J178" i="2"/>
  <c r="L178" i="2" s="1"/>
  <c r="F180" i="2"/>
  <c r="J189" i="2"/>
  <c r="L189" i="2" s="1"/>
  <c r="I221" i="1"/>
  <c r="J221" i="1" s="1"/>
  <c r="L221" i="1" s="1"/>
  <c r="I219" i="1"/>
  <c r="J219" i="1" s="1"/>
  <c r="L219" i="1" s="1"/>
  <c r="K49" i="1"/>
  <c r="K47" i="1" s="1"/>
  <c r="K48" i="1"/>
  <c r="G14" i="1"/>
  <c r="F216" i="1"/>
  <c r="J203" i="1"/>
  <c r="J215" i="1"/>
  <c r="L215" i="1" s="1"/>
  <c r="I218" i="1"/>
  <c r="G22" i="1"/>
  <c r="J200" i="1"/>
  <c r="J22" i="1"/>
  <c r="K19" i="1"/>
  <c r="J212" i="1"/>
  <c r="L212" i="1" s="1"/>
  <c r="J197" i="1"/>
  <c r="J20" i="1"/>
  <c r="F209" i="1"/>
  <c r="G209" i="1" s="1"/>
  <c r="I220" i="1"/>
  <c r="J220" i="1" s="1"/>
  <c r="J207" i="1"/>
  <c r="J204" i="1"/>
  <c r="I16" i="1"/>
  <c r="J26" i="1"/>
  <c r="J199" i="1"/>
  <c r="J205" i="1"/>
  <c r="L205" i="1" s="1"/>
  <c r="J198" i="1"/>
  <c r="J201" i="1"/>
  <c r="J195" i="1"/>
  <c r="J14" i="1"/>
  <c r="I210" i="1"/>
  <c r="I217" i="1"/>
  <c r="I216" i="1" s="1"/>
  <c r="F222" i="1"/>
  <c r="G18" i="1"/>
  <c r="I23" i="1"/>
  <c r="F55" i="1"/>
  <c r="F110" i="1"/>
  <c r="F189" i="1"/>
  <c r="F218" i="1"/>
  <c r="I12" i="1"/>
  <c r="J18" i="1"/>
  <c r="F210" i="1"/>
  <c r="F117" i="1"/>
  <c r="G20" i="1"/>
  <c r="G25" i="1"/>
  <c r="L25" i="1" s="1"/>
  <c r="L214" i="1"/>
  <c r="I223" i="1"/>
  <c r="I222" i="1" s="1"/>
  <c r="L101" i="7"/>
  <c r="L150" i="6"/>
  <c r="J59" i="6"/>
  <c r="J61" i="6"/>
  <c r="J63" i="6"/>
  <c r="L63" i="6" s="1"/>
  <c r="J67" i="6"/>
  <c r="L67" i="6" s="1"/>
  <c r="J69" i="6"/>
  <c r="J71" i="6"/>
  <c r="J73" i="6"/>
  <c r="J111" i="6"/>
  <c r="J120" i="6"/>
  <c r="J107" i="6"/>
  <c r="L107" i="6" s="1"/>
  <c r="J57" i="6"/>
  <c r="L57" i="6" s="1"/>
  <c r="L77" i="6"/>
  <c r="J93" i="6"/>
  <c r="L93" i="6" s="1"/>
  <c r="J97" i="6"/>
  <c r="L97" i="6" s="1"/>
  <c r="J105" i="6"/>
  <c r="J116" i="6"/>
  <c r="L116" i="6" s="1"/>
  <c r="L21" i="6"/>
  <c r="L26" i="6"/>
  <c r="L142" i="6"/>
  <c r="L35" i="6"/>
  <c r="J44" i="6"/>
  <c r="L44" i="6" s="1"/>
  <c r="J46" i="6"/>
  <c r="L46" i="6" s="1"/>
  <c r="J48" i="6"/>
  <c r="L48" i="6" s="1"/>
  <c r="J60" i="6"/>
  <c r="L60" i="6" s="1"/>
  <c r="J62" i="6"/>
  <c r="J64" i="6"/>
  <c r="L64" i="6" s="1"/>
  <c r="J85" i="6"/>
  <c r="L85" i="6" s="1"/>
  <c r="L38" i="6"/>
  <c r="L78" i="6"/>
  <c r="L80" i="6"/>
  <c r="J130" i="6"/>
  <c r="L130" i="6" s="1"/>
  <c r="J141" i="6"/>
  <c r="L141" i="6" s="1"/>
  <c r="L24" i="6"/>
  <c r="L37" i="6"/>
  <c r="L32" i="6"/>
  <c r="J89" i="6"/>
  <c r="L89" i="6" s="1"/>
  <c r="L20" i="6"/>
  <c r="L22" i="6"/>
  <c r="L27" i="6"/>
  <c r="J51" i="6"/>
  <c r="L51" i="6" s="1"/>
  <c r="J53" i="6"/>
  <c r="L53" i="6" s="1"/>
  <c r="J55" i="6"/>
  <c r="L55" i="6" s="1"/>
  <c r="L76" i="6"/>
  <c r="J81" i="6"/>
  <c r="J83" i="6"/>
  <c r="L83" i="6" s="1"/>
  <c r="L148" i="6"/>
  <c r="L157" i="6"/>
  <c r="J134" i="6"/>
  <c r="L134" i="6" s="1"/>
  <c r="L155" i="6"/>
  <c r="L19" i="6"/>
  <c r="L156" i="6"/>
  <c r="L29" i="6"/>
  <c r="L36" i="6"/>
  <c r="J52" i="6"/>
  <c r="L52" i="6" s="1"/>
  <c r="J54" i="6"/>
  <c r="L54" i="6" s="1"/>
  <c r="L73" i="6"/>
  <c r="J82" i="6"/>
  <c r="L82" i="6" s="1"/>
  <c r="J94" i="6"/>
  <c r="L94" i="6" s="1"/>
  <c r="J110" i="6"/>
  <c r="L110" i="6" s="1"/>
  <c r="J124" i="6"/>
  <c r="L124" i="6" s="1"/>
  <c r="J129" i="6"/>
  <c r="L129" i="6" s="1"/>
  <c r="J87" i="6"/>
  <c r="J114" i="6"/>
  <c r="L114" i="6" s="1"/>
  <c r="L33" i="6"/>
  <c r="J58" i="6"/>
  <c r="L58" i="6" s="1"/>
  <c r="L79" i="6"/>
  <c r="J84" i="6"/>
  <c r="L84" i="6" s="1"/>
  <c r="J86" i="6"/>
  <c r="L86" i="6" s="1"/>
  <c r="J98" i="6"/>
  <c r="L98" i="6" s="1"/>
  <c r="J104" i="6"/>
  <c r="L104" i="6" s="1"/>
  <c r="J108" i="6"/>
  <c r="L108" i="6" s="1"/>
  <c r="J119" i="6"/>
  <c r="L119" i="6" s="1"/>
  <c r="J127" i="6"/>
  <c r="L23" i="6"/>
  <c r="L25" i="6"/>
  <c r="L30" i="6"/>
  <c r="J43" i="6"/>
  <c r="L43" i="6" s="1"/>
  <c r="J45" i="6"/>
  <c r="J47" i="6"/>
  <c r="L47" i="6" s="1"/>
  <c r="J49" i="6"/>
  <c r="L49" i="6" s="1"/>
  <c r="J66" i="6"/>
  <c r="L66" i="6" s="1"/>
  <c r="J68" i="6"/>
  <c r="L68" i="6" s="1"/>
  <c r="J70" i="6"/>
  <c r="J72" i="6"/>
  <c r="L72" i="6" s="1"/>
  <c r="L75" i="6"/>
  <c r="J88" i="6"/>
  <c r="L88" i="6" s="1"/>
  <c r="J90" i="6"/>
  <c r="L90" i="6" s="1"/>
  <c r="L105" i="6"/>
  <c r="J113" i="6"/>
  <c r="L113" i="6" s="1"/>
  <c r="J117" i="6"/>
  <c r="L117" i="6" s="1"/>
  <c r="J135" i="6"/>
  <c r="L135" i="6" s="1"/>
  <c r="J165" i="6"/>
  <c r="L165" i="6" s="1"/>
  <c r="L181" i="5"/>
  <c r="L23" i="5"/>
  <c r="L56" i="5"/>
  <c r="L83" i="5"/>
  <c r="L125" i="5"/>
  <c r="J152" i="5"/>
  <c r="L152" i="5" s="1"/>
  <c r="J153" i="5"/>
  <c r="J161" i="5"/>
  <c r="L161" i="5" s="1"/>
  <c r="J162" i="5"/>
  <c r="L162" i="5" s="1"/>
  <c r="J198" i="5"/>
  <c r="L198" i="5" s="1"/>
  <c r="J200" i="5"/>
  <c r="L200" i="5" s="1"/>
  <c r="J204" i="5"/>
  <c r="L204" i="5" s="1"/>
  <c r="J206" i="5"/>
  <c r="L206" i="5" s="1"/>
  <c r="L47" i="5"/>
  <c r="L74" i="5"/>
  <c r="J149" i="5"/>
  <c r="L149" i="5" s="1"/>
  <c r="J150" i="5"/>
  <c r="J169" i="5"/>
  <c r="L169" i="5" s="1"/>
  <c r="J189" i="5"/>
  <c r="L189" i="5" s="1"/>
  <c r="J191" i="5"/>
  <c r="L191" i="5" s="1"/>
  <c r="J213" i="5"/>
  <c r="L213" i="5" s="1"/>
  <c r="L26" i="5"/>
  <c r="L59" i="5"/>
  <c r="L86" i="5"/>
  <c r="J163" i="5"/>
  <c r="L163" i="5" s="1"/>
  <c r="J165" i="5"/>
  <c r="J170" i="5"/>
  <c r="L173" i="5"/>
  <c r="L182" i="5"/>
  <c r="J195" i="5"/>
  <c r="L195" i="5" s="1"/>
  <c r="J197" i="5"/>
  <c r="L197" i="5" s="1"/>
  <c r="J201" i="5"/>
  <c r="L201" i="5" s="1"/>
  <c r="J164" i="5"/>
  <c r="L177" i="5"/>
  <c r="K58" i="4"/>
  <c r="Q65" i="4"/>
  <c r="R65" i="4" s="1"/>
  <c r="K23" i="4"/>
  <c r="K30" i="4"/>
  <c r="Q31" i="4"/>
  <c r="Q47" i="4"/>
  <c r="K31" i="4"/>
  <c r="Q41" i="4"/>
  <c r="Q57" i="4"/>
  <c r="K59" i="4"/>
  <c r="Q64" i="4"/>
  <c r="R64" i="4" s="1"/>
  <c r="N13" i="4"/>
  <c r="K37" i="4"/>
  <c r="N40" i="4"/>
  <c r="N33" i="4"/>
  <c r="N72" i="4"/>
  <c r="R72" i="4" s="1"/>
  <c r="N19" i="4"/>
  <c r="N32" i="4"/>
  <c r="N38" i="4"/>
  <c r="K63" i="4"/>
  <c r="K64" i="4"/>
  <c r="N74" i="4"/>
  <c r="S63" i="3"/>
  <c r="P45" i="3"/>
  <c r="S51" i="3"/>
  <c r="P33" i="3"/>
  <c r="S33" i="3" s="1"/>
  <c r="P46" i="3"/>
  <c r="S14" i="3"/>
  <c r="S17" i="3"/>
  <c r="S57" i="3"/>
  <c r="S58" i="3"/>
  <c r="P63" i="3"/>
  <c r="P25" i="3"/>
  <c r="P27" i="3"/>
  <c r="P29" i="3"/>
  <c r="S29" i="3" s="1"/>
  <c r="S45" i="3"/>
  <c r="S46" i="3"/>
  <c r="P51" i="3"/>
  <c r="P64" i="3"/>
  <c r="P19" i="3"/>
  <c r="P39" i="3"/>
  <c r="S39" i="3" s="1"/>
  <c r="P52" i="3"/>
  <c r="S52" i="3" s="1"/>
  <c r="J136" i="2"/>
  <c r="L136" i="2" s="1"/>
  <c r="L21" i="2"/>
  <c r="L24" i="2"/>
  <c r="L42" i="2"/>
  <c r="L45" i="2"/>
  <c r="L48" i="2"/>
  <c r="L51" i="2"/>
  <c r="L54" i="2"/>
  <c r="L57" i="2"/>
  <c r="L60" i="2"/>
  <c r="L63" i="2"/>
  <c r="L66" i="2"/>
  <c r="L69" i="2"/>
  <c r="L72" i="2"/>
  <c r="L75" i="2"/>
  <c r="L78" i="2"/>
  <c r="L81" i="2"/>
  <c r="L84" i="2"/>
  <c r="L87" i="2"/>
  <c r="L90" i="2"/>
  <c r="L93" i="2"/>
  <c r="J203" i="2"/>
  <c r="L203" i="2" s="1"/>
  <c r="L140" i="2"/>
  <c r="L145" i="2"/>
  <c r="L166" i="2"/>
  <c r="J191" i="2"/>
  <c r="J188" i="2" s="1"/>
  <c r="J210" i="2" s="1"/>
  <c r="J197" i="2"/>
  <c r="L197" i="2" s="1"/>
  <c r="J125" i="2"/>
  <c r="L125" i="2" s="1"/>
  <c r="J192" i="2"/>
  <c r="J193" i="2"/>
  <c r="L193" i="2" s="1"/>
  <c r="J202" i="2"/>
  <c r="L213" i="1"/>
  <c r="I41" i="2"/>
  <c r="I209" i="2" s="1"/>
  <c r="L97" i="2"/>
  <c r="J96" i="2"/>
  <c r="I53" i="1"/>
  <c r="J53" i="1" s="1"/>
  <c r="G53" i="1"/>
  <c r="J107" i="2"/>
  <c r="I12" i="3"/>
  <c r="O16" i="3"/>
  <c r="I67" i="1"/>
  <c r="J67" i="1" s="1"/>
  <c r="G67" i="1"/>
  <c r="I91" i="1"/>
  <c r="J91" i="1" s="1"/>
  <c r="G91" i="1"/>
  <c r="I103" i="1"/>
  <c r="J103" i="1" s="1"/>
  <c r="G103" i="1"/>
  <c r="I113" i="1"/>
  <c r="J113" i="1" s="1"/>
  <c r="G113" i="1"/>
  <c r="I123" i="1"/>
  <c r="G123" i="1"/>
  <c r="I133" i="1"/>
  <c r="J133" i="1" s="1"/>
  <c r="G133" i="1"/>
  <c r="I145" i="1"/>
  <c r="J145" i="1" s="1"/>
  <c r="G145" i="1"/>
  <c r="I155" i="1"/>
  <c r="J155" i="1" s="1"/>
  <c r="G155" i="1"/>
  <c r="I179" i="1"/>
  <c r="J179" i="1" s="1"/>
  <c r="G179" i="1"/>
  <c r="I183" i="1"/>
  <c r="J183" i="1" s="1"/>
  <c r="G183" i="1"/>
  <c r="I124" i="2"/>
  <c r="J124" i="2" s="1"/>
  <c r="L124" i="2" s="1"/>
  <c r="G124" i="2"/>
  <c r="L144" i="2"/>
  <c r="L171" i="2"/>
  <c r="L183" i="2"/>
  <c r="J182" i="2"/>
  <c r="J16" i="3"/>
  <c r="J32" i="3"/>
  <c r="N42" i="3"/>
  <c r="P42" i="3" s="1"/>
  <c r="J42" i="3"/>
  <c r="S42" i="3" s="1"/>
  <c r="J44" i="3"/>
  <c r="N73" i="4"/>
  <c r="J13" i="1"/>
  <c r="G17" i="1"/>
  <c r="G101" i="2"/>
  <c r="G100" i="2" s="1"/>
  <c r="J119" i="2"/>
  <c r="L126" i="2"/>
  <c r="J141" i="2"/>
  <c r="K209" i="2"/>
  <c r="J156" i="2"/>
  <c r="J168" i="2"/>
  <c r="L192" i="2"/>
  <c r="I201" i="2"/>
  <c r="F200" i="2"/>
  <c r="I12" i="4"/>
  <c r="J13" i="4"/>
  <c r="P13" i="4"/>
  <c r="P12" i="4" s="1"/>
  <c r="P45" i="4"/>
  <c r="P44" i="4" s="1"/>
  <c r="J45" i="4"/>
  <c r="I44" i="4"/>
  <c r="G15" i="1"/>
  <c r="G24" i="1"/>
  <c r="G27" i="1"/>
  <c r="I39" i="1"/>
  <c r="J39" i="1" s="1"/>
  <c r="G39" i="1"/>
  <c r="I45" i="1"/>
  <c r="J45" i="1" s="1"/>
  <c r="G45" i="1"/>
  <c r="I64" i="1"/>
  <c r="J64" i="1" s="1"/>
  <c r="G64" i="1"/>
  <c r="I79" i="1"/>
  <c r="J79" i="1" s="1"/>
  <c r="G79" i="1"/>
  <c r="I85" i="1"/>
  <c r="J85" i="1" s="1"/>
  <c r="G85" i="1"/>
  <c r="I95" i="1"/>
  <c r="J95" i="1" s="1"/>
  <c r="G95" i="1"/>
  <c r="I101" i="1"/>
  <c r="J101" i="1" s="1"/>
  <c r="G101" i="1"/>
  <c r="I109" i="1"/>
  <c r="J109" i="1" s="1"/>
  <c r="G109" i="1"/>
  <c r="I121" i="1"/>
  <c r="J121" i="1" s="1"/>
  <c r="G121" i="1"/>
  <c r="I129" i="1"/>
  <c r="J129" i="1" s="1"/>
  <c r="G129" i="1"/>
  <c r="I135" i="1"/>
  <c r="J135" i="1" s="1"/>
  <c r="G135" i="1"/>
  <c r="I143" i="1"/>
  <c r="J143" i="1" s="1"/>
  <c r="G143" i="1"/>
  <c r="I153" i="1"/>
  <c r="J153" i="1" s="1"/>
  <c r="G153" i="1"/>
  <c r="I165" i="1"/>
  <c r="J165" i="1" s="1"/>
  <c r="G165" i="1"/>
  <c r="I177" i="1"/>
  <c r="J177" i="1" s="1"/>
  <c r="G177" i="1"/>
  <c r="I191" i="1"/>
  <c r="J191" i="1" s="1"/>
  <c r="G191" i="1"/>
  <c r="G119" i="2"/>
  <c r="L134" i="2"/>
  <c r="N54" i="3"/>
  <c r="P54" i="3" s="1"/>
  <c r="J54" i="3"/>
  <c r="J56" i="3"/>
  <c r="N66" i="3"/>
  <c r="P66" i="3" s="1"/>
  <c r="J66" i="3"/>
  <c r="F12" i="1"/>
  <c r="J15" i="1"/>
  <c r="G21" i="1"/>
  <c r="J24" i="1"/>
  <c r="J23" i="1" s="1"/>
  <c r="J27" i="1"/>
  <c r="I52" i="1"/>
  <c r="J52" i="1" s="1"/>
  <c r="G52" i="1"/>
  <c r="F16" i="1"/>
  <c r="J17" i="1"/>
  <c r="J21" i="1"/>
  <c r="G26" i="1"/>
  <c r="L26" i="1" s="1"/>
  <c r="I29" i="1"/>
  <c r="G29" i="1"/>
  <c r="I32" i="1"/>
  <c r="J32" i="1" s="1"/>
  <c r="G32" i="1"/>
  <c r="I35" i="1"/>
  <c r="J35" i="1" s="1"/>
  <c r="G35" i="1"/>
  <c r="I38" i="1"/>
  <c r="J38" i="1" s="1"/>
  <c r="G38" i="1"/>
  <c r="I41" i="1"/>
  <c r="J41" i="1" s="1"/>
  <c r="G41" i="1"/>
  <c r="I44" i="1"/>
  <c r="J44" i="1" s="1"/>
  <c r="G44" i="1"/>
  <c r="I57" i="1"/>
  <c r="J57" i="1" s="1"/>
  <c r="G57" i="1"/>
  <c r="I60" i="1"/>
  <c r="J60" i="1" s="1"/>
  <c r="G60" i="1"/>
  <c r="I63" i="1"/>
  <c r="J63" i="1" s="1"/>
  <c r="G63" i="1"/>
  <c r="I66" i="1"/>
  <c r="J66" i="1" s="1"/>
  <c r="G66" i="1"/>
  <c r="I69" i="1"/>
  <c r="J69" i="1" s="1"/>
  <c r="G69" i="1"/>
  <c r="I72" i="1"/>
  <c r="J72" i="1" s="1"/>
  <c r="G72" i="1"/>
  <c r="I75" i="1"/>
  <c r="J75" i="1" s="1"/>
  <c r="G75" i="1"/>
  <c r="I78" i="1"/>
  <c r="J78" i="1" s="1"/>
  <c r="G78" i="1"/>
  <c r="I81" i="1"/>
  <c r="J81" i="1" s="1"/>
  <c r="G81" i="1"/>
  <c r="I84" i="1"/>
  <c r="J84" i="1" s="1"/>
  <c r="G84" i="1"/>
  <c r="G218" i="1"/>
  <c r="J101" i="2"/>
  <c r="I130" i="2"/>
  <c r="G130" i="2"/>
  <c r="J137" i="2"/>
  <c r="J153" i="2"/>
  <c r="L153" i="2" s="1"/>
  <c r="S40" i="3"/>
  <c r="S64" i="3"/>
  <c r="G57" i="4"/>
  <c r="K57" i="4" s="1"/>
  <c r="M57" i="4"/>
  <c r="N57" i="4" s="1"/>
  <c r="I50" i="1"/>
  <c r="G50" i="1"/>
  <c r="L201" i="1"/>
  <c r="J199" i="2"/>
  <c r="J198" i="2" s="1"/>
  <c r="I198" i="2"/>
  <c r="J18" i="3"/>
  <c r="O18" i="3"/>
  <c r="G48" i="4"/>
  <c r="K49" i="4"/>
  <c r="F23" i="1"/>
  <c r="I30" i="1"/>
  <c r="J30" i="1" s="1"/>
  <c r="G30" i="1"/>
  <c r="I36" i="1"/>
  <c r="J36" i="1" s="1"/>
  <c r="G36" i="1"/>
  <c r="I61" i="1"/>
  <c r="J61" i="1" s="1"/>
  <c r="G61" i="1"/>
  <c r="I73" i="1"/>
  <c r="J73" i="1" s="1"/>
  <c r="G73" i="1"/>
  <c r="I89" i="1"/>
  <c r="J89" i="1" s="1"/>
  <c r="G89" i="1"/>
  <c r="I99" i="1"/>
  <c r="J99" i="1" s="1"/>
  <c r="G99" i="1"/>
  <c r="I107" i="1"/>
  <c r="G107" i="1"/>
  <c r="I115" i="1"/>
  <c r="G115" i="1"/>
  <c r="I125" i="1"/>
  <c r="J125" i="1" s="1"/>
  <c r="G125" i="1"/>
  <c r="I131" i="1"/>
  <c r="G131" i="1"/>
  <c r="I139" i="1"/>
  <c r="J139" i="1" s="1"/>
  <c r="G139" i="1"/>
  <c r="I157" i="1"/>
  <c r="J157" i="1" s="1"/>
  <c r="G157" i="1"/>
  <c r="I167" i="1"/>
  <c r="J167" i="1" s="1"/>
  <c r="G167" i="1"/>
  <c r="F175" i="1"/>
  <c r="F171" i="1" s="1"/>
  <c r="G210" i="1"/>
  <c r="F28" i="1"/>
  <c r="I51" i="1"/>
  <c r="G51" i="1"/>
  <c r="I54" i="1"/>
  <c r="J54" i="1" s="1"/>
  <c r="G54" i="1"/>
  <c r="I86" i="1"/>
  <c r="J86" i="1" s="1"/>
  <c r="G86" i="1"/>
  <c r="I88" i="1"/>
  <c r="J88" i="1" s="1"/>
  <c r="G88" i="1"/>
  <c r="I90" i="1"/>
  <c r="J90" i="1" s="1"/>
  <c r="G90" i="1"/>
  <c r="I92" i="1"/>
  <c r="J92" i="1" s="1"/>
  <c r="G92" i="1"/>
  <c r="I94" i="1"/>
  <c r="J94" i="1" s="1"/>
  <c r="G94" i="1"/>
  <c r="I96" i="1"/>
  <c r="J96" i="1" s="1"/>
  <c r="G96" i="1"/>
  <c r="I98" i="1"/>
  <c r="J98" i="1" s="1"/>
  <c r="G98" i="1"/>
  <c r="I100" i="1"/>
  <c r="J100" i="1" s="1"/>
  <c r="G100" i="1"/>
  <c r="I102" i="1"/>
  <c r="J102" i="1" s="1"/>
  <c r="G102" i="1"/>
  <c r="I104" i="1"/>
  <c r="J104" i="1" s="1"/>
  <c r="G104" i="1"/>
  <c r="F106" i="1"/>
  <c r="I108" i="1"/>
  <c r="J108" i="1" s="1"/>
  <c r="G108" i="1"/>
  <c r="I112" i="1"/>
  <c r="J112" i="1" s="1"/>
  <c r="G112" i="1"/>
  <c r="F114" i="1"/>
  <c r="I116" i="1"/>
  <c r="J116" i="1" s="1"/>
  <c r="G116" i="1"/>
  <c r="I118" i="1"/>
  <c r="G118" i="1"/>
  <c r="I120" i="1"/>
  <c r="J120" i="1" s="1"/>
  <c r="G120" i="1"/>
  <c r="F122" i="1"/>
  <c r="I124" i="1"/>
  <c r="J124" i="1" s="1"/>
  <c r="G124" i="1"/>
  <c r="I126" i="1"/>
  <c r="J126" i="1" s="1"/>
  <c r="G126" i="1"/>
  <c r="I128" i="1"/>
  <c r="J128" i="1" s="1"/>
  <c r="G128" i="1"/>
  <c r="F130" i="1"/>
  <c r="I132" i="1"/>
  <c r="J132" i="1" s="1"/>
  <c r="G132" i="1"/>
  <c r="I134" i="1"/>
  <c r="J134" i="1" s="1"/>
  <c r="G134" i="1"/>
  <c r="I136" i="1"/>
  <c r="J136" i="1" s="1"/>
  <c r="G136" i="1"/>
  <c r="I138" i="1"/>
  <c r="J138" i="1" s="1"/>
  <c r="G138" i="1"/>
  <c r="I140" i="1"/>
  <c r="J140" i="1" s="1"/>
  <c r="G140" i="1"/>
  <c r="I142" i="1"/>
  <c r="J142" i="1" s="1"/>
  <c r="G142" i="1"/>
  <c r="I144" i="1"/>
  <c r="J144" i="1" s="1"/>
  <c r="G144" i="1"/>
  <c r="I146" i="1"/>
  <c r="J146" i="1" s="1"/>
  <c r="G146" i="1"/>
  <c r="I148" i="1"/>
  <c r="G148" i="1"/>
  <c r="I150" i="1"/>
  <c r="J150" i="1" s="1"/>
  <c r="G150" i="1"/>
  <c r="I152" i="1"/>
  <c r="J152" i="1" s="1"/>
  <c r="G152" i="1"/>
  <c r="I154" i="1"/>
  <c r="J154" i="1" s="1"/>
  <c r="G154" i="1"/>
  <c r="I156" i="1"/>
  <c r="J156" i="1" s="1"/>
  <c r="G156" i="1"/>
  <c r="I158" i="1"/>
  <c r="J158" i="1" s="1"/>
  <c r="G158" i="1"/>
  <c r="I162" i="1"/>
  <c r="J162" i="1" s="1"/>
  <c r="G162" i="1"/>
  <c r="I164" i="1"/>
  <c r="G164" i="1"/>
  <c r="I166" i="1"/>
  <c r="J166" i="1" s="1"/>
  <c r="G166" i="1"/>
  <c r="I168" i="1"/>
  <c r="J168" i="1" s="1"/>
  <c r="G168" i="1"/>
  <c r="I170" i="1"/>
  <c r="J170" i="1" s="1"/>
  <c r="G170" i="1"/>
  <c r="I172" i="1"/>
  <c r="J172" i="1" s="1"/>
  <c r="G172" i="1"/>
  <c r="I174" i="1"/>
  <c r="J174" i="1" s="1"/>
  <c r="G174" i="1"/>
  <c r="I176" i="1"/>
  <c r="G176" i="1"/>
  <c r="I178" i="1"/>
  <c r="J178" i="1" s="1"/>
  <c r="G178" i="1"/>
  <c r="I180" i="1"/>
  <c r="J180" i="1" s="1"/>
  <c r="G180" i="1"/>
  <c r="I182" i="1"/>
  <c r="J182" i="1" s="1"/>
  <c r="G182" i="1"/>
  <c r="I184" i="1"/>
  <c r="J184" i="1" s="1"/>
  <c r="G184" i="1"/>
  <c r="I186" i="1"/>
  <c r="J186" i="1" s="1"/>
  <c r="G186" i="1"/>
  <c r="I188" i="1"/>
  <c r="G188" i="1"/>
  <c r="I190" i="1"/>
  <c r="G190" i="1"/>
  <c r="I192" i="1"/>
  <c r="J192" i="1" s="1"/>
  <c r="G192" i="1"/>
  <c r="J13" i="2"/>
  <c r="J23" i="2"/>
  <c r="L23" i="2" s="1"/>
  <c r="J26" i="2"/>
  <c r="L26" i="2" s="1"/>
  <c r="J29" i="2"/>
  <c r="L29" i="2" s="1"/>
  <c r="J38" i="2"/>
  <c r="L38" i="2" s="1"/>
  <c r="J44" i="2"/>
  <c r="L44" i="2" s="1"/>
  <c r="J47" i="2"/>
  <c r="L47" i="2" s="1"/>
  <c r="J50" i="2"/>
  <c r="L50" i="2" s="1"/>
  <c r="J62" i="2"/>
  <c r="L62" i="2" s="1"/>
  <c r="J65" i="2"/>
  <c r="J68" i="2"/>
  <c r="L68" i="2" s="1"/>
  <c r="J71" i="2"/>
  <c r="J77" i="2"/>
  <c r="J80" i="2"/>
  <c r="L80" i="2" s="1"/>
  <c r="J83" i="2"/>
  <c r="L83" i="2" s="1"/>
  <c r="J86" i="2"/>
  <c r="L86" i="2" s="1"/>
  <c r="J89" i="2"/>
  <c r="J92" i="2"/>
  <c r="L92" i="2" s="1"/>
  <c r="J95" i="2"/>
  <c r="L95" i="2" s="1"/>
  <c r="F118" i="2"/>
  <c r="J130" i="2"/>
  <c r="L130" i="2" s="1"/>
  <c r="L148" i="2"/>
  <c r="J147" i="2"/>
  <c r="I195" i="2"/>
  <c r="F194" i="2"/>
  <c r="F187" i="2" s="1"/>
  <c r="N36" i="3"/>
  <c r="P36" i="3" s="1"/>
  <c r="J36" i="3"/>
  <c r="N48" i="3"/>
  <c r="P48" i="3" s="1"/>
  <c r="J48" i="3"/>
  <c r="N60" i="3"/>
  <c r="P60" i="3" s="1"/>
  <c r="J60" i="3"/>
  <c r="P74" i="3"/>
  <c r="N73" i="3"/>
  <c r="K20" i="4"/>
  <c r="G22" i="4"/>
  <c r="M22" i="4"/>
  <c r="J205" i="2"/>
  <c r="I204" i="2"/>
  <c r="G13" i="1"/>
  <c r="I33" i="1"/>
  <c r="J33" i="1" s="1"/>
  <c r="G33" i="1"/>
  <c r="I42" i="1"/>
  <c r="J42" i="1" s="1"/>
  <c r="G42" i="1"/>
  <c r="I58" i="1"/>
  <c r="J58" i="1" s="1"/>
  <c r="G58" i="1"/>
  <c r="I70" i="1"/>
  <c r="J70" i="1" s="1"/>
  <c r="G70" i="1"/>
  <c r="I76" i="1"/>
  <c r="J76" i="1" s="1"/>
  <c r="G76" i="1"/>
  <c r="I82" i="1"/>
  <c r="J82" i="1" s="1"/>
  <c r="G82" i="1"/>
  <c r="I87" i="1"/>
  <c r="J87" i="1" s="1"/>
  <c r="G87" i="1"/>
  <c r="I93" i="1"/>
  <c r="J93" i="1" s="1"/>
  <c r="G93" i="1"/>
  <c r="I97" i="1"/>
  <c r="J97" i="1" s="1"/>
  <c r="G97" i="1"/>
  <c r="I105" i="1"/>
  <c r="J105" i="1" s="1"/>
  <c r="G105" i="1"/>
  <c r="I111" i="1"/>
  <c r="G111" i="1"/>
  <c r="I119" i="1"/>
  <c r="J119" i="1" s="1"/>
  <c r="G119" i="1"/>
  <c r="I127" i="1"/>
  <c r="J127" i="1" s="1"/>
  <c r="G127" i="1"/>
  <c r="I137" i="1"/>
  <c r="J137" i="1" s="1"/>
  <c r="G137" i="1"/>
  <c r="I141" i="1"/>
  <c r="J141" i="1" s="1"/>
  <c r="G141" i="1"/>
  <c r="I149" i="1"/>
  <c r="J149" i="1" s="1"/>
  <c r="G149" i="1"/>
  <c r="F151" i="1"/>
  <c r="I159" i="1"/>
  <c r="J159" i="1" s="1"/>
  <c r="G159" i="1"/>
  <c r="I161" i="1"/>
  <c r="G161" i="1"/>
  <c r="I169" i="1"/>
  <c r="J169" i="1" s="1"/>
  <c r="G169" i="1"/>
  <c r="I173" i="1"/>
  <c r="J173" i="1" s="1"/>
  <c r="G173" i="1"/>
  <c r="I181" i="1"/>
  <c r="J181" i="1" s="1"/>
  <c r="G181" i="1"/>
  <c r="I185" i="1"/>
  <c r="J185" i="1" s="1"/>
  <c r="G185" i="1"/>
  <c r="I193" i="1"/>
  <c r="J193" i="1" s="1"/>
  <c r="G193" i="1"/>
  <c r="L20" i="1"/>
  <c r="L22" i="1"/>
  <c r="I31" i="1"/>
  <c r="J31" i="1" s="1"/>
  <c r="G31" i="1"/>
  <c r="I34" i="1"/>
  <c r="J34" i="1" s="1"/>
  <c r="G34" i="1"/>
  <c r="I37" i="1"/>
  <c r="J37" i="1" s="1"/>
  <c r="G37" i="1"/>
  <c r="I40" i="1"/>
  <c r="J40" i="1" s="1"/>
  <c r="G40" i="1"/>
  <c r="I43" i="1"/>
  <c r="J43" i="1" s="1"/>
  <c r="G43" i="1"/>
  <c r="I46" i="1"/>
  <c r="J46" i="1" s="1"/>
  <c r="G46" i="1"/>
  <c r="I56" i="1"/>
  <c r="G56" i="1"/>
  <c r="I59" i="1"/>
  <c r="J59" i="1" s="1"/>
  <c r="G59" i="1"/>
  <c r="I62" i="1"/>
  <c r="J62" i="1" s="1"/>
  <c r="G62" i="1"/>
  <c r="I65" i="1"/>
  <c r="J65" i="1" s="1"/>
  <c r="G65" i="1"/>
  <c r="I68" i="1"/>
  <c r="J68" i="1" s="1"/>
  <c r="G68" i="1"/>
  <c r="I71" i="1"/>
  <c r="J71" i="1" s="1"/>
  <c r="G71" i="1"/>
  <c r="I74" i="1"/>
  <c r="J74" i="1" s="1"/>
  <c r="G74" i="1"/>
  <c r="I77" i="1"/>
  <c r="J77" i="1" s="1"/>
  <c r="G77" i="1"/>
  <c r="I80" i="1"/>
  <c r="J80" i="1" s="1"/>
  <c r="G80" i="1"/>
  <c r="I83" i="1"/>
  <c r="J83" i="1" s="1"/>
  <c r="G83" i="1"/>
  <c r="J16" i="2"/>
  <c r="L31" i="2"/>
  <c r="L34" i="2"/>
  <c r="L37" i="2"/>
  <c r="F100" i="2"/>
  <c r="I106" i="2"/>
  <c r="G106" i="2"/>
  <c r="L113" i="2"/>
  <c r="P18" i="3"/>
  <c r="P48" i="4"/>
  <c r="Q49" i="4"/>
  <c r="Q53" i="4"/>
  <c r="P52" i="4"/>
  <c r="G56" i="4"/>
  <c r="F55" i="4"/>
  <c r="M56" i="4"/>
  <c r="K208" i="2"/>
  <c r="K186" i="2"/>
  <c r="K210" i="2"/>
  <c r="F188" i="2"/>
  <c r="F210" i="2" s="1"/>
  <c r="J12" i="3"/>
  <c r="S19" i="3"/>
  <c r="I22" i="3"/>
  <c r="I82" i="3" s="1"/>
  <c r="O24" i="3"/>
  <c r="O22" i="3" s="1"/>
  <c r="O82" i="3" s="1"/>
  <c r="P26" i="3"/>
  <c r="S26" i="3" s="1"/>
  <c r="O30" i="3"/>
  <c r="Q13" i="4"/>
  <c r="Q12" i="4" s="1"/>
  <c r="P20" i="4"/>
  <c r="P14" i="4" s="1"/>
  <c r="J20" i="4"/>
  <c r="G34" i="4"/>
  <c r="F27" i="4"/>
  <c r="F77" i="4" s="1"/>
  <c r="M34" i="4"/>
  <c r="N34" i="4" s="1"/>
  <c r="R34" i="4" s="1"/>
  <c r="P38" i="4"/>
  <c r="Q38" i="4" s="1"/>
  <c r="R38" i="4" s="1"/>
  <c r="J38" i="4"/>
  <c r="K38" i="4" s="1"/>
  <c r="G58" i="5"/>
  <c r="I58" i="5"/>
  <c r="G85" i="5"/>
  <c r="I85" i="5"/>
  <c r="J85" i="5" s="1"/>
  <c r="L85" i="5" s="1"/>
  <c r="G99" i="2"/>
  <c r="F104" i="2"/>
  <c r="G105" i="2"/>
  <c r="G111" i="2"/>
  <c r="L111" i="2" s="1"/>
  <c r="G117" i="2"/>
  <c r="L117" i="2" s="1"/>
  <c r="G123" i="2"/>
  <c r="G129" i="2"/>
  <c r="G191" i="2"/>
  <c r="P15" i="3"/>
  <c r="S15" i="3" s="1"/>
  <c r="Q82" i="3"/>
  <c r="Q20" i="3"/>
  <c r="J24" i="3"/>
  <c r="S25" i="3"/>
  <c r="P31" i="3"/>
  <c r="S31" i="3" s="1"/>
  <c r="N70" i="3"/>
  <c r="P70" i="3" s="1"/>
  <c r="J70" i="3"/>
  <c r="J67" i="3" s="1"/>
  <c r="J19" i="4"/>
  <c r="N22" i="4"/>
  <c r="R22" i="4" s="1"/>
  <c r="K24" i="4"/>
  <c r="Q29" i="4"/>
  <c r="T77" i="4"/>
  <c r="T25" i="4"/>
  <c r="G110" i="2"/>
  <c r="G128" i="2"/>
  <c r="L128" i="2" s="1"/>
  <c r="L181" i="2"/>
  <c r="J180" i="2"/>
  <c r="L180" i="2" s="1"/>
  <c r="S27" i="3"/>
  <c r="I21" i="3"/>
  <c r="O28" i="3"/>
  <c r="O21" i="3" s="1"/>
  <c r="P30" i="3"/>
  <c r="S30" i="3" s="1"/>
  <c r="J72" i="3"/>
  <c r="J77" i="3"/>
  <c r="J75" i="3" s="1"/>
  <c r="N77" i="3"/>
  <c r="R13" i="4"/>
  <c r="R12" i="4" s="1"/>
  <c r="N12" i="4"/>
  <c r="G28" i="4"/>
  <c r="I18" i="5"/>
  <c r="G130" i="5"/>
  <c r="I130" i="5"/>
  <c r="R81" i="3"/>
  <c r="R80" i="3" s="1"/>
  <c r="P16" i="3"/>
  <c r="P23" i="3"/>
  <c r="S23" i="3" s="1"/>
  <c r="P32" i="3"/>
  <c r="N34" i="3"/>
  <c r="P34" i="3" s="1"/>
  <c r="S34" i="3" s="1"/>
  <c r="H22" i="3"/>
  <c r="H82" i="3" s="1"/>
  <c r="P38" i="3"/>
  <c r="S38" i="3" s="1"/>
  <c r="P44" i="3"/>
  <c r="P50" i="3"/>
  <c r="S50" i="3" s="1"/>
  <c r="P56" i="3"/>
  <c r="P62" i="3"/>
  <c r="S62" i="3" s="1"/>
  <c r="P76" i="3"/>
  <c r="N75" i="3"/>
  <c r="O77" i="3"/>
  <c r="O75" i="3" s="1"/>
  <c r="I75" i="3"/>
  <c r="N16" i="4"/>
  <c r="R16" i="4" s="1"/>
  <c r="J61" i="4"/>
  <c r="K61" i="4" s="1"/>
  <c r="I60" i="4"/>
  <c r="P62" i="4"/>
  <c r="Q62" i="4" s="1"/>
  <c r="J62" i="4"/>
  <c r="K62" i="4" s="1"/>
  <c r="L98" i="5"/>
  <c r="P39" i="4"/>
  <c r="J39" i="4"/>
  <c r="K39" i="4" s="1"/>
  <c r="Q46" i="4"/>
  <c r="R46" i="4" s="1"/>
  <c r="N61" i="4"/>
  <c r="G67" i="5"/>
  <c r="I67" i="5"/>
  <c r="G124" i="5"/>
  <c r="G121" i="5" s="1"/>
  <c r="F121" i="5"/>
  <c r="I124" i="5"/>
  <c r="I121" i="5" s="1"/>
  <c r="G154" i="5"/>
  <c r="I154" i="5"/>
  <c r="J154" i="5" s="1"/>
  <c r="L154" i="5" s="1"/>
  <c r="R82" i="3"/>
  <c r="P35" i="3"/>
  <c r="P41" i="3"/>
  <c r="P47" i="3"/>
  <c r="P53" i="3"/>
  <c r="P59" i="3"/>
  <c r="S59" i="3" s="1"/>
  <c r="P65" i="3"/>
  <c r="S65" i="3" s="1"/>
  <c r="J79" i="3"/>
  <c r="F14" i="4"/>
  <c r="Q15" i="4"/>
  <c r="R15" i="4" s="1"/>
  <c r="P32" i="4"/>
  <c r="Q32" i="4" s="1"/>
  <c r="R32" i="4" s="1"/>
  <c r="U32" i="4" s="1"/>
  <c r="S27" i="4"/>
  <c r="K36" i="4"/>
  <c r="K45" i="4"/>
  <c r="G46" i="4"/>
  <c r="J50" i="4"/>
  <c r="K50" i="4" s="1"/>
  <c r="P51" i="4"/>
  <c r="Q51" i="4" s="1"/>
  <c r="R51" i="4" s="1"/>
  <c r="J51" i="4"/>
  <c r="K51" i="4" s="1"/>
  <c r="G68" i="4"/>
  <c r="K69" i="4"/>
  <c r="G118" i="5"/>
  <c r="G116" i="5" s="1"/>
  <c r="F116" i="5"/>
  <c r="I118" i="5"/>
  <c r="P13" i="3"/>
  <c r="N12" i="3"/>
  <c r="P37" i="3"/>
  <c r="S37" i="3" s="1"/>
  <c r="P43" i="3"/>
  <c r="S43" i="3" s="1"/>
  <c r="P49" i="3"/>
  <c r="S49" i="3" s="1"/>
  <c r="P55" i="3"/>
  <c r="S55" i="3" s="1"/>
  <c r="P61" i="3"/>
  <c r="S61" i="3" s="1"/>
  <c r="N68" i="3"/>
  <c r="H67" i="3"/>
  <c r="Q81" i="3"/>
  <c r="Q80" i="3" s="1"/>
  <c r="R19" i="4"/>
  <c r="Q20" i="4"/>
  <c r="R20" i="4" s="1"/>
  <c r="Q39" i="4"/>
  <c r="R39" i="4" s="1"/>
  <c r="M41" i="4"/>
  <c r="N41" i="4" s="1"/>
  <c r="I48" i="4"/>
  <c r="I27" i="4" s="1"/>
  <c r="I77" i="4" s="1"/>
  <c r="Q50" i="4"/>
  <c r="R50" i="4" s="1"/>
  <c r="M58" i="4"/>
  <c r="M66" i="4"/>
  <c r="N67" i="4"/>
  <c r="J15" i="5"/>
  <c r="L16" i="5"/>
  <c r="L15" i="5" s="1"/>
  <c r="G112" i="5"/>
  <c r="G109" i="5" s="1"/>
  <c r="F109" i="5"/>
  <c r="F43" i="5" s="1"/>
  <c r="F218" i="5" s="1"/>
  <c r="I112" i="5"/>
  <c r="O12" i="3"/>
  <c r="P24" i="3"/>
  <c r="N28" i="3"/>
  <c r="P28" i="3" s="1"/>
  <c r="S28" i="3" s="1"/>
  <c r="H21" i="3"/>
  <c r="H20" i="3" s="1"/>
  <c r="S35" i="3"/>
  <c r="S41" i="3"/>
  <c r="S47" i="3"/>
  <c r="S53" i="3"/>
  <c r="I67" i="3"/>
  <c r="P69" i="3"/>
  <c r="S69" i="3" s="1"/>
  <c r="S76" i="4"/>
  <c r="Q21" i="4"/>
  <c r="R21" i="4" s="1"/>
  <c r="N28" i="4"/>
  <c r="P33" i="4"/>
  <c r="Q33" i="4" s="1"/>
  <c r="R33" i="4" s="1"/>
  <c r="J33" i="4"/>
  <c r="K33" i="4" s="1"/>
  <c r="Q40" i="4"/>
  <c r="N45" i="4"/>
  <c r="R54" i="4"/>
  <c r="Q61" i="4"/>
  <c r="N62" i="4"/>
  <c r="G49" i="5"/>
  <c r="I49" i="5"/>
  <c r="G76" i="5"/>
  <c r="I76" i="5"/>
  <c r="L110" i="5"/>
  <c r="G139" i="5"/>
  <c r="I139" i="5"/>
  <c r="G160" i="5"/>
  <c r="F158" i="5"/>
  <c r="I160" i="5"/>
  <c r="J160" i="5" s="1"/>
  <c r="L160" i="5" s="1"/>
  <c r="M17" i="4"/>
  <c r="M23" i="4"/>
  <c r="N23" i="4" s="1"/>
  <c r="R23" i="4" s="1"/>
  <c r="M30" i="4"/>
  <c r="M36" i="4"/>
  <c r="M42" i="4"/>
  <c r="N42" i="4" s="1"/>
  <c r="R42" i="4" s="1"/>
  <c r="U42" i="4" s="1"/>
  <c r="P58" i="4"/>
  <c r="Q58" i="4" s="1"/>
  <c r="P59" i="4"/>
  <c r="Q59" i="4" s="1"/>
  <c r="R59" i="4" s="1"/>
  <c r="U59" i="4" s="1"/>
  <c r="F66" i="4"/>
  <c r="G67" i="4"/>
  <c r="J19" i="5"/>
  <c r="J22" i="5"/>
  <c r="L22" i="5" s="1"/>
  <c r="J25" i="5"/>
  <c r="L25" i="5" s="1"/>
  <c r="J28" i="5"/>
  <c r="L28" i="5" s="1"/>
  <c r="J31" i="5"/>
  <c r="L31" i="5" s="1"/>
  <c r="J34" i="5"/>
  <c r="L34" i="5" s="1"/>
  <c r="J37" i="5"/>
  <c r="L37" i="5" s="1"/>
  <c r="J40" i="5"/>
  <c r="L40" i="5" s="1"/>
  <c r="G46" i="5"/>
  <c r="J104" i="5"/>
  <c r="L104" i="5" s="1"/>
  <c r="J122" i="5"/>
  <c r="J128" i="5"/>
  <c r="L128" i="5" s="1"/>
  <c r="J137" i="5"/>
  <c r="L137" i="5" s="1"/>
  <c r="G145" i="5"/>
  <c r="G143" i="5" s="1"/>
  <c r="F143" i="5"/>
  <c r="L18" i="7"/>
  <c r="J15" i="4"/>
  <c r="M18" i="4"/>
  <c r="N18" i="4" s="1"/>
  <c r="R18" i="4" s="1"/>
  <c r="U18" i="4" s="1"/>
  <c r="J21" i="4"/>
  <c r="K21" i="4" s="1"/>
  <c r="M24" i="4"/>
  <c r="N24" i="4" s="1"/>
  <c r="R24" i="4" s="1"/>
  <c r="P28" i="4"/>
  <c r="M31" i="4"/>
  <c r="J34" i="4"/>
  <c r="M37" i="4"/>
  <c r="N37" i="4" s="1"/>
  <c r="R37" i="4" s="1"/>
  <c r="U37" i="4" s="1"/>
  <c r="J40" i="4"/>
  <c r="K40" i="4" s="1"/>
  <c r="M43" i="4"/>
  <c r="N43" i="4" s="1"/>
  <c r="R43" i="4" s="1"/>
  <c r="U43" i="4" s="1"/>
  <c r="J46" i="4"/>
  <c r="M49" i="4"/>
  <c r="M48" i="4" s="1"/>
  <c r="P56" i="4"/>
  <c r="P55" i="4" s="1"/>
  <c r="J56" i="4"/>
  <c r="J55" i="4" s="1"/>
  <c r="M63" i="4"/>
  <c r="N63" i="4" s="1"/>
  <c r="R63" i="4" s="1"/>
  <c r="P71" i="4"/>
  <c r="J71" i="4"/>
  <c r="T76" i="4"/>
  <c r="T75" i="4" s="1"/>
  <c r="J44" i="5"/>
  <c r="J53" i="5"/>
  <c r="L53" i="5" s="1"/>
  <c r="J62" i="5"/>
  <c r="L62" i="5" s="1"/>
  <c r="J71" i="5"/>
  <c r="L71" i="5" s="1"/>
  <c r="J80" i="5"/>
  <c r="L80" i="5" s="1"/>
  <c r="J89" i="5"/>
  <c r="L89" i="5" s="1"/>
  <c r="J95" i="5"/>
  <c r="L95" i="5" s="1"/>
  <c r="G115" i="5"/>
  <c r="G113" i="5" s="1"/>
  <c r="F113" i="5"/>
  <c r="F126" i="5"/>
  <c r="G127" i="5"/>
  <c r="G126" i="5" s="1"/>
  <c r="G205" i="5"/>
  <c r="G202" i="5" s="1"/>
  <c r="I205" i="5"/>
  <c r="J205" i="5" s="1"/>
  <c r="G211" i="5"/>
  <c r="I211" i="5"/>
  <c r="F210" i="5"/>
  <c r="L34" i="6"/>
  <c r="J16" i="4"/>
  <c r="K16" i="4" s="1"/>
  <c r="J22" i="4"/>
  <c r="J29" i="4"/>
  <c r="J41" i="4"/>
  <c r="K41" i="4" s="1"/>
  <c r="F44" i="4"/>
  <c r="F26" i="4" s="1"/>
  <c r="J47" i="4"/>
  <c r="K47" i="4" s="1"/>
  <c r="J53" i="4"/>
  <c r="J54" i="4"/>
  <c r="K54" i="4" s="1"/>
  <c r="J67" i="4"/>
  <c r="J66" i="4" s="1"/>
  <c r="J14" i="5"/>
  <c r="J21" i="5"/>
  <c r="L21" i="5" s="1"/>
  <c r="J24" i="5"/>
  <c r="L24" i="5" s="1"/>
  <c r="J27" i="5"/>
  <c r="L27" i="5" s="1"/>
  <c r="J30" i="5"/>
  <c r="L30" i="5" s="1"/>
  <c r="J33" i="5"/>
  <c r="L33" i="5" s="1"/>
  <c r="J36" i="5"/>
  <c r="L36" i="5" s="1"/>
  <c r="J39" i="5"/>
  <c r="L39" i="5" s="1"/>
  <c r="I46" i="5"/>
  <c r="I55" i="5"/>
  <c r="I64" i="5"/>
  <c r="I43" i="5" s="1"/>
  <c r="I218" i="5" s="1"/>
  <c r="I73" i="5"/>
  <c r="I82" i="5"/>
  <c r="I91" i="5"/>
  <c r="J91" i="5" s="1"/>
  <c r="L91" i="5" s="1"/>
  <c r="F93" i="5"/>
  <c r="F42" i="5" s="1"/>
  <c r="G94" i="5"/>
  <c r="G93" i="5" s="1"/>
  <c r="I97" i="5"/>
  <c r="J101" i="5"/>
  <c r="L101" i="5" s="1"/>
  <c r="J107" i="5"/>
  <c r="L107" i="5" s="1"/>
  <c r="J134" i="5"/>
  <c r="L134" i="5" s="1"/>
  <c r="I145" i="5"/>
  <c r="J145" i="5" s="1"/>
  <c r="G157" i="5"/>
  <c r="G155" i="5" s="1"/>
  <c r="F155" i="5"/>
  <c r="I166" i="5"/>
  <c r="J167" i="5"/>
  <c r="J203" i="5"/>
  <c r="I202" i="5"/>
  <c r="L31" i="6"/>
  <c r="N58" i="4"/>
  <c r="M69" i="4"/>
  <c r="N71" i="4"/>
  <c r="G97" i="5"/>
  <c r="F105" i="5"/>
  <c r="G106" i="5"/>
  <c r="G105" i="5" s="1"/>
  <c r="I109" i="5"/>
  <c r="I126" i="5"/>
  <c r="G148" i="5"/>
  <c r="G146" i="5" s="1"/>
  <c r="F146" i="5"/>
  <c r="L28" i="6"/>
  <c r="G106" i="6"/>
  <c r="I106" i="6"/>
  <c r="J106" i="6" s="1"/>
  <c r="G193" i="5"/>
  <c r="I193" i="5"/>
  <c r="J193" i="5" s="1"/>
  <c r="G101" i="6"/>
  <c r="G99" i="6" s="1"/>
  <c r="I101" i="6"/>
  <c r="J101" i="6" s="1"/>
  <c r="F99" i="6"/>
  <c r="F73" i="4"/>
  <c r="J45" i="5"/>
  <c r="J48" i="5"/>
  <c r="L48" i="5" s="1"/>
  <c r="J51" i="5"/>
  <c r="L51" i="5" s="1"/>
  <c r="J54" i="5"/>
  <c r="L54" i="5" s="1"/>
  <c r="J57" i="5"/>
  <c r="L57" i="5" s="1"/>
  <c r="J60" i="5"/>
  <c r="L60" i="5" s="1"/>
  <c r="J63" i="5"/>
  <c r="L63" i="5" s="1"/>
  <c r="J66" i="5"/>
  <c r="L66" i="5" s="1"/>
  <c r="J69" i="5"/>
  <c r="L69" i="5" s="1"/>
  <c r="J72" i="5"/>
  <c r="L72" i="5" s="1"/>
  <c r="J75" i="5"/>
  <c r="L75" i="5" s="1"/>
  <c r="J78" i="5"/>
  <c r="L78" i="5" s="1"/>
  <c r="J81" i="5"/>
  <c r="L81" i="5" s="1"/>
  <c r="J84" i="5"/>
  <c r="L84" i="5" s="1"/>
  <c r="J87" i="5"/>
  <c r="L87" i="5" s="1"/>
  <c r="J90" i="5"/>
  <c r="L90" i="5" s="1"/>
  <c r="J96" i="5"/>
  <c r="L96" i="5" s="1"/>
  <c r="J99" i="5"/>
  <c r="L99" i="5" s="1"/>
  <c r="J102" i="5"/>
  <c r="L102" i="5" s="1"/>
  <c r="J108" i="5"/>
  <c r="L108" i="5" s="1"/>
  <c r="J111" i="5"/>
  <c r="L111" i="5" s="1"/>
  <c r="J114" i="5"/>
  <c r="J117" i="5"/>
  <c r="J120" i="5"/>
  <c r="L120" i="5" s="1"/>
  <c r="J123" i="5"/>
  <c r="L123" i="5" s="1"/>
  <c r="J129" i="5"/>
  <c r="L129" i="5" s="1"/>
  <c r="J132" i="5"/>
  <c r="L132" i="5" s="1"/>
  <c r="J135" i="5"/>
  <c r="L135" i="5" s="1"/>
  <c r="J138" i="5"/>
  <c r="L138" i="5" s="1"/>
  <c r="J176" i="5"/>
  <c r="G199" i="5"/>
  <c r="I199" i="5"/>
  <c r="J199" i="5" s="1"/>
  <c r="L87" i="6"/>
  <c r="G77" i="7"/>
  <c r="I77" i="7"/>
  <c r="J77" i="7" s="1"/>
  <c r="I113" i="5"/>
  <c r="I116" i="5"/>
  <c r="L141" i="5"/>
  <c r="J144" i="5"/>
  <c r="I146" i="5"/>
  <c r="J147" i="5"/>
  <c r="L150" i="5"/>
  <c r="L153" i="5"/>
  <c r="I155" i="5"/>
  <c r="J156" i="5"/>
  <c r="I158" i="5"/>
  <c r="J159" i="5"/>
  <c r="G164" i="5"/>
  <c r="L164" i="5" s="1"/>
  <c r="L165" i="5"/>
  <c r="G167" i="5"/>
  <c r="L168" i="5"/>
  <c r="G170" i="5"/>
  <c r="L171" i="5"/>
  <c r="G196" i="5"/>
  <c r="I196" i="5"/>
  <c r="J196" i="5" s="1"/>
  <c r="J215" i="5"/>
  <c r="I214" i="5"/>
  <c r="G115" i="6"/>
  <c r="I115" i="6"/>
  <c r="J115" i="6" s="1"/>
  <c r="G190" i="5"/>
  <c r="I190" i="5"/>
  <c r="J190" i="5" s="1"/>
  <c r="L190" i="5" s="1"/>
  <c r="G139" i="6"/>
  <c r="I139" i="6"/>
  <c r="J139" i="6" s="1"/>
  <c r="K217" i="5"/>
  <c r="K218" i="5"/>
  <c r="J46" i="5"/>
  <c r="J49" i="5"/>
  <c r="J52" i="5"/>
  <c r="L52" i="5" s="1"/>
  <c r="J55" i="5"/>
  <c r="L55" i="5" s="1"/>
  <c r="J58" i="5"/>
  <c r="L58" i="5" s="1"/>
  <c r="J61" i="5"/>
  <c r="L61" i="5" s="1"/>
  <c r="J64" i="5"/>
  <c r="L64" i="5" s="1"/>
  <c r="J67" i="5"/>
  <c r="L67" i="5" s="1"/>
  <c r="J70" i="5"/>
  <c r="L70" i="5" s="1"/>
  <c r="J73" i="5"/>
  <c r="L73" i="5" s="1"/>
  <c r="J76" i="5"/>
  <c r="L76" i="5" s="1"/>
  <c r="J79" i="5"/>
  <c r="L79" i="5" s="1"/>
  <c r="J82" i="5"/>
  <c r="L82" i="5" s="1"/>
  <c r="J88" i="5"/>
  <c r="L88" i="5" s="1"/>
  <c r="J94" i="5"/>
  <c r="J100" i="5"/>
  <c r="L100" i="5" s="1"/>
  <c r="J103" i="5"/>
  <c r="L103" i="5" s="1"/>
  <c r="J106" i="5"/>
  <c r="J112" i="5"/>
  <c r="J115" i="5"/>
  <c r="L115" i="5" s="1"/>
  <c r="J118" i="5"/>
  <c r="J124" i="5"/>
  <c r="L124" i="5" s="1"/>
  <c r="J127" i="5"/>
  <c r="J130" i="5"/>
  <c r="L130" i="5" s="1"/>
  <c r="J133" i="5"/>
  <c r="L133" i="5" s="1"/>
  <c r="J136" i="5"/>
  <c r="L136" i="5" s="1"/>
  <c r="J139" i="5"/>
  <c r="L175" i="5"/>
  <c r="G187" i="5"/>
  <c r="I187" i="5"/>
  <c r="J187" i="5" s="1"/>
  <c r="L187" i="5" s="1"/>
  <c r="F185" i="5"/>
  <c r="J209" i="5"/>
  <c r="I208" i="5"/>
  <c r="L61" i="6"/>
  <c r="L70" i="6"/>
  <c r="L81" i="6"/>
  <c r="I91" i="6"/>
  <c r="J92" i="6"/>
  <c r="L167" i="6"/>
  <c r="L166" i="6" s="1"/>
  <c r="J166" i="6"/>
  <c r="J186" i="5"/>
  <c r="G17" i="6"/>
  <c r="F42" i="6"/>
  <c r="L50" i="6"/>
  <c r="L56" i="6"/>
  <c r="L59" i="6"/>
  <c r="L62" i="6"/>
  <c r="L65" i="6"/>
  <c r="L71" i="6"/>
  <c r="L74" i="6"/>
  <c r="J95" i="6"/>
  <c r="G123" i="6"/>
  <c r="I123" i="6"/>
  <c r="F122" i="6"/>
  <c r="L127" i="6"/>
  <c r="G133" i="6"/>
  <c r="I133" i="6"/>
  <c r="F132" i="6"/>
  <c r="L153" i="6"/>
  <c r="G50" i="7"/>
  <c r="I50" i="7"/>
  <c r="L16" i="6"/>
  <c r="L15" i="6" s="1"/>
  <c r="I99" i="6"/>
  <c r="J100" i="6"/>
  <c r="G103" i="6"/>
  <c r="I103" i="6"/>
  <c r="F102" i="6"/>
  <c r="F41" i="6" s="1"/>
  <c r="F170" i="6" s="1"/>
  <c r="G112" i="6"/>
  <c r="I112" i="6"/>
  <c r="J112" i="6" s="1"/>
  <c r="G121" i="6"/>
  <c r="I121" i="6"/>
  <c r="J121" i="6" s="1"/>
  <c r="G131" i="6"/>
  <c r="I131" i="6"/>
  <c r="J131" i="6" s="1"/>
  <c r="G140" i="6"/>
  <c r="I140" i="6"/>
  <c r="J140" i="6" s="1"/>
  <c r="G144" i="6"/>
  <c r="I144" i="6"/>
  <c r="J146" i="6"/>
  <c r="J145" i="6" s="1"/>
  <c r="I145" i="6"/>
  <c r="K170" i="6"/>
  <c r="G43" i="7"/>
  <c r="F41" i="7"/>
  <c r="F116" i="7" s="1"/>
  <c r="I43" i="7"/>
  <c r="J17" i="6"/>
  <c r="G92" i="6"/>
  <c r="F91" i="6"/>
  <c r="L96" i="6"/>
  <c r="G95" i="6"/>
  <c r="G109" i="6"/>
  <c r="I109" i="6"/>
  <c r="J109" i="6" s="1"/>
  <c r="G118" i="6"/>
  <c r="I118" i="6"/>
  <c r="J118" i="6" s="1"/>
  <c r="G128" i="6"/>
  <c r="F125" i="6"/>
  <c r="I128" i="6"/>
  <c r="J128" i="6" s="1"/>
  <c r="G138" i="6"/>
  <c r="I138" i="6"/>
  <c r="G61" i="7"/>
  <c r="I61" i="7"/>
  <c r="J61" i="7" s="1"/>
  <c r="K169" i="6"/>
  <c r="L14" i="6"/>
  <c r="L13" i="6" s="1"/>
  <c r="L18" i="6"/>
  <c r="K39" i="6"/>
  <c r="L45" i="6"/>
  <c r="L69" i="6"/>
  <c r="L111" i="6"/>
  <c r="L120" i="6"/>
  <c r="G136" i="6"/>
  <c r="I136" i="6"/>
  <c r="J136" i="6" s="1"/>
  <c r="J152" i="6"/>
  <c r="L152" i="6" s="1"/>
  <c r="G36" i="7"/>
  <c r="I36" i="7"/>
  <c r="G59" i="7"/>
  <c r="I59" i="7"/>
  <c r="J59" i="7" s="1"/>
  <c r="J138" i="6"/>
  <c r="J144" i="6"/>
  <c r="G145" i="6"/>
  <c r="G163" i="6"/>
  <c r="I163" i="6"/>
  <c r="F162" i="6"/>
  <c r="G27" i="7"/>
  <c r="I27" i="7"/>
  <c r="G35" i="7"/>
  <c r="I35" i="7"/>
  <c r="J35" i="7" s="1"/>
  <c r="G47" i="7"/>
  <c r="I47" i="7"/>
  <c r="G49" i="7"/>
  <c r="I49" i="7"/>
  <c r="G56" i="7"/>
  <c r="I56" i="7"/>
  <c r="J56" i="7" s="1"/>
  <c r="G75" i="7"/>
  <c r="I75" i="7"/>
  <c r="J75" i="7" s="1"/>
  <c r="G104" i="7"/>
  <c r="I104" i="7"/>
  <c r="J104" i="7" s="1"/>
  <c r="G175" i="5"/>
  <c r="G176" i="5"/>
  <c r="I95" i="6"/>
  <c r="G137" i="6"/>
  <c r="I137" i="6"/>
  <c r="J137" i="6" s="1"/>
  <c r="G143" i="6"/>
  <c r="I143" i="6"/>
  <c r="J143" i="6" s="1"/>
  <c r="G149" i="6"/>
  <c r="G147" i="6" s="1"/>
  <c r="I149" i="6"/>
  <c r="F147" i="6"/>
  <c r="G159" i="6"/>
  <c r="I159" i="6"/>
  <c r="F158" i="6"/>
  <c r="F151" i="6" s="1"/>
  <c r="G161" i="6"/>
  <c r="I161" i="6"/>
  <c r="F160" i="6"/>
  <c r="J21" i="7"/>
  <c r="L21" i="7" s="1"/>
  <c r="J33" i="7"/>
  <c r="L33" i="7" s="1"/>
  <c r="G86" i="7"/>
  <c r="I86" i="7"/>
  <c r="J86" i="7" s="1"/>
  <c r="I125" i="6"/>
  <c r="K115" i="7"/>
  <c r="G68" i="7"/>
  <c r="I68" i="7"/>
  <c r="J126" i="6"/>
  <c r="L154" i="6"/>
  <c r="G11" i="7"/>
  <c r="G26" i="7"/>
  <c r="I26" i="7"/>
  <c r="J26" i="7" s="1"/>
  <c r="G44" i="7"/>
  <c r="I44" i="7"/>
  <c r="J44" i="7" s="1"/>
  <c r="F40" i="7"/>
  <c r="G53" i="7"/>
  <c r="I53" i="7"/>
  <c r="J53" i="7" s="1"/>
  <c r="G55" i="7"/>
  <c r="I55" i="7"/>
  <c r="J55" i="7" s="1"/>
  <c r="G62" i="7"/>
  <c r="I62" i="7"/>
  <c r="J62" i="7" s="1"/>
  <c r="G97" i="7"/>
  <c r="F92" i="7"/>
  <c r="I164" i="6"/>
  <c r="J164" i="6" s="1"/>
  <c r="L164" i="6" s="1"/>
  <c r="J27" i="7"/>
  <c r="G29" i="7"/>
  <c r="I29" i="7"/>
  <c r="J29" i="7" s="1"/>
  <c r="J36" i="7"/>
  <c r="G38" i="7"/>
  <c r="I38" i="7"/>
  <c r="G46" i="7"/>
  <c r="I46" i="7"/>
  <c r="J46" i="7" s="1"/>
  <c r="G52" i="7"/>
  <c r="I52" i="7"/>
  <c r="J52" i="7" s="1"/>
  <c r="G58" i="7"/>
  <c r="I58" i="7"/>
  <c r="G64" i="7"/>
  <c r="I64" i="7"/>
  <c r="G66" i="7"/>
  <c r="I66" i="7"/>
  <c r="J66" i="7" s="1"/>
  <c r="J78" i="7"/>
  <c r="L78" i="7" s="1"/>
  <c r="G84" i="7"/>
  <c r="I84" i="7"/>
  <c r="L106" i="7"/>
  <c r="J22" i="7"/>
  <c r="L22" i="7" s="1"/>
  <c r="J31" i="7"/>
  <c r="L31" i="7" s="1"/>
  <c r="J58" i="7"/>
  <c r="J64" i="7"/>
  <c r="J76" i="7"/>
  <c r="G23" i="7"/>
  <c r="I23" i="7"/>
  <c r="F17" i="7"/>
  <c r="J30" i="7"/>
  <c r="L30" i="7" s="1"/>
  <c r="G32" i="7"/>
  <c r="I32" i="7"/>
  <c r="J32" i="7" s="1"/>
  <c r="J43" i="7"/>
  <c r="J49" i="7"/>
  <c r="J67" i="7"/>
  <c r="L67" i="7" s="1"/>
  <c r="J85" i="7"/>
  <c r="L85" i="7" s="1"/>
  <c r="G108" i="7"/>
  <c r="J23" i="7"/>
  <c r="J38" i="7"/>
  <c r="J73" i="7"/>
  <c r="J82" i="7"/>
  <c r="L82" i="7" s="1"/>
  <c r="J84" i="7"/>
  <c r="J91" i="7"/>
  <c r="L91" i="7" s="1"/>
  <c r="G100" i="7"/>
  <c r="F99" i="7"/>
  <c r="J42" i="7"/>
  <c r="J45" i="7"/>
  <c r="L45" i="7" s="1"/>
  <c r="J48" i="7"/>
  <c r="L48" i="7" s="1"/>
  <c r="J51" i="7"/>
  <c r="L51" i="7" s="1"/>
  <c r="J54" i="7"/>
  <c r="L54" i="7" s="1"/>
  <c r="J57" i="7"/>
  <c r="L57" i="7" s="1"/>
  <c r="J60" i="7"/>
  <c r="L60" i="7" s="1"/>
  <c r="L88" i="7"/>
  <c r="J98" i="7"/>
  <c r="L98" i="7" s="1"/>
  <c r="J100" i="7"/>
  <c r="J99" i="7" s="1"/>
  <c r="J105" i="7"/>
  <c r="L105" i="7" s="1"/>
  <c r="G112" i="7"/>
  <c r="F111" i="7"/>
  <c r="J47" i="7"/>
  <c r="J50" i="7"/>
  <c r="I72" i="7"/>
  <c r="J72" i="7" s="1"/>
  <c r="L72" i="7" s="1"/>
  <c r="L76" i="7"/>
  <c r="I81" i="7"/>
  <c r="J81" i="7" s="1"/>
  <c r="L81" i="7" s="1"/>
  <c r="I90" i="7"/>
  <c r="J90" i="7" s="1"/>
  <c r="L90" i="7" s="1"/>
  <c r="I95" i="7"/>
  <c r="J95" i="7" s="1"/>
  <c r="L95" i="7" s="1"/>
  <c r="I110" i="7"/>
  <c r="I108" i="7" s="1"/>
  <c r="I112" i="7"/>
  <c r="I111" i="7" s="1"/>
  <c r="J94" i="7"/>
  <c r="J97" i="7"/>
  <c r="J107" i="7"/>
  <c r="L107" i="7" s="1"/>
  <c r="J65" i="7"/>
  <c r="L65" i="7" s="1"/>
  <c r="J68" i="7"/>
  <c r="J71" i="7"/>
  <c r="L71" i="7" s="1"/>
  <c r="J74" i="7"/>
  <c r="L74" i="7" s="1"/>
  <c r="J80" i="7"/>
  <c r="L80" i="7" s="1"/>
  <c r="J83" i="7"/>
  <c r="L83" i="7" s="1"/>
  <c r="J89" i="7"/>
  <c r="L89" i="7" s="1"/>
  <c r="J109" i="7"/>
  <c r="J11" i="7" l="1"/>
  <c r="L79" i="7"/>
  <c r="I40" i="7"/>
  <c r="I11" i="7"/>
  <c r="J16" i="7"/>
  <c r="K226" i="1"/>
  <c r="L11" i="7"/>
  <c r="J112" i="7"/>
  <c r="J111" i="7" s="1"/>
  <c r="I17" i="7"/>
  <c r="G102" i="7"/>
  <c r="L73" i="7"/>
  <c r="L13" i="7"/>
  <c r="J110" i="7"/>
  <c r="L110" i="7" s="1"/>
  <c r="L96" i="7"/>
  <c r="M26" i="4"/>
  <c r="M44" i="4"/>
  <c r="U65" i="4"/>
  <c r="R41" i="4"/>
  <c r="U41" i="4" s="1"/>
  <c r="R57" i="4"/>
  <c r="I26" i="4"/>
  <c r="Q74" i="4"/>
  <c r="U64" i="4"/>
  <c r="U47" i="4"/>
  <c r="M14" i="4"/>
  <c r="G14" i="4"/>
  <c r="K74" i="4"/>
  <c r="K72" i="4"/>
  <c r="U72" i="4" s="1"/>
  <c r="N30" i="4"/>
  <c r="R30" i="4" s="1"/>
  <c r="U30" i="4" s="1"/>
  <c r="M35" i="4"/>
  <c r="K19" i="4"/>
  <c r="U19" i="4" s="1"/>
  <c r="P27" i="4"/>
  <c r="P77" i="4" s="1"/>
  <c r="J151" i="2"/>
  <c r="L152" i="2"/>
  <c r="L151" i="2" s="1"/>
  <c r="L129" i="2"/>
  <c r="L199" i="2"/>
  <c r="L198" i="2" s="1"/>
  <c r="L89" i="2"/>
  <c r="L71" i="2"/>
  <c r="L138" i="2"/>
  <c r="L137" i="2" s="1"/>
  <c r="F41" i="2"/>
  <c r="F209" i="2" s="1"/>
  <c r="L65" i="2"/>
  <c r="L141" i="2"/>
  <c r="L169" i="2"/>
  <c r="I17" i="2"/>
  <c r="L185" i="2"/>
  <c r="L182" i="2" s="1"/>
  <c r="L146" i="2"/>
  <c r="F40" i="2"/>
  <c r="F208" i="2" s="1"/>
  <c r="F207" i="2" s="1"/>
  <c r="F206" i="2" s="1"/>
  <c r="J112" i="2"/>
  <c r="L110" i="2"/>
  <c r="K207" i="2"/>
  <c r="K206" i="2" s="1"/>
  <c r="L77" i="2"/>
  <c r="G200" i="2"/>
  <c r="L109" i="2"/>
  <c r="L123" i="2"/>
  <c r="L156" i="2"/>
  <c r="L150" i="2"/>
  <c r="L147" i="2" s="1"/>
  <c r="G147" i="2"/>
  <c r="G194" i="1"/>
  <c r="F194" i="1"/>
  <c r="L14" i="1"/>
  <c r="L220" i="1"/>
  <c r="L218" i="1" s="1"/>
  <c r="J218" i="1"/>
  <c r="L126" i="1"/>
  <c r="L112" i="1"/>
  <c r="K225" i="1"/>
  <c r="F49" i="1"/>
  <c r="F226" i="1" s="1"/>
  <c r="I209" i="1"/>
  <c r="J209" i="1" s="1"/>
  <c r="L209" i="1" s="1"/>
  <c r="L18" i="1"/>
  <c r="L77" i="1"/>
  <c r="L68" i="1"/>
  <c r="L59" i="1"/>
  <c r="L43" i="1"/>
  <c r="L179" i="1"/>
  <c r="L133" i="1"/>
  <c r="L103" i="1"/>
  <c r="J223" i="1"/>
  <c r="L207" i="1"/>
  <c r="L195" i="1"/>
  <c r="J16" i="1"/>
  <c r="J217" i="1"/>
  <c r="I147" i="1"/>
  <c r="F48" i="1"/>
  <c r="F47" i="1" s="1"/>
  <c r="L197" i="1"/>
  <c r="L36" i="7"/>
  <c r="L50" i="7"/>
  <c r="L62" i="7"/>
  <c r="L23" i="7"/>
  <c r="L55" i="7"/>
  <c r="L61" i="7"/>
  <c r="J99" i="6"/>
  <c r="L131" i="6"/>
  <c r="L146" i="6"/>
  <c r="L128" i="6"/>
  <c r="J91" i="6"/>
  <c r="L115" i="6"/>
  <c r="L137" i="6"/>
  <c r="L145" i="6"/>
  <c r="L121" i="6"/>
  <c r="L17" i="6"/>
  <c r="L95" i="6"/>
  <c r="L143" i="6"/>
  <c r="L138" i="6"/>
  <c r="L112" i="6"/>
  <c r="L205" i="5"/>
  <c r="L118" i="5"/>
  <c r="L170" i="5"/>
  <c r="L193" i="5"/>
  <c r="G185" i="5"/>
  <c r="J14" i="4"/>
  <c r="U23" i="4"/>
  <c r="U51" i="4"/>
  <c r="R40" i="4"/>
  <c r="U40" i="4" s="1"/>
  <c r="U63" i="4"/>
  <c r="U16" i="4"/>
  <c r="J48" i="4"/>
  <c r="J27" i="4" s="1"/>
  <c r="J77" i="4" s="1"/>
  <c r="U54" i="4"/>
  <c r="S44" i="3"/>
  <c r="L191" i="2"/>
  <c r="L188" i="2" s="1"/>
  <c r="L112" i="2"/>
  <c r="L133" i="2"/>
  <c r="J17" i="2"/>
  <c r="J133" i="2"/>
  <c r="L80" i="1"/>
  <c r="L71" i="1"/>
  <c r="L37" i="1"/>
  <c r="L137" i="1"/>
  <c r="L93" i="1"/>
  <c r="L76" i="1"/>
  <c r="L42" i="1"/>
  <c r="L167" i="1"/>
  <c r="L73" i="1"/>
  <c r="L30" i="1"/>
  <c r="L181" i="1"/>
  <c r="L128" i="1"/>
  <c r="L53" i="1"/>
  <c r="L62" i="1"/>
  <c r="L46" i="1"/>
  <c r="L182" i="1"/>
  <c r="L34" i="1"/>
  <c r="L127" i="1"/>
  <c r="L105" i="1"/>
  <c r="L87" i="1"/>
  <c r="L70" i="1"/>
  <c r="L33" i="1"/>
  <c r="L139" i="1"/>
  <c r="L89" i="1"/>
  <c r="L36" i="1"/>
  <c r="J12" i="1"/>
  <c r="G43" i="5"/>
  <c r="G218" i="5" s="1"/>
  <c r="F25" i="4"/>
  <c r="F76" i="4"/>
  <c r="F75" i="4" s="1"/>
  <c r="U39" i="4"/>
  <c r="S21" i="3"/>
  <c r="F41" i="5"/>
  <c r="F217" i="5"/>
  <c r="F216" i="5" s="1"/>
  <c r="J92" i="7"/>
  <c r="U21" i="4"/>
  <c r="U33" i="4"/>
  <c r="L92" i="6"/>
  <c r="L91" i="6" s="1"/>
  <c r="G91" i="6"/>
  <c r="L159" i="5"/>
  <c r="L158" i="5" s="1"/>
  <c r="J158" i="5"/>
  <c r="N60" i="4"/>
  <c r="R61" i="4"/>
  <c r="U20" i="4"/>
  <c r="J51" i="1"/>
  <c r="G114" i="1"/>
  <c r="L100" i="7"/>
  <c r="L99" i="7" s="1"/>
  <c r="G99" i="7"/>
  <c r="L109" i="7"/>
  <c r="L108" i="7" s="1"/>
  <c r="L94" i="7"/>
  <c r="L29" i="7"/>
  <c r="L26" i="7"/>
  <c r="I160" i="6"/>
  <c r="J161" i="6"/>
  <c r="J160" i="6" s="1"/>
  <c r="I147" i="6"/>
  <c r="J149" i="6"/>
  <c r="J147" i="6" s="1"/>
  <c r="G125" i="6"/>
  <c r="L104" i="7"/>
  <c r="L56" i="7"/>
  <c r="L35" i="7"/>
  <c r="L136" i="6"/>
  <c r="K168" i="6"/>
  <c r="L109" i="6"/>
  <c r="L140" i="6"/>
  <c r="I185" i="5"/>
  <c r="L139" i="5"/>
  <c r="L94" i="5"/>
  <c r="L93" i="5" s="1"/>
  <c r="J93" i="5"/>
  <c r="L114" i="5"/>
  <c r="L113" i="5" s="1"/>
  <c r="J113" i="5"/>
  <c r="L106" i="6"/>
  <c r="M68" i="4"/>
  <c r="N69" i="4"/>
  <c r="J13" i="5"/>
  <c r="L14" i="5"/>
  <c r="L13" i="5" s="1"/>
  <c r="J211" i="5"/>
  <c r="J210" i="5" s="1"/>
  <c r="I210" i="5"/>
  <c r="Q28" i="4"/>
  <c r="P26" i="4"/>
  <c r="P25" i="4" s="1"/>
  <c r="J109" i="5"/>
  <c r="R62" i="4"/>
  <c r="U62" i="4" s="1"/>
  <c r="R67" i="4"/>
  <c r="R66" i="4" s="1"/>
  <c r="N66" i="4"/>
  <c r="K60" i="4"/>
  <c r="U50" i="4"/>
  <c r="M60" i="4"/>
  <c r="J97" i="5"/>
  <c r="O20" i="3"/>
  <c r="S70" i="3"/>
  <c r="K34" i="4"/>
  <c r="U34" i="4" s="1"/>
  <c r="K15" i="4"/>
  <c r="K56" i="4"/>
  <c r="G55" i="4"/>
  <c r="G27" i="4" s="1"/>
  <c r="G77" i="4" s="1"/>
  <c r="L185" i="1"/>
  <c r="L169" i="1"/>
  <c r="J111" i="1"/>
  <c r="J110" i="1" s="1"/>
  <c r="I110" i="1"/>
  <c r="S36" i="3"/>
  <c r="G189" i="1"/>
  <c r="L184" i="1"/>
  <c r="L178" i="1"/>
  <c r="L172" i="1"/>
  <c r="L166" i="1"/>
  <c r="L158" i="1"/>
  <c r="G151" i="1"/>
  <c r="L152" i="1"/>
  <c r="L146" i="1"/>
  <c r="L140" i="1"/>
  <c r="L134" i="1"/>
  <c r="L120" i="1"/>
  <c r="L104" i="1"/>
  <c r="L98" i="1"/>
  <c r="L92" i="1"/>
  <c r="L86" i="1"/>
  <c r="J115" i="1"/>
  <c r="J114" i="1" s="1"/>
  <c r="I114" i="1"/>
  <c r="U57" i="4"/>
  <c r="H81" i="3"/>
  <c r="H80" i="3" s="1"/>
  <c r="L208" i="1"/>
  <c r="L202" i="1"/>
  <c r="L196" i="1"/>
  <c r="L78" i="1"/>
  <c r="L69" i="1"/>
  <c r="L60" i="1"/>
  <c r="L41" i="1"/>
  <c r="L32" i="1"/>
  <c r="L21" i="1"/>
  <c r="S66" i="3"/>
  <c r="L177" i="1"/>
  <c r="L143" i="1"/>
  <c r="L121" i="1"/>
  <c r="L95" i="1"/>
  <c r="L64" i="1"/>
  <c r="L27" i="1"/>
  <c r="L183" i="1"/>
  <c r="L145" i="1"/>
  <c r="L113" i="1"/>
  <c r="L67" i="1"/>
  <c r="G107" i="2"/>
  <c r="L97" i="7"/>
  <c r="G92" i="7"/>
  <c r="G162" i="6"/>
  <c r="L13" i="2"/>
  <c r="L12" i="2" s="1"/>
  <c r="J12" i="2"/>
  <c r="J123" i="1"/>
  <c r="J122" i="1" s="1"/>
  <c r="I122" i="1"/>
  <c r="F115" i="7"/>
  <c r="L58" i="7"/>
  <c r="L46" i="7"/>
  <c r="L53" i="7"/>
  <c r="L86" i="7"/>
  <c r="G160" i="6"/>
  <c r="L59" i="7"/>
  <c r="I122" i="6"/>
  <c r="J123" i="6"/>
  <c r="J122" i="6" s="1"/>
  <c r="G42" i="6"/>
  <c r="F40" i="6"/>
  <c r="L186" i="5"/>
  <c r="J208" i="5"/>
  <c r="L209" i="5"/>
  <c r="L208" i="5" s="1"/>
  <c r="K216" i="5"/>
  <c r="J214" i="5"/>
  <c r="L215" i="5"/>
  <c r="G166" i="5"/>
  <c r="L156" i="5"/>
  <c r="L155" i="5" s="1"/>
  <c r="J155" i="5"/>
  <c r="L144" i="5"/>
  <c r="J143" i="5"/>
  <c r="J42" i="5" s="1"/>
  <c r="R58" i="4"/>
  <c r="U58" i="4" s="1"/>
  <c r="G158" i="5"/>
  <c r="G210" i="5"/>
  <c r="J17" i="7"/>
  <c r="J18" i="5"/>
  <c r="L19" i="5"/>
  <c r="L18" i="5" s="1"/>
  <c r="Q60" i="4"/>
  <c r="Q56" i="4"/>
  <c r="Q55" i="4" s="1"/>
  <c r="K46" i="4"/>
  <c r="U46" i="4" s="1"/>
  <c r="S79" i="3"/>
  <c r="J78" i="3"/>
  <c r="S78" i="3" s="1"/>
  <c r="L97" i="5"/>
  <c r="J60" i="4"/>
  <c r="J21" i="3"/>
  <c r="I20" i="3"/>
  <c r="R29" i="4"/>
  <c r="U38" i="4"/>
  <c r="N36" i="4"/>
  <c r="L149" i="1"/>
  <c r="P73" i="3"/>
  <c r="S74" i="3"/>
  <c r="S73" i="3" s="1"/>
  <c r="J190" i="1"/>
  <c r="J189" i="1" s="1"/>
  <c r="I189" i="1"/>
  <c r="I151" i="1"/>
  <c r="G130" i="1"/>
  <c r="G106" i="1"/>
  <c r="L32" i="2"/>
  <c r="L17" i="2" s="1"/>
  <c r="L24" i="1"/>
  <c r="L23" i="1" s="1"/>
  <c r="G23" i="1"/>
  <c r="J201" i="2"/>
  <c r="I200" i="2"/>
  <c r="P60" i="4"/>
  <c r="P76" i="4" s="1"/>
  <c r="P75" i="4" s="1"/>
  <c r="L147" i="5"/>
  <c r="J146" i="5"/>
  <c r="L117" i="5"/>
  <c r="L116" i="5" s="1"/>
  <c r="J116" i="5"/>
  <c r="L167" i="5"/>
  <c r="J166" i="5"/>
  <c r="G42" i="5"/>
  <c r="P12" i="3"/>
  <c r="S13" i="3"/>
  <c r="G110" i="1"/>
  <c r="J118" i="2"/>
  <c r="L119" i="2"/>
  <c r="L107" i="2"/>
  <c r="L112" i="7"/>
  <c r="L111" i="7" s="1"/>
  <c r="G111" i="7"/>
  <c r="I92" i="7"/>
  <c r="L84" i="7"/>
  <c r="L66" i="7"/>
  <c r="F39" i="7"/>
  <c r="F114" i="7" s="1"/>
  <c r="L68" i="7"/>
  <c r="L75" i="7"/>
  <c r="L49" i="7"/>
  <c r="L27" i="7"/>
  <c r="I41" i="7"/>
  <c r="I116" i="7" s="1"/>
  <c r="G122" i="6"/>
  <c r="I42" i="6"/>
  <c r="L112" i="5"/>
  <c r="L109" i="5" s="1"/>
  <c r="L196" i="5"/>
  <c r="I143" i="5"/>
  <c r="I42" i="5" s="1"/>
  <c r="L199" i="5"/>
  <c r="L101" i="6"/>
  <c r="L122" i="5"/>
  <c r="L121" i="5" s="1"/>
  <c r="J121" i="5"/>
  <c r="P22" i="3"/>
  <c r="P82" i="3" s="1"/>
  <c r="L157" i="5"/>
  <c r="L148" i="5"/>
  <c r="S76" i="3"/>
  <c r="P75" i="3"/>
  <c r="N21" i="3"/>
  <c r="K28" i="4"/>
  <c r="P77" i="3"/>
  <c r="U24" i="4"/>
  <c r="G104" i="2"/>
  <c r="L105" i="2"/>
  <c r="Q52" i="4"/>
  <c r="R53" i="4"/>
  <c r="R52" i="4" s="1"/>
  <c r="I104" i="2"/>
  <c r="I40" i="2" s="1"/>
  <c r="J106" i="2"/>
  <c r="J151" i="1"/>
  <c r="G160" i="1"/>
  <c r="L205" i="2"/>
  <c r="J204" i="2"/>
  <c r="S48" i="3"/>
  <c r="G112" i="2"/>
  <c r="G187" i="1"/>
  <c r="G175" i="1"/>
  <c r="G171" i="1" s="1"/>
  <c r="L170" i="1"/>
  <c r="G163" i="1"/>
  <c r="L156" i="1"/>
  <c r="L150" i="1"/>
  <c r="L144" i="1"/>
  <c r="L138" i="1"/>
  <c r="L132" i="1"/>
  <c r="G117" i="1"/>
  <c r="L102" i="1"/>
  <c r="L96" i="1"/>
  <c r="L90" i="1"/>
  <c r="L54" i="1"/>
  <c r="J131" i="1"/>
  <c r="J130" i="1" s="1"/>
  <c r="I130" i="1"/>
  <c r="J107" i="1"/>
  <c r="J106" i="1" s="1"/>
  <c r="I106" i="1"/>
  <c r="S18" i="3"/>
  <c r="L206" i="1"/>
  <c r="L200" i="1"/>
  <c r="L199" i="1" s="1"/>
  <c r="L84" i="1"/>
  <c r="L75" i="1"/>
  <c r="L66" i="1"/>
  <c r="L57" i="1"/>
  <c r="L38" i="1"/>
  <c r="G28" i="1"/>
  <c r="L52" i="1"/>
  <c r="S56" i="3"/>
  <c r="L165" i="1"/>
  <c r="L135" i="1"/>
  <c r="L109" i="1"/>
  <c r="L85" i="1"/>
  <c r="L45" i="1"/>
  <c r="L15" i="1"/>
  <c r="K13" i="4"/>
  <c r="J12" i="4"/>
  <c r="L38" i="7"/>
  <c r="J125" i="6"/>
  <c r="L126" i="6"/>
  <c r="I102" i="6"/>
  <c r="I41" i="6" s="1"/>
  <c r="I170" i="6" s="1"/>
  <c r="J103" i="6"/>
  <c r="J102" i="6" s="1"/>
  <c r="I132" i="6"/>
  <c r="J133" i="6"/>
  <c r="J132" i="6" s="1"/>
  <c r="L106" i="5"/>
  <c r="L105" i="5" s="1"/>
  <c r="J105" i="5"/>
  <c r="L49" i="5"/>
  <c r="L77" i="7"/>
  <c r="L45" i="5"/>
  <c r="J52" i="4"/>
  <c r="L44" i="5"/>
  <c r="K67" i="4"/>
  <c r="G66" i="4"/>
  <c r="N44" i="4"/>
  <c r="N26" i="4" s="1"/>
  <c r="N22" i="3"/>
  <c r="N82" i="3" s="1"/>
  <c r="N31" i="4"/>
  <c r="K53" i="4"/>
  <c r="G44" i="4"/>
  <c r="G26" i="4" s="1"/>
  <c r="K29" i="4"/>
  <c r="P21" i="3"/>
  <c r="S77" i="3"/>
  <c r="Q45" i="4"/>
  <c r="Q44" i="4" s="1"/>
  <c r="G187" i="2"/>
  <c r="G188" i="2"/>
  <c r="G210" i="2" s="1"/>
  <c r="F39" i="2"/>
  <c r="F186" i="2"/>
  <c r="N17" i="4"/>
  <c r="R17" i="4" s="1"/>
  <c r="U17" i="4" s="1"/>
  <c r="L83" i="1"/>
  <c r="L74" i="1"/>
  <c r="L65" i="1"/>
  <c r="G55" i="1"/>
  <c r="L40" i="1"/>
  <c r="L31" i="1"/>
  <c r="J161" i="1"/>
  <c r="J160" i="1" s="1"/>
  <c r="I160" i="1"/>
  <c r="L141" i="1"/>
  <c r="L119" i="1"/>
  <c r="L97" i="1"/>
  <c r="L82" i="1"/>
  <c r="L58" i="1"/>
  <c r="L13" i="1"/>
  <c r="G12" i="1"/>
  <c r="K22" i="4"/>
  <c r="U22" i="4" s="1"/>
  <c r="J195" i="2"/>
  <c r="I194" i="2"/>
  <c r="I187" i="2" s="1"/>
  <c r="I186" i="2" s="1"/>
  <c r="J188" i="1"/>
  <c r="J187" i="1" s="1"/>
  <c r="I187" i="1"/>
  <c r="J176" i="1"/>
  <c r="J175" i="1" s="1"/>
  <c r="J171" i="1" s="1"/>
  <c r="I175" i="1"/>
  <c r="I171" i="1" s="1"/>
  <c r="J164" i="1"/>
  <c r="J163" i="1" s="1"/>
  <c r="I163" i="1"/>
  <c r="L124" i="1"/>
  <c r="J118" i="1"/>
  <c r="J117" i="1" s="1"/>
  <c r="I117" i="1"/>
  <c r="L108" i="1"/>
  <c r="L157" i="1"/>
  <c r="L125" i="1"/>
  <c r="L99" i="1"/>
  <c r="L61" i="1"/>
  <c r="F19" i="1"/>
  <c r="L203" i="1"/>
  <c r="J100" i="2"/>
  <c r="L101" i="2"/>
  <c r="L100" i="2" s="1"/>
  <c r="I28" i="1"/>
  <c r="I19" i="1" s="1"/>
  <c r="J29" i="1"/>
  <c r="J28" i="1" s="1"/>
  <c r="J19" i="1" s="1"/>
  <c r="S54" i="3"/>
  <c r="G118" i="2"/>
  <c r="I25" i="4"/>
  <c r="I76" i="4"/>
  <c r="I75" i="4" s="1"/>
  <c r="L168" i="2"/>
  <c r="L167" i="2" s="1"/>
  <c r="J167" i="2"/>
  <c r="L17" i="1"/>
  <c r="G16" i="1"/>
  <c r="S32" i="3"/>
  <c r="L32" i="7"/>
  <c r="K71" i="4"/>
  <c r="S77" i="4"/>
  <c r="S75" i="4" s="1"/>
  <c r="L16" i="2"/>
  <c r="L15" i="2" s="1"/>
  <c r="J15" i="2"/>
  <c r="L42" i="7"/>
  <c r="J40" i="7"/>
  <c r="J41" i="7"/>
  <c r="J116" i="7" s="1"/>
  <c r="L43" i="7"/>
  <c r="I158" i="6"/>
  <c r="I151" i="6" s="1"/>
  <c r="J159" i="6"/>
  <c r="J158" i="6" s="1"/>
  <c r="J151" i="6" s="1"/>
  <c r="G40" i="7"/>
  <c r="G17" i="7"/>
  <c r="L64" i="7"/>
  <c r="L52" i="7"/>
  <c r="L44" i="7"/>
  <c r="L100" i="6"/>
  <c r="L99" i="6" s="1"/>
  <c r="G158" i="6"/>
  <c r="G151" i="6" s="1"/>
  <c r="I102" i="7"/>
  <c r="L47" i="7"/>
  <c r="I162" i="6"/>
  <c r="J163" i="6"/>
  <c r="J162" i="6" s="1"/>
  <c r="L118" i="6"/>
  <c r="G41" i="7"/>
  <c r="G116" i="7" s="1"/>
  <c r="L144" i="6"/>
  <c r="G102" i="6"/>
  <c r="G132" i="6"/>
  <c r="L127" i="5"/>
  <c r="L126" i="5" s="1"/>
  <c r="J126" i="5"/>
  <c r="L46" i="5"/>
  <c r="L139" i="6"/>
  <c r="L176" i="5"/>
  <c r="L203" i="5"/>
  <c r="L202" i="5" s="1"/>
  <c r="J202" i="5"/>
  <c r="J185" i="5" s="1"/>
  <c r="L145" i="5"/>
  <c r="S25" i="4"/>
  <c r="O81" i="3"/>
  <c r="O80" i="3" s="1"/>
  <c r="N67" i="3"/>
  <c r="P68" i="3"/>
  <c r="N81" i="3"/>
  <c r="N80" i="3" s="1"/>
  <c r="K68" i="4"/>
  <c r="K35" i="4"/>
  <c r="Q14" i="4"/>
  <c r="N49" i="4"/>
  <c r="Q71" i="4"/>
  <c r="J71" i="3"/>
  <c r="S72" i="3"/>
  <c r="S71" i="3" s="1"/>
  <c r="J22" i="3"/>
  <c r="J82" i="3" s="1"/>
  <c r="S24" i="3"/>
  <c r="G96" i="2"/>
  <c r="L99" i="2"/>
  <c r="L96" i="2" s="1"/>
  <c r="M55" i="4"/>
  <c r="M27" i="4" s="1"/>
  <c r="N56" i="4"/>
  <c r="Q48" i="4"/>
  <c r="Q27" i="4" s="1"/>
  <c r="Q77" i="4" s="1"/>
  <c r="J148" i="1"/>
  <c r="J147" i="1" s="1"/>
  <c r="I55" i="1"/>
  <c r="J56" i="1"/>
  <c r="J55" i="1" s="1"/>
  <c r="L193" i="1"/>
  <c r="L173" i="1"/>
  <c r="L159" i="1"/>
  <c r="S60" i="3"/>
  <c r="L192" i="1"/>
  <c r="L186" i="1"/>
  <c r="L180" i="1"/>
  <c r="L174" i="1"/>
  <c r="L168" i="1"/>
  <c r="L162" i="1"/>
  <c r="L154" i="1"/>
  <c r="G147" i="1"/>
  <c r="L142" i="1"/>
  <c r="L136" i="1"/>
  <c r="L116" i="1"/>
  <c r="L100" i="1"/>
  <c r="L94" i="1"/>
  <c r="L88" i="1"/>
  <c r="K48" i="4"/>
  <c r="J50" i="1"/>
  <c r="L204" i="1"/>
  <c r="L198" i="1"/>
  <c r="L81" i="1"/>
  <c r="L72" i="1"/>
  <c r="L63" i="1"/>
  <c r="L44" i="1"/>
  <c r="L35" i="1"/>
  <c r="L191" i="1"/>
  <c r="L153" i="1"/>
  <c r="L129" i="1"/>
  <c r="L101" i="1"/>
  <c r="L79" i="1"/>
  <c r="L39" i="1"/>
  <c r="J44" i="4"/>
  <c r="S16" i="3"/>
  <c r="L155" i="1"/>
  <c r="G122" i="1"/>
  <c r="L91" i="1"/>
  <c r="I81" i="3"/>
  <c r="I80" i="3" s="1"/>
  <c r="I115" i="7" l="1"/>
  <c r="J108" i="7"/>
  <c r="J102" i="7" s="1"/>
  <c r="L16" i="7"/>
  <c r="L15" i="7" s="1"/>
  <c r="J15" i="7"/>
  <c r="K224" i="1"/>
  <c r="L12" i="1"/>
  <c r="G115" i="7"/>
  <c r="M76" i="4"/>
  <c r="Q73" i="4"/>
  <c r="R74" i="4"/>
  <c r="R73" i="4" s="1"/>
  <c r="U74" i="4"/>
  <c r="U73" i="4" s="1"/>
  <c r="K73" i="4"/>
  <c r="L118" i="2"/>
  <c r="L41" i="2" s="1"/>
  <c r="G41" i="2"/>
  <c r="G209" i="2" s="1"/>
  <c r="I194" i="1"/>
  <c r="L16" i="1"/>
  <c r="F225" i="1"/>
  <c r="F224" i="1" s="1"/>
  <c r="I49" i="1"/>
  <c r="I226" i="1" s="1"/>
  <c r="J222" i="1"/>
  <c r="L223" i="1"/>
  <c r="L222" i="1" s="1"/>
  <c r="J210" i="1"/>
  <c r="J194" i="1" s="1"/>
  <c r="L211" i="1"/>
  <c r="L210" i="1" s="1"/>
  <c r="I48" i="1"/>
  <c r="L123" i="1"/>
  <c r="L122" i="1" s="1"/>
  <c r="J216" i="1"/>
  <c r="L217" i="1"/>
  <c r="L216" i="1" s="1"/>
  <c r="L102" i="7"/>
  <c r="L17" i="7"/>
  <c r="J115" i="7"/>
  <c r="L125" i="6"/>
  <c r="L132" i="6"/>
  <c r="L133" i="6"/>
  <c r="L159" i="6"/>
  <c r="L158" i="6" s="1"/>
  <c r="L151" i="6" s="1"/>
  <c r="J41" i="6"/>
  <c r="J170" i="6" s="1"/>
  <c r="L103" i="6"/>
  <c r="L102" i="6" s="1"/>
  <c r="L41" i="6" s="1"/>
  <c r="L170" i="6" s="1"/>
  <c r="G41" i="6"/>
  <c r="G170" i="6" s="1"/>
  <c r="L123" i="6"/>
  <c r="L122" i="6" s="1"/>
  <c r="L149" i="6"/>
  <c r="L147" i="6" s="1"/>
  <c r="L163" i="6"/>
  <c r="L162" i="6" s="1"/>
  <c r="J43" i="5"/>
  <c r="J218" i="5" s="1"/>
  <c r="J26" i="4"/>
  <c r="J25" i="4" s="1"/>
  <c r="J76" i="4"/>
  <c r="J75" i="4" s="1"/>
  <c r="R71" i="4"/>
  <c r="J81" i="3"/>
  <c r="S12" i="3"/>
  <c r="J41" i="2"/>
  <c r="J209" i="2" s="1"/>
  <c r="L56" i="1"/>
  <c r="L55" i="1" s="1"/>
  <c r="L164" i="1"/>
  <c r="L163" i="1" s="1"/>
  <c r="L107" i="1"/>
  <c r="L106" i="1" s="1"/>
  <c r="G49" i="1"/>
  <c r="G226" i="1" s="1"/>
  <c r="L148" i="1"/>
  <c r="L147" i="1" s="1"/>
  <c r="L115" i="1"/>
  <c r="L114" i="1" s="1"/>
  <c r="G48" i="1"/>
  <c r="M75" i="4"/>
  <c r="M77" i="4"/>
  <c r="M25" i="4"/>
  <c r="G25" i="4"/>
  <c r="G76" i="4"/>
  <c r="G75" i="4" s="1"/>
  <c r="I41" i="5"/>
  <c r="I217" i="5"/>
  <c r="I216" i="5" s="1"/>
  <c r="R31" i="4"/>
  <c r="U31" i="4" s="1"/>
  <c r="L214" i="5"/>
  <c r="R60" i="4"/>
  <c r="S75" i="3"/>
  <c r="F39" i="6"/>
  <c r="F169" i="6"/>
  <c r="F168" i="6" s="1"/>
  <c r="J48" i="1"/>
  <c r="L50" i="1"/>
  <c r="P20" i="3"/>
  <c r="U13" i="4"/>
  <c r="U12" i="4" s="1"/>
  <c r="K12" i="4"/>
  <c r="J200" i="2"/>
  <c r="L201" i="2"/>
  <c r="L200" i="2" s="1"/>
  <c r="J20" i="3"/>
  <c r="L211" i="5"/>
  <c r="L210" i="5" s="1"/>
  <c r="L143" i="5"/>
  <c r="G40" i="6"/>
  <c r="L161" i="6"/>
  <c r="L160" i="6" s="1"/>
  <c r="L190" i="1"/>
  <c r="L189" i="1" s="1"/>
  <c r="J217" i="5"/>
  <c r="J216" i="5" s="1"/>
  <c r="P67" i="3"/>
  <c r="P81" i="3" s="1"/>
  <c r="P80" i="3" s="1"/>
  <c r="S68" i="3"/>
  <c r="S67" i="3" s="1"/>
  <c r="L210" i="2"/>
  <c r="L151" i="1"/>
  <c r="I39" i="7"/>
  <c r="I114" i="7" s="1"/>
  <c r="J39" i="7"/>
  <c r="U29" i="4"/>
  <c r="R45" i="4"/>
  <c r="L176" i="1"/>
  <c r="L175" i="1" s="1"/>
  <c r="L171" i="1" s="1"/>
  <c r="K44" i="4"/>
  <c r="K26" i="4" s="1"/>
  <c r="G41" i="5"/>
  <c r="G217" i="5"/>
  <c r="G216" i="5" s="1"/>
  <c r="L146" i="5"/>
  <c r="L131" i="1"/>
  <c r="L130" i="1" s="1"/>
  <c r="U61" i="4"/>
  <c r="U60" i="4" s="1"/>
  <c r="R69" i="4"/>
  <c r="N68" i="4"/>
  <c r="L92" i="7"/>
  <c r="J49" i="1"/>
  <c r="J226" i="1" s="1"/>
  <c r="L51" i="1"/>
  <c r="R49" i="4"/>
  <c r="N48" i="4"/>
  <c r="N14" i="4"/>
  <c r="N76" i="4" s="1"/>
  <c r="K14" i="4"/>
  <c r="U15" i="4"/>
  <c r="U14" i="4" s="1"/>
  <c r="R56" i="4"/>
  <c r="R55" i="4" s="1"/>
  <c r="N55" i="4"/>
  <c r="L41" i="7"/>
  <c r="G40" i="2"/>
  <c r="G39" i="7"/>
  <c r="G114" i="7" s="1"/>
  <c r="L43" i="5"/>
  <c r="L204" i="2"/>
  <c r="J80" i="3"/>
  <c r="U28" i="4"/>
  <c r="I40" i="6"/>
  <c r="J42" i="6"/>
  <c r="J40" i="6" s="1"/>
  <c r="G19" i="1"/>
  <c r="Q26" i="4"/>
  <c r="R14" i="4"/>
  <c r="I39" i="2"/>
  <c r="I208" i="2"/>
  <c r="I207" i="2" s="1"/>
  <c r="I206" i="2" s="1"/>
  <c r="L185" i="5"/>
  <c r="L42" i="5"/>
  <c r="S81" i="3"/>
  <c r="L40" i="7"/>
  <c r="L195" i="2"/>
  <c r="L194" i="2" s="1"/>
  <c r="L187" i="2" s="1"/>
  <c r="J194" i="2"/>
  <c r="J187" i="2" s="1"/>
  <c r="J186" i="2" s="1"/>
  <c r="S22" i="3"/>
  <c r="G186" i="2"/>
  <c r="U53" i="4"/>
  <c r="U52" i="4" s="1"/>
  <c r="K52" i="4"/>
  <c r="U67" i="4"/>
  <c r="U66" i="4" s="1"/>
  <c r="K66" i="4"/>
  <c r="L29" i="1"/>
  <c r="L28" i="1" s="1"/>
  <c r="L19" i="1" s="1"/>
  <c r="L118" i="1"/>
  <c r="L117" i="1" s="1"/>
  <c r="L188" i="1"/>
  <c r="L187" i="1" s="1"/>
  <c r="L161" i="1"/>
  <c r="L160" i="1" s="1"/>
  <c r="L106" i="2"/>
  <c r="L104" i="2" s="1"/>
  <c r="L40" i="2" s="1"/>
  <c r="J104" i="2"/>
  <c r="J40" i="2" s="1"/>
  <c r="J39" i="2" s="1"/>
  <c r="N20" i="3"/>
  <c r="L111" i="1"/>
  <c r="L110" i="1" s="1"/>
  <c r="L166" i="5"/>
  <c r="R36" i="4"/>
  <c r="N35" i="4"/>
  <c r="R28" i="4"/>
  <c r="K55" i="4"/>
  <c r="K27" i="4" s="1"/>
  <c r="K77" i="4" s="1"/>
  <c r="J114" i="7" l="1"/>
  <c r="U71" i="4"/>
  <c r="L209" i="2"/>
  <c r="I47" i="1"/>
  <c r="L194" i="1"/>
  <c r="I225" i="1"/>
  <c r="I224" i="1" s="1"/>
  <c r="L115" i="7"/>
  <c r="L42" i="6"/>
  <c r="L40" i="6" s="1"/>
  <c r="L217" i="5"/>
  <c r="J41" i="5"/>
  <c r="N27" i="4"/>
  <c r="G47" i="1"/>
  <c r="G225" i="1"/>
  <c r="G224" i="1" s="1"/>
  <c r="L39" i="2"/>
  <c r="L208" i="2"/>
  <c r="N77" i="4"/>
  <c r="N25" i="4"/>
  <c r="L39" i="6"/>
  <c r="L169" i="6"/>
  <c r="L168" i="6" s="1"/>
  <c r="Q25" i="4"/>
  <c r="Q76" i="4"/>
  <c r="Q75" i="4" s="1"/>
  <c r="K25" i="4"/>
  <c r="N75" i="4"/>
  <c r="L186" i="2"/>
  <c r="L41" i="5"/>
  <c r="L116" i="7"/>
  <c r="R68" i="4"/>
  <c r="U69" i="4"/>
  <c r="U68" i="4" s="1"/>
  <c r="L48" i="1"/>
  <c r="L39" i="7"/>
  <c r="L114" i="7" s="1"/>
  <c r="S82" i="3"/>
  <c r="S80" i="3" s="1"/>
  <c r="R44" i="4"/>
  <c r="R26" i="4" s="1"/>
  <c r="R76" i="4" s="1"/>
  <c r="U45" i="4"/>
  <c r="U44" i="4" s="1"/>
  <c r="U26" i="4" s="1"/>
  <c r="G39" i="2"/>
  <c r="G208" i="2"/>
  <c r="G207" i="2" s="1"/>
  <c r="G206" i="2" s="1"/>
  <c r="G39" i="6"/>
  <c r="G169" i="6"/>
  <c r="G168" i="6" s="1"/>
  <c r="U56" i="4"/>
  <c r="U55" i="4" s="1"/>
  <c r="U27" i="4" s="1"/>
  <c r="R48" i="4"/>
  <c r="U49" i="4"/>
  <c r="U48" i="4" s="1"/>
  <c r="J47" i="1"/>
  <c r="I39" i="6"/>
  <c r="I169" i="6"/>
  <c r="I168" i="6" s="1"/>
  <c r="R35" i="4"/>
  <c r="U36" i="4"/>
  <c r="U35" i="4" s="1"/>
  <c r="J39" i="6"/>
  <c r="J169" i="6"/>
  <c r="J168" i="6" s="1"/>
  <c r="L49" i="1"/>
  <c r="S20" i="3"/>
  <c r="J208" i="2"/>
  <c r="J207" i="2" s="1"/>
  <c r="J206" i="2" s="1"/>
  <c r="K76" i="4"/>
  <c r="K75" i="4" s="1"/>
  <c r="J225" i="1"/>
  <c r="J224" i="1" s="1"/>
  <c r="L218" i="5"/>
  <c r="L216" i="5" s="1"/>
  <c r="L207" i="2" l="1"/>
  <c r="L206" i="2" s="1"/>
  <c r="L225" i="1"/>
  <c r="R27" i="4"/>
  <c r="R77" i="4" s="1"/>
  <c r="U25" i="4"/>
  <c r="U76" i="4"/>
  <c r="U77" i="4"/>
  <c r="L226" i="1"/>
  <c r="L47" i="1"/>
  <c r="R75" i="4"/>
  <c r="L224" i="1" l="1"/>
  <c r="L232" i="1" s="1"/>
  <c r="R25" i="4"/>
  <c r="U75" i="4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b/>
            <sz val="9"/>
            <color rgb="FF000000"/>
            <rFont val="Tahoma"/>
            <family val="2"/>
          </rPr>
          <t xml:space="preserve">Головня Татьяна Васильевна:
</t>
        </r>
        <r>
          <rPr>
            <sz val="9"/>
            <color rgb="FF000000"/>
            <rFont val="Tahoma"/>
            <family val="2"/>
          </rPr>
          <t>переход на э/бойлер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13" authorId="0" shapeId="0">
      <text>
        <r>
          <rPr>
            <sz val="10"/>
            <rFont val="Arial"/>
            <family val="2"/>
            <charset val="204"/>
          </rPr>
          <t>договор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50" authorId="0" shapeId="0">
      <text>
        <r>
          <rPr>
            <sz val="1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rFont val="Tahoma"/>
            <family val="2"/>
            <charset val="204"/>
          </rPr>
          <t xml:space="preserve">1 контур
</t>
        </r>
      </text>
    </comment>
  </commentList>
</comments>
</file>

<file path=xl/sharedStrings.xml><?xml version="1.0" encoding="utf-8"?>
<sst xmlns="http://schemas.openxmlformats.org/spreadsheetml/2006/main" count="3570" uniqueCount="990">
  <si>
    <t xml:space="preserve">и энергетики Камчатского края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</si>
  <si>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</si>
  <si>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</si>
  <si>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</si>
  <si>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</si>
  <si>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Лимит потребления,   тыс. кВт*ч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</si>
  <si>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</si>
  <si>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</si>
  <si>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</si>
  <si>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</si>
  <si>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</si>
  <si>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</si>
  <si>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</si>
  <si>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</si>
  <si>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</si>
  <si>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</si>
  <si>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</si>
  <si>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</si>
  <si>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1.</t>
  </si>
  <si>
    <t>Администрация Губернатора Камчатского края в том числе:</t>
  </si>
  <si>
    <t xml:space="preserve"> 1.1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</si>
  <si>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</t>
  </si>
  <si>
    <t>Елизовский  р-н</t>
  </si>
  <si>
    <t>ПАО "Камчатскэнерго"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</si>
  <si>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"Малки")</t>
  </si>
  <si>
    <t>1.2.</t>
  </si>
  <si>
    <t>Краевое государственное бюджетное учреждение "Автобаза  Администрации Губернатора  Камчатского края"</t>
  </si>
  <si>
    <t>г. Петропавловск-Камчатский</t>
  </si>
  <si>
    <t>2.</t>
  </si>
  <si>
    <t>Министерство природных ресурсов и экологии Камчатского края, в том числе</t>
  </si>
  <si>
    <t xml:space="preserve"> 2.1</t>
  </si>
  <si>
    <t>Краевое государственное бюджетное учреждение "Природный парк "Вулканы Камчатки"</t>
  </si>
  <si>
    <t>г. Елизово</t>
  </si>
  <si>
    <t>Быстринский район, с. Эссо</t>
  </si>
  <si>
    <t>АО "ЮЭСК"</t>
  </si>
  <si>
    <t>3.</t>
  </si>
  <si>
    <t>Министерство образования  Камчатского края, в том числе:</t>
  </si>
  <si>
    <t xml:space="preserve"> 3.1</t>
  </si>
  <si>
    <t>Краевое государственное бюджетное образовательное учреждение дополнительного образования детей "Камчатский дворец детского творчества"</t>
  </si>
  <si>
    <t>г.Петропавловск-Камчатский</t>
  </si>
  <si>
    <t xml:space="preserve"> 3.2</t>
  </si>
  <si>
    <t>Краевое государственное бюджетное образовательное учреждение дополнительного образования детей "Камчатский центр детского и юношеского технического творчества"</t>
  </si>
  <si>
    <t xml:space="preserve"> 3.3</t>
  </si>
  <si>
    <t>Краевое государственное бюджетное образовательное учреждение дополнительного образования детей "Камчатский центр развития творчества детей и юношества "Рассветы Камчатки"</t>
  </si>
  <si>
    <t xml:space="preserve"> 3.4</t>
  </si>
  <si>
    <t>Краевое государственное профессиональное  образовательное бюджетное учреждение "Камчатский педагогический колледж", в том числе:</t>
  </si>
  <si>
    <t xml:space="preserve"> 3.5</t>
  </si>
  <si>
    <t>Краевое государственное профессиональное  образовательное бюджетное учреждение "Камчатский индустриальный техникум"</t>
  </si>
  <si>
    <t xml:space="preserve"> г.Вилючинск</t>
  </si>
  <si>
    <t>ПАО «Камчатскэнерго»</t>
  </si>
  <si>
    <t xml:space="preserve"> 3.6</t>
  </si>
  <si>
    <t>Филиал краевого государственного профессионального  образовательного бюджетного учреждения "Камчатский индустриальный техникум"   в п.Усть-Камчатск</t>
  </si>
  <si>
    <t>п. Усть-Камчатск</t>
  </si>
  <si>
    <t xml:space="preserve"> 3.7</t>
  </si>
  <si>
    <t>Краевое государственное профессиональное  образовательное бюджетное учреждение "Паланский колледж", в том числе:</t>
  </si>
  <si>
    <t>Городской округ «посёлок Палана»</t>
  </si>
  <si>
    <t>3.8</t>
  </si>
  <si>
    <t>Краевое государственное профессиональное образовательное бюджетное учреждение "Камчатский промышленный техникум"</t>
  </si>
  <si>
    <t>3.9</t>
  </si>
  <si>
    <t>Краевое государственное профессиональное образовательное бюджетное учреждение "Камчатский сельскохозяйственный техникум" (п.Сосновка)</t>
  </si>
  <si>
    <t>Елизовский район, п. Сосновка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</si>
  <si>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техникум"(Мильково)</t>
  </si>
  <si>
    <t>Мильковский р-н, с. Мильково</t>
  </si>
  <si>
    <t>3.10</t>
  </si>
  <si>
    <t>Краевое государственное общеобразовательное  бюджетное учреждение "Елизовская школа-интернат для обучающихся с ограниченными возможностями здоровья"</t>
  </si>
  <si>
    <t>3.11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</si>
  <si>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 </t>
  </si>
  <si>
    <t>3.12</t>
  </si>
  <si>
    <t xml:space="preserve">Краевое государственное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</si>
  <si>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район, п. Пионерский</t>
  </si>
  <si>
    <t>3.13</t>
  </si>
  <si>
    <t>3.14</t>
  </si>
  <si>
    <t>Краевое государственное общеобразовательное бюджетное учреждение "Тиличикская школа-интернат для обучающихся с ограниченными возможностями здоровья"</t>
  </si>
  <si>
    <t>Олюторский р-н, с. Тиличики</t>
  </si>
  <si>
    <t>3.15</t>
  </si>
  <si>
    <t>Краевое государственное общеобразовательное бюджетное учреждение "Петропавловск-Камчатская школа-интернат для детей-сирот и детей, оставшихся без попечения родителей, с ограниченными возможностями здоровья"</t>
  </si>
  <si>
    <t>3.16</t>
  </si>
  <si>
    <t>Краевое государственное общеобразовательное бюджетное учреждение «Петропавловск - Камчатская школа № 2 для обучающихся с ограниченными возможностями здоровья»</t>
  </si>
  <si>
    <t>3.17</t>
  </si>
  <si>
    <t>Краевое государственное общеобразовательное бюджетное учреждение Мильковская средняя школа № 1</t>
  </si>
  <si>
    <t>3.18</t>
  </si>
  <si>
    <t>Краевое государственное общеобразовательное бюджетное учреждение Мильковская средняя школа № 2</t>
  </si>
  <si>
    <t>3.19</t>
  </si>
  <si>
    <t>Краевое государственное общеобразовательное бюджетное учреждение Мильковская открытая сменная средняя школа</t>
  </si>
  <si>
    <t>3.20</t>
  </si>
  <si>
    <t>Краевое государственное общеобразовательное бюджетное учреждение Елизовская районная вечерняя (сменная) школа</t>
  </si>
  <si>
    <t>3.21</t>
  </si>
  <si>
    <t>Краевое государственное общеобразовательное бюджетное учреждение Средняя школа № 2 г.Петропавловск-Камчатский</t>
  </si>
  <si>
    <t>3.22</t>
  </si>
  <si>
    <t>Краевое государственное общеобразовательное бюджетное учреждение Вечерняя (сменная) школа № 16  г.Петропавловск-Камчатский</t>
  </si>
  <si>
    <t>4.</t>
  </si>
  <si>
    <t>Министерство здравоохранения  Камчатского края, в том числе:</t>
  </si>
  <si>
    <t>краевой бюджет</t>
  </si>
  <si>
    <t>бюджет ОМС</t>
  </si>
  <si>
    <t xml:space="preserve"> 4.1</t>
  </si>
  <si>
    <t>4.2</t>
  </si>
  <si>
    <t>4.3</t>
  </si>
  <si>
    <t>4.4</t>
  </si>
  <si>
    <t>учебный корпус  по общему тарифу</t>
  </si>
  <si>
    <t>учебный корпус (филиал пгт. Палана) по общему тарифу</t>
  </si>
  <si>
    <t>4.5</t>
  </si>
  <si>
    <t>4.6</t>
  </si>
  <si>
    <t>4.7</t>
  </si>
  <si>
    <t>4.8</t>
  </si>
  <si>
    <t>4.9</t>
  </si>
  <si>
    <t>4.10</t>
  </si>
  <si>
    <t xml:space="preserve"> 4.11</t>
  </si>
  <si>
    <t xml:space="preserve"> 4.12</t>
  </si>
  <si>
    <t xml:space="preserve">АО "ЮЭСК" </t>
  </si>
  <si>
    <t>4.13</t>
  </si>
  <si>
    <t>4.14</t>
  </si>
  <si>
    <t xml:space="preserve"> 4.15</t>
  </si>
  <si>
    <t xml:space="preserve"> 4.16</t>
  </si>
  <si>
    <t>с. Тиличики</t>
  </si>
  <si>
    <t xml:space="preserve"> 4.17</t>
  </si>
  <si>
    <t>п Оссора</t>
  </si>
  <si>
    <t xml:space="preserve"> 4.18</t>
  </si>
  <si>
    <t xml:space="preserve"> 4.19</t>
  </si>
  <si>
    <t>Усть-Камчатский район, п. Ключи</t>
  </si>
  <si>
    <t xml:space="preserve"> 4.20</t>
  </si>
  <si>
    <t>Усть-Камчатский район, п. Козыревск</t>
  </si>
  <si>
    <t xml:space="preserve"> 4.21</t>
  </si>
  <si>
    <t>4.22</t>
  </si>
  <si>
    <t>4.23</t>
  </si>
  <si>
    <t>4.24</t>
  </si>
  <si>
    <t>4.25</t>
  </si>
  <si>
    <t>4.26</t>
  </si>
  <si>
    <t xml:space="preserve"> 4.27</t>
  </si>
  <si>
    <t>4.28</t>
  </si>
  <si>
    <t>4.29</t>
  </si>
  <si>
    <t>4.30</t>
  </si>
  <si>
    <t>4.31</t>
  </si>
  <si>
    <t>4.32</t>
  </si>
  <si>
    <t>4.33</t>
  </si>
  <si>
    <t>Пенжинский район с. Манилы, с. Слаутное, с. Таловка, с. Аянка, с. Оклан</t>
  </si>
  <si>
    <t>Пенжинский район с. Каменское</t>
  </si>
  <si>
    <t>4.34</t>
  </si>
  <si>
    <t>с. Усть-Большерецк</t>
  </si>
  <si>
    <t>ПАО "Камчатэнерго"</t>
  </si>
  <si>
    <t>п. Октябрьский</t>
  </si>
  <si>
    <t>с. Апача</t>
  </si>
  <si>
    <t xml:space="preserve">Государственное бюджетное  учреждение здравоохранения "Усть-Большерецкая районная больница"  всего, в т.ч.:  (бюджет фонда ОМС) </t>
  </si>
  <si>
    <t>4.35</t>
  </si>
  <si>
    <t>Государственное бюджетное  учреждение здравоохранения "Мильковская районная больница"</t>
  </si>
  <si>
    <t>Мильковский район с.Долиновка</t>
  </si>
  <si>
    <t xml:space="preserve">Государственное бюджетное  учреждение здравоохранения "Мильковская районная больница" всего, в  т.ч.: (бюджет фонда ОМС) </t>
  </si>
  <si>
    <t>Атласовская врачебная амбулатория</t>
  </si>
  <si>
    <t>Мильковский район с. Атласово</t>
  </si>
  <si>
    <t>ФАП с. Лазо</t>
  </si>
  <si>
    <t>Мильковский район с. Лазо</t>
  </si>
  <si>
    <t>ФАП с. Шаромы</t>
  </si>
  <si>
    <t>Мильковский район с. Шаромы</t>
  </si>
  <si>
    <t>4.36</t>
  </si>
  <si>
    <t>с.Хаилино</t>
  </si>
  <si>
    <t>АО "Корякэнерго"</t>
  </si>
  <si>
    <t>с.Пахачи</t>
  </si>
  <si>
    <t>с.Апука</t>
  </si>
  <si>
    <t>с.Ачайваям</t>
  </si>
  <si>
    <t>с. Средние Пахачи</t>
  </si>
  <si>
    <t>с.Вывенка</t>
  </si>
  <si>
    <t xml:space="preserve">Государственное бюджетное  учреждение здравоохранения "Олюторская районная больница" всего, в т.ч.: (бюджет фонда ОМС) </t>
  </si>
  <si>
    <t>Государственное бюджетное  учреждение здравоохранения "Олюторская районная больница" (с.Тиличики)</t>
  </si>
  <si>
    <t>4.37</t>
  </si>
  <si>
    <t>4.38</t>
  </si>
  <si>
    <t>4.39</t>
  </si>
  <si>
    <t>4.40</t>
  </si>
  <si>
    <t>Усть-Большерецкий район, п.Озерновский</t>
  </si>
  <si>
    <t xml:space="preserve">ПАО "Камчатскэнерго" </t>
  </si>
  <si>
    <t>4.41</t>
  </si>
  <si>
    <t>с. Никольское, Алеутский район, Камчатский край</t>
  </si>
  <si>
    <t>4.42</t>
  </si>
  <si>
    <t>Карагинский район,с. Тымлат</t>
  </si>
  <si>
    <t>Карагинский район, с.Ивашка</t>
  </si>
  <si>
    <t>ООО "ЭСИ"</t>
  </si>
  <si>
    <t xml:space="preserve">Государственное бюджетное  учреждение здравоохранения "Карагинская районная больница" всего, в  т.ч.: (бюджет фонда ОМС) </t>
  </si>
  <si>
    <t>Карагинский район, с.Карага</t>
  </si>
  <si>
    <t>АО "Оссора"</t>
  </si>
  <si>
    <t>Карагинский район, С.Ильпырское</t>
  </si>
  <si>
    <t>Карагинский район, с.Кострома</t>
  </si>
  <si>
    <t>АО "Колхоз ударник"</t>
  </si>
  <si>
    <t>4.43</t>
  </si>
  <si>
    <t>Усть-Камчатский район, п. Усть-Камчатск</t>
  </si>
  <si>
    <t>4.44</t>
  </si>
  <si>
    <t>Соболевский муниципальный район</t>
  </si>
  <si>
    <t>4.45</t>
  </si>
  <si>
    <t>ГБУЗ "Елизовская районная больница" (ул. Пограничная д. 18)</t>
  </si>
  <si>
    <t>ГБУЗ "Елизовская районная больница", (ул. Беринга д. 25)</t>
  </si>
  <si>
    <t>Государственное бюджетное  учреждение здравоохранения "Елизовская районная больница", всего в т.ч.: (бюджет фонда ОМС)</t>
  </si>
  <si>
    <t>4.46</t>
  </si>
  <si>
    <t>4.47</t>
  </si>
  <si>
    <t>с.Усть-Хайрюзово,с Ковран с..Хайрюзово</t>
  </si>
  <si>
    <t>АО " Корякэнерго"</t>
  </si>
  <si>
    <t>с.Тигиль.,с.Седанка, с.Воямполка</t>
  </si>
  <si>
    <t>с.Усть-Хайрюзово,с Ковран С.Хайрюзово</t>
  </si>
  <si>
    <t>5.</t>
  </si>
  <si>
    <t>Министерство культуры  Камчатского края, в том числе:</t>
  </si>
  <si>
    <t xml:space="preserve"> 5.1</t>
  </si>
  <si>
    <t xml:space="preserve">Краевое государственное бюджетное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</si>
  <si>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 5.2</t>
  </si>
  <si>
    <t>Краевое государственное бюджетное учреждение "Камчатский краевой объединенный музей"</t>
  </si>
  <si>
    <t>Краевое государственное бюджетное учреждение "Камчатский краевой объединенный музей" филиал с. Мильково</t>
  </si>
  <si>
    <t xml:space="preserve"> 5.3</t>
  </si>
  <si>
    <t>Краевое государственное бюджетное образовательное учреждение среднего профессионального образования "Камчатский колледж искусств"</t>
  </si>
  <si>
    <t xml:space="preserve"> 5.4</t>
  </si>
  <si>
    <t>Краевое государственное бюджетное учреждение "Центр культуры и досуга "Сероглазка"</t>
  </si>
  <si>
    <t xml:space="preserve"> 5.5</t>
  </si>
  <si>
    <t>Краевое государственное бюджетное учреждение "Камчатский краевой художественный музей"</t>
  </si>
  <si>
    <t xml:space="preserve"> 5.6</t>
  </si>
  <si>
    <t>Краевое государственная бюджетное учреждение "Камчатская краевая научная библиотека им. С.П. Крашенинникова"</t>
  </si>
  <si>
    <t xml:space="preserve"> 5.7</t>
  </si>
  <si>
    <t>Краевое государственное бюджетное учреждение "Камчатский центр народного творчества"</t>
  </si>
  <si>
    <t xml:space="preserve"> 5.8</t>
  </si>
  <si>
    <t>Краевое государственное бюджетное учреждение "Камчатское концертно-филармоническое объединение"</t>
  </si>
  <si>
    <t xml:space="preserve"> 5.9</t>
  </si>
  <si>
    <t xml:space="preserve">Краевое государственное бюджетное образовательное учреждение дополнительного образования детей "Корякская школа искусств им. Д.Б. Кабалевского  </t>
  </si>
  <si>
    <t xml:space="preserve"> 5.10</t>
  </si>
  <si>
    <t>Краевое государственное бюджетное учреждение "Корякский окружной краеведческий музей"</t>
  </si>
  <si>
    <t xml:space="preserve"> 5.12</t>
  </si>
  <si>
    <t>Краевое государственное бюджетное учреждение "Корякский центр народного творчества"</t>
  </si>
  <si>
    <t xml:space="preserve"> 5.13</t>
  </si>
  <si>
    <t>Краевое государственное бюджетное учреждение "Корякский фольклорный ансамбль "Ангт"</t>
  </si>
  <si>
    <t>6.</t>
  </si>
  <si>
    <t>Министерство по чрезвычайным ситуациям Камчатского края в том числе:</t>
  </si>
  <si>
    <t xml:space="preserve"> 6.1</t>
  </si>
  <si>
    <t>Краевое государственное бюджетное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</si>
  <si>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</t>
  </si>
  <si>
    <t>Министерство спорта Камчатского края, в том числе:</t>
  </si>
  <si>
    <t xml:space="preserve"> 7.1</t>
  </si>
  <si>
    <t xml:space="preserve">Краевое государственное бюджетное учреждение  дополнительного образования "Спортивная  школа олимпийского резерва единоборств"                                                                    </t>
  </si>
  <si>
    <t xml:space="preserve"> 7.2</t>
  </si>
  <si>
    <t>Краевое государственное бюджетное учреждение дополнительного образования "Спортивная школа "Палана"</t>
  </si>
  <si>
    <t>Краевое государственное бюджетное учреждение дополнительного образования "Спортивная школа "Палана" (п.Тигиль)</t>
  </si>
  <si>
    <t>п.Тигиль</t>
  </si>
  <si>
    <t xml:space="preserve"> 7.3</t>
  </si>
  <si>
    <t>Краевое государственное бюджетное учреждение дополнительного образования "Спортивная школа по футболу"</t>
  </si>
  <si>
    <t>8.</t>
  </si>
  <si>
    <t xml:space="preserve"> 8.1</t>
  </si>
  <si>
    <t>Краевое государственное бюджетное учреждение "Быстринская районная станция по борьбе с болезнями животных"</t>
  </si>
  <si>
    <t xml:space="preserve"> 8.2</t>
  </si>
  <si>
    <t>Краевое государственное бюджетное учреждение "Елизовская районная станция по борьбе с болезнями животных"</t>
  </si>
  <si>
    <t xml:space="preserve"> п. Раздольный, 
ул. Лесная</t>
  </si>
  <si>
    <t>п. Нагорный, 
ул. Зеленая, д. 14</t>
  </si>
  <si>
    <t>п. Николаевка</t>
  </si>
  <si>
    <t xml:space="preserve">п. Лесной, 
ул. Чапаева, д. 5 </t>
  </si>
  <si>
    <t>с. Коряки, 
ул. Колхозная, д. 14</t>
  </si>
  <si>
    <t xml:space="preserve"> 8.3</t>
  </si>
  <si>
    <t>Краевое государственное бюджетное учреждение "Мильковская районная станция по борьбе с болезнями животных"</t>
  </si>
  <si>
    <t xml:space="preserve"> 8.4</t>
  </si>
  <si>
    <t>Краевое государственное бюджетное учреждение "Петропавловская городская станция по борьбе с болезнями животных"</t>
  </si>
  <si>
    <t xml:space="preserve"> 8.5</t>
  </si>
  <si>
    <t>Краевое государственное учреждение бюджетное "Соболевская районная станция по борьбе с болезнями животных"</t>
  </si>
  <si>
    <t>с. Соболево</t>
  </si>
  <si>
    <t xml:space="preserve"> 8.6</t>
  </si>
  <si>
    <t>Краевое государственное бюджетное  учреждение "Усть-Большерецкая районная станция по борьбе с болезнями животных"</t>
  </si>
  <si>
    <t xml:space="preserve"> 8.7</t>
  </si>
  <si>
    <t>Краевое государственное бюджетное учреждение "Усть-Камчатская районная станция по борьбе с болезнями животных"</t>
  </si>
  <si>
    <t xml:space="preserve"> 8.8</t>
  </si>
  <si>
    <t xml:space="preserve"> Краевое государственное бюджетное учреждение "Камчатская краевая станция по борьбе с болезнями животных", в том числе:</t>
  </si>
  <si>
    <t>Краевое государственное бюджетное учреждение "Камчатская краевая станция по борьбе с болезнями животных" (г.Петропавловск-Камчатский)</t>
  </si>
  <si>
    <t>Краевое государственное бюджетное учреждение "Камчатская краевая станция по борьбе с болезнями животных" (Паланский ветеринарный участок)</t>
  </si>
  <si>
    <t>Олюторско-Пенжинская межрайонная ветеринарная лечебница (с.Тиличики)</t>
  </si>
  <si>
    <t>с.Тиличики</t>
  </si>
  <si>
    <t>Тилильская районная ветеринарная лечебница (с. Тигиль)</t>
  </si>
  <si>
    <t>с. Тигиль</t>
  </si>
  <si>
    <t>Карагинская  районная ветеринарная лечебница</t>
  </si>
  <si>
    <t>с.Тигиль</t>
  </si>
  <si>
    <t>9.</t>
  </si>
  <si>
    <t>9.1</t>
  </si>
  <si>
    <t>Краевое госудасртвенное бюджетное учреждение Камчатского края "Центр детско-молодежного творчества "Школьные годы"</t>
  </si>
  <si>
    <t>Министерство социального благополучия и семейной политики Камчатского края, в том числе:</t>
  </si>
  <si>
    <t>10.1</t>
  </si>
  <si>
    <t>КГБУ "Камчатский детский дом для детей-сирот и детей, оставшихся без попечения родителей, с ограниченными возможностями здоровья"</t>
  </si>
  <si>
    <t>10.2</t>
  </si>
  <si>
    <t>КГБУ "Центр содействия развитию семейных форм устройства "Эчган"</t>
  </si>
  <si>
    <t>10.3</t>
  </si>
  <si>
    <t>КГБУ "Центр содействия развитию семейных форм устройства "Радуга"</t>
  </si>
  <si>
    <t>11.</t>
  </si>
  <si>
    <t>Министерство имущественных и земельных отношений Камчатского края в том числе:</t>
  </si>
  <si>
    <t>11.1</t>
  </si>
  <si>
    <t>Краевое государственное бюджетное учреждение "Камчатская государственная кадастровая оценка"</t>
  </si>
  <si>
    <t>ИТОГО:</t>
  </si>
  <si>
    <t>бюджет фонда ОМС</t>
  </si>
  <si>
    <t xml:space="preserve">дефлятор </t>
  </si>
  <si>
    <t>Прогнозный предельный индекс возможного изменения тарифа</t>
  </si>
  <si>
    <t>1.1</t>
  </si>
  <si>
    <t>АО "Тепло Земли"</t>
  </si>
  <si>
    <t>2.1</t>
  </si>
  <si>
    <t>с.Эссо</t>
  </si>
  <si>
    <t>Министерство образования Камчатского края, в том числе:</t>
  </si>
  <si>
    <t>3.1</t>
  </si>
  <si>
    <t>Краевое государственное бюджетное  образовательное учреждение дополнительного образования детей "Камчатский дворец детского творчества"</t>
  </si>
  <si>
    <t>3.2</t>
  </si>
  <si>
    <t>3.3</t>
  </si>
  <si>
    <t>3.4</t>
  </si>
  <si>
    <t>Краевое государственное профессиональное  образовательное бюджетное учреждение "Камчатский педагогический колледж"</t>
  </si>
  <si>
    <t>3.5</t>
  </si>
  <si>
    <t>Краевое государственное профессиональное  образовательное бюджетное учреждение "Паланский колледж"</t>
  </si>
  <si>
    <t>Городской округ "поселок Палана"</t>
  </si>
  <si>
    <t>МУП "Горсети"</t>
  </si>
  <si>
    <t>3.6</t>
  </si>
  <si>
    <t>Краевое государственное профессиональное образовательное бюджетное учреждение " Камчатский промышленный техникум"</t>
  </si>
  <si>
    <t>3.7</t>
  </si>
  <si>
    <t>п. Николаевка, с. Сосновка</t>
  </si>
  <si>
    <t xml:space="preserve">АО "Камчатэнергосервис"       </t>
  </si>
  <si>
    <t>АО "Камчатскэнергосервис"</t>
  </si>
  <si>
    <t>Краевое государственное общеобразовательное бюджетное учреждение «Елизовская школа-интернат для обучающихся с ограниченными возможностями здоровья»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</si>
  <si>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</t>
  </si>
  <si>
    <t xml:space="preserve">Краевое государственное 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</si>
  <si>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МР, п.Пионерский</t>
  </si>
  <si>
    <t>ООО "ИКС Петропавловск-Камчатский"</t>
  </si>
  <si>
    <t>Олюторский район, 
п. Тиличики</t>
  </si>
  <si>
    <t>3.23</t>
  </si>
  <si>
    <t>3.24</t>
  </si>
  <si>
    <t>3.26</t>
  </si>
  <si>
    <t>4.1</t>
  </si>
  <si>
    <t xml:space="preserve"> 4.9</t>
  </si>
  <si>
    <t xml:space="preserve"> 4.10</t>
  </si>
  <si>
    <t xml:space="preserve"> 4.14</t>
  </si>
  <si>
    <t>Карагинский район, п.Оссора</t>
  </si>
  <si>
    <t>4.17</t>
  </si>
  <si>
    <t>п. Ключи</t>
  </si>
  <si>
    <t xml:space="preserve">АО "Камчатэнергосервис" </t>
  </si>
  <si>
    <t>п. Козыревск</t>
  </si>
  <si>
    <t>МУП "Тепловодхоз" Козыревского сельского поселения</t>
  </si>
  <si>
    <t>4.20</t>
  </si>
  <si>
    <t>4.21</t>
  </si>
  <si>
    <t>г. Петропавловск-Камчатский 1 контур</t>
  </si>
  <si>
    <t>4.27</t>
  </si>
  <si>
    <t>Государственное бюджетное  учреждение здравоохранения "Усть-Большерецкая районная больница"</t>
  </si>
  <si>
    <t>АО "Камчатэнергосервис"</t>
  </si>
  <si>
    <t>Долиновский ФАП ГБУЗ КК"Мильковская районная больница"</t>
  </si>
  <si>
    <t>Мильковский район, с. Долиновка</t>
  </si>
  <si>
    <t>Государственное бюджетное  учреждение здравоохранения "Мильковская районная больница" всего, в  т.ч. (бюджет фонда ОМС):</t>
  </si>
  <si>
    <t>Мильковский район, с. Атласово</t>
  </si>
  <si>
    <t>ФАП С. Шаромы</t>
  </si>
  <si>
    <t>Государственное бюджетное  учреждение здравоохранения "Олюторская районная больница" Тиличики</t>
  </si>
  <si>
    <t>Государственное бюджетное  учреждение здравоохранения "Олюторская районная больница" всего, в т.ч.: (бюджет фонда ОМС)</t>
  </si>
  <si>
    <t>г. Вилючинск</t>
  </si>
  <si>
    <t>Усть-Большерецкий район,с.Запорожье</t>
  </si>
  <si>
    <t>АО "Тепло земли"</t>
  </si>
  <si>
    <t>ООО "Морошка"</t>
  </si>
  <si>
    <t>Государственное бюджетное  учреждение здравоохранения "Карагинская районная больница" всего, в  т.ч.: (бюджет фонда ОМС)</t>
  </si>
  <si>
    <t>ООО "Стимул"</t>
  </si>
  <si>
    <t>Начикинская амбулатория</t>
  </si>
  <si>
    <t>п. Сокоч</t>
  </si>
  <si>
    <t>Фельдшерский пункт с. Коряки, п.Зеленый</t>
  </si>
  <si>
    <t>с.Коряки, п. Зеленый</t>
  </si>
  <si>
    <t>ООО "КорякТеплоСнаб"</t>
  </si>
  <si>
    <t>Амбулатория п. Вулканный</t>
  </si>
  <si>
    <t>п. Вулканный</t>
  </si>
  <si>
    <t>ФГБУ "ЦЖКУ" Министерства обороны РФ</t>
  </si>
  <si>
    <t>Паратунская амбулатория, Фельдшерский пункт п. Термальный</t>
  </si>
  <si>
    <t>п. Паратунка, п. Термальный</t>
  </si>
  <si>
    <t>Пионерская амбулатория</t>
  </si>
  <si>
    <t>Николаевская амбулатория, Фельдшерский пункт п. Сосновка</t>
  </si>
  <si>
    <t xml:space="preserve">с.Тигиль., с.Седанка, </t>
  </si>
  <si>
    <t>Тигильский район,
с. Усть- Хайрюзово</t>
  </si>
  <si>
    <t>с. Ковран</t>
  </si>
  <si>
    <t xml:space="preserve">Краевое государственное бюджетное  образовательное учреждение дополнительного профессионального образования работников культуры "Краевой учебно-методический центр" </t>
  </si>
  <si>
    <t>Краевое государственное бюджетное  учреждение "Камчатский краевой объединенный музей"</t>
  </si>
  <si>
    <t xml:space="preserve"> 5.11</t>
  </si>
  <si>
    <t xml:space="preserve">Министерство спорта  Камчатского края, в том числе:  </t>
  </si>
  <si>
    <t>без природного газа</t>
  </si>
  <si>
    <t>природный газ</t>
  </si>
  <si>
    <t>ООО "Газпром межрегионгаз Дальний Восток"</t>
  </si>
  <si>
    <t>Краевое государственное бюджетное учреждение "Камчатская краевая станция по борьбе с болезнями животных", в том числе:</t>
  </si>
  <si>
    <t>"Камчатская краевая станция по борьбе с болезнями животных" (Паланский ветеринарный участок)</t>
  </si>
  <si>
    <t>дефлятор</t>
  </si>
  <si>
    <t xml:space="preserve">газ </t>
  </si>
  <si>
    <t>Прогнозный предельный индекс возможного изменения тарифа:</t>
  </si>
  <si>
    <t>тепло</t>
  </si>
  <si>
    <t>и энергетики Камчатского края</t>
  </si>
  <si>
    <t>п/п №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</si>
  <si>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</si>
  <si>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</si>
  <si>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</si>
  <si>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</si>
  <si>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>13</t>
  </si>
  <si>
    <t>14</t>
  </si>
  <si>
    <t>15</t>
  </si>
  <si>
    <t>16</t>
  </si>
  <si>
    <t>17</t>
  </si>
  <si>
    <t>18</t>
  </si>
  <si>
    <t>19</t>
  </si>
  <si>
    <t>Краевое государственное профессиональное  образовательное бюджетное учреждение "Камчатский педагогический колледж" (общежитие)</t>
  </si>
  <si>
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(г. Елизово)                                                           </t>
  </si>
  <si>
    <t xml:space="preserve"> 4.2</t>
  </si>
  <si>
    <t xml:space="preserve"> 4.4</t>
  </si>
  <si>
    <t xml:space="preserve"> 4.5</t>
  </si>
  <si>
    <t xml:space="preserve"> 4.6</t>
  </si>
  <si>
    <t xml:space="preserve"> 4.8</t>
  </si>
  <si>
    <t>4.11</t>
  </si>
  <si>
    <t>4.12</t>
  </si>
  <si>
    <t>4.15</t>
  </si>
  <si>
    <t>4.16</t>
  </si>
  <si>
    <t>4.18</t>
  </si>
  <si>
    <t xml:space="preserve"> Петропавловск-Камчатский 1 контур</t>
  </si>
  <si>
    <t>4.19</t>
  </si>
  <si>
    <t>Краевое государственное бюджетное  образовательное учреждение среднего профессионального образования "Камчатский колледж искусств"</t>
  </si>
  <si>
    <t>10.</t>
  </si>
  <si>
    <t>Министерство социальногоблагополучия и семейной политики Камчатского края, в том числе:</t>
  </si>
  <si>
    <t>дефлятор для всех</t>
  </si>
  <si>
    <t>Лимит, м3</t>
  </si>
  <si>
    <t>Всего  тыс. руб.</t>
  </si>
  <si>
    <t>Лимит,              м3</t>
  </si>
  <si>
    <t>Лимит,              Гкал</t>
  </si>
  <si>
    <t>Лимит,             м3</t>
  </si>
  <si>
    <t>20</t>
  </si>
  <si>
    <t>21</t>
  </si>
  <si>
    <t>Краевое государственное бюджетное образовательное учреждение дополнительного образования детей "Камчатский центр развития творечества детей и юношества "Рассветы Камчатки"</t>
  </si>
  <si>
    <t>Краевое государственное  общеобразовательное  бюджетное учреждение "Камчатская школа-интернат для обучающихся с ограниченными возможностями здоровья"</t>
  </si>
  <si>
    <t>ПАО "Корякэнерго"</t>
  </si>
  <si>
    <t xml:space="preserve"> 4.3</t>
  </si>
  <si>
    <t>ПАО Камчатскэнерго</t>
  </si>
  <si>
    <t>п. Зеленый</t>
  </si>
  <si>
    <t>с.Усть-Хайрюзово</t>
  </si>
  <si>
    <t xml:space="preserve"> г. Вилючинск</t>
  </si>
  <si>
    <t>Краевое государственное бюджетное  учреждение  "Камчатский краевой объединенный музей"</t>
  </si>
  <si>
    <t>Краевое государственное бюджетное  учреждение "Камчатская краевая научная библиотека им. С.П. Крашенинникова"</t>
  </si>
  <si>
    <t>5.1.</t>
  </si>
  <si>
    <t>Краевое государственное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</si>
  <si>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7.1.</t>
  </si>
  <si>
    <t>8.1</t>
  </si>
  <si>
    <t>8.2</t>
  </si>
  <si>
    <t>Краевое государственное бюджетное учреждение "Камчатская краевая станция по борьбе с болезнями животных " (Карагинская районная ветеринарная лечебница)</t>
  </si>
  <si>
    <t xml:space="preserve">  </t>
  </si>
  <si>
    <t>Потребители</t>
  </si>
  <si>
    <t xml:space="preserve">Водопотребление </t>
  </si>
  <si>
    <r>
      <rPr>
        <b/>
        <sz val="10"/>
        <color rgb="FF000000"/>
        <rFont val="Times New Roman"/>
        <family val="1"/>
      </rPr>
      <t>Лимит,м</t>
    </r>
    <r>
      <rPr>
        <b/>
        <vertAlign val="superscript"/>
        <sz val="10"/>
        <color rgb="FF000000"/>
        <rFont val="Times New Roman"/>
        <family val="1"/>
      </rPr>
      <t>3</t>
    </r>
  </si>
  <si>
    <r>
      <rPr>
        <b/>
        <sz val="10"/>
        <color rgb="FF000000"/>
        <rFont val="Times New Roman"/>
        <family val="1"/>
      </rPr>
      <t>Лимит, м</t>
    </r>
    <r>
      <rPr>
        <b/>
        <vertAlign val="superscript"/>
        <sz val="10"/>
        <color rgb="FF000000"/>
        <rFont val="Times New Roman"/>
        <family val="1"/>
      </rPr>
      <t>3</t>
    </r>
  </si>
  <si>
    <t>КГУП "Камчатский водоканал"</t>
  </si>
  <si>
    <t>Министерство природных ресурсов и экологии Камчатского края, в том числе:</t>
  </si>
  <si>
    <t>МКП ВГО "Вилючинский водоканал"</t>
  </si>
  <si>
    <t>МУП "Водоканал Усть-Камчатского сельского поселения"</t>
  </si>
  <si>
    <t>МУП "Николаевское благоустройство"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</si>
  <si>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 (Мильково)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</si>
  <si>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</t>
  </si>
  <si>
    <t xml:space="preserve">Краевое государственное образовательное бюджетное учреждение "Камчатская санаторная школа-интернат"  (п.Пионерский)                                                                                                                </t>
  </si>
  <si>
    <t xml:space="preserve"> 4.7</t>
  </si>
  <si>
    <t xml:space="preserve"> 4.13</t>
  </si>
  <si>
    <t>МУП "Ключевская управляющая  компания"</t>
  </si>
  <si>
    <t>МУП "Ключевская управляющая компания" УСН</t>
  </si>
  <si>
    <t xml:space="preserve"> 4.22</t>
  </si>
  <si>
    <t xml:space="preserve"> 4.24</t>
  </si>
  <si>
    <t xml:space="preserve"> 4.25</t>
  </si>
  <si>
    <t>Государственное бюджетное  учреждение здравоохранения "Тигильская районная больница"</t>
  </si>
  <si>
    <t>Тигильский МР, с.Тигиль</t>
  </si>
  <si>
    <t>ООО НашДом</t>
  </si>
  <si>
    <t>Тигильский МР, с. Усть-Хайрюзово</t>
  </si>
  <si>
    <t xml:space="preserve">Тигильский МР с.Седанка </t>
  </si>
  <si>
    <t>Государственное бюджетное  учреждение здравоохранения "Тигильская районная больница"  всего в т.ч.: (бюджет фонда ОМС)</t>
  </si>
  <si>
    <t xml:space="preserve">Государственное бюджетное  учреждение здравоохранения "Тигильская районная больница" </t>
  </si>
  <si>
    <t>МУП "Коммунальное хозяйство Усть-Большерецкого сельского поселения"</t>
  </si>
  <si>
    <t>Усть-Большерецкий МР п. Октябрьский</t>
  </si>
  <si>
    <t>МБУ ЖКХ"Надежда"</t>
  </si>
  <si>
    <t>Усть-Большерецкий МР с. Апача</t>
  </si>
  <si>
    <t>Долиновский ФАП ГБУЗ КК"Мильковская 
районная больница"</t>
  </si>
  <si>
    <t>Государственное бюджетное  учреждение здравоохранения "Мильковская  районная больница" всего, в  т.ч.: (бюджет фонда ОМС)</t>
  </si>
  <si>
    <t>Мильковский район с.Атласово</t>
  </si>
  <si>
    <t>Мильковский район с.Лазо</t>
  </si>
  <si>
    <t>Мильковский район с.Шаромы</t>
  </si>
  <si>
    <t xml:space="preserve"> ГБУЗ КК"Олюторская районная больница", Тиличики</t>
  </si>
  <si>
    <t xml:space="preserve"> ОВОП с. Хаилино ГБУЗ КК"Олюторская районная больница" </t>
  </si>
  <si>
    <t>Олюторский МР с.Хаилино</t>
  </si>
  <si>
    <t xml:space="preserve">ОВОП с.Пахачи ГБУЗ КК"Олюторская районная больница" </t>
  </si>
  <si>
    <t>Олюторский район, 
с. Пахачи</t>
  </si>
  <si>
    <t xml:space="preserve">ОВОП с.Апука ГБУЗ КК"Олюторская районная больница" </t>
  </si>
  <si>
    <t>Олюторский район, с.Апука</t>
  </si>
  <si>
    <t xml:space="preserve"> ГБУЗ КК"Олюторская районная больница" всего в т.ч.: (бюджет фонда ОМС)</t>
  </si>
  <si>
    <t xml:space="preserve">ФАП с.Ачайваям ГБУЗ КК"Олюторская районная больница" </t>
  </si>
  <si>
    <t>Усть-Большерецкий район, п. Озерновский</t>
  </si>
  <si>
    <t>МБУ ЖКХ"Надежда" УСН</t>
  </si>
  <si>
    <t>МУП "Запорожское"</t>
  </si>
  <si>
    <t xml:space="preserve"> МУП "Никольская управляющая организация"</t>
  </si>
  <si>
    <t>Государственное бюджетное  учреждение здравоохранения "Карагинская районная больница" всего, в т.ч.:  (бюджет фонда ОМС)</t>
  </si>
  <si>
    <t>Карагинский район, с .Ильпырское</t>
  </si>
  <si>
    <t>п. Крутогоровский</t>
  </si>
  <si>
    <t>ГБУЗ "Елизовская районная больница"</t>
  </si>
  <si>
    <t>Елизовский район, п. Сокоч</t>
  </si>
  <si>
    <t>ООО "Управляющая организация "Сокоч"</t>
  </si>
  <si>
    <t>Раздольненская амбулатория</t>
  </si>
  <si>
    <t>Елизовский район, п. Раздольный</t>
  </si>
  <si>
    <t>МКП "Раздольненский водоканал"</t>
  </si>
  <si>
    <t>Елизовский район, п Вулканный</t>
  </si>
  <si>
    <t>МУП "Коммунальные системы"</t>
  </si>
  <si>
    <t>Елизовский район, п. Николаевка, п. Сосновка</t>
  </si>
  <si>
    <t>Новолесновская амбулатория</t>
  </si>
  <si>
    <t>Елизовский район, п. Лесной</t>
  </si>
  <si>
    <t xml:space="preserve"> ООО "Светлячок"</t>
  </si>
  <si>
    <t>Паратунская амбулатория</t>
  </si>
  <si>
    <t>Елизовский район, п. Паратунка</t>
  </si>
  <si>
    <t>МУП "Паратунское КХ"</t>
  </si>
  <si>
    <t xml:space="preserve">  8.1</t>
  </si>
  <si>
    <t>п. Нагорный</t>
  </si>
  <si>
    <t>ООО "Светлячок"</t>
  </si>
  <si>
    <t>с. Коряки</t>
  </si>
  <si>
    <t xml:space="preserve">  8.3</t>
  </si>
  <si>
    <t>8.4</t>
  </si>
  <si>
    <t>Государственное учреждение "Усть-Большерецкая районная станция по борьбе с болезнями животных"</t>
  </si>
  <si>
    <t xml:space="preserve">Краевое государственное бюджетное учреждение "Усть-Камчатская районная станция по борьбе с болезнями животных" </t>
  </si>
  <si>
    <t xml:space="preserve">  8.6</t>
  </si>
  <si>
    <t xml:space="preserve">Краевое государственное бюджетное учреждение "Камчатская краевая станция по борьбе с болезнями животных" </t>
  </si>
  <si>
    <t>Карагинская районная ветеринарная лечебница (с.Оссора)</t>
  </si>
  <si>
    <t> КГУП "Камчатский водоканал"</t>
  </si>
  <si>
    <t>Петропавловск-Камчатский</t>
  </si>
  <si>
    <t>Камчатский край</t>
  </si>
  <si>
    <t>Водоотведение, стоки ГВС, жидкие бытовые отходы</t>
  </si>
  <si>
    <t>АО СВРЦ</t>
  </si>
  <si>
    <t>МУП "Водоканал УКСП"</t>
  </si>
  <si>
    <t>Краевое государственное профессиональное образовательное бюджетное учреждение "Камчатский сельскохозяйственный техникум"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</si>
  <si>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</t>
  </si>
  <si>
    <t>г.Елизово</t>
  </si>
  <si>
    <t>Елизовский р-н, пю Пионерский</t>
  </si>
  <si>
    <t xml:space="preserve">Государственное бюджетное  учреждение здравоохранения "Усть-Большерецкая районная больница"  всего, в т.ч.: (краевой бюджет)   </t>
  </si>
  <si>
    <t>Усть-Большерецкий район, с. Усть-Большерецк</t>
  </si>
  <si>
    <t xml:space="preserve">МУП "КХ Усть-Большерецкого СП" </t>
  </si>
  <si>
    <t xml:space="preserve">МБУ ЖКХ "Надежда" </t>
  </si>
  <si>
    <t>МКУ "Надежда"</t>
  </si>
  <si>
    <t>Государственное бюджетное  учреждение здравоохранения "Мильковская районная больница" всего, в  т.ч.: (бюджет фонда ОМС)</t>
  </si>
  <si>
    <t>Елизовский район, п. Вулканный</t>
  </si>
  <si>
    <t>Николаевская амбулатория, Фельдшерский п. Сосновка</t>
  </si>
  <si>
    <t>8.3</t>
  </si>
  <si>
    <t>8.5</t>
  </si>
  <si>
    <r>
      <rPr>
        <b/>
        <sz val="11"/>
        <rFont val="Times New Roman"/>
        <family val="1"/>
      </rPr>
      <t>Лимит потребления,   м</t>
    </r>
    <r>
      <rPr>
        <b/>
        <vertAlign val="superscript"/>
        <sz val="11"/>
        <rFont val="Times New Roman"/>
        <family val="1"/>
      </rPr>
      <t>3</t>
    </r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</si>
  <si>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"</t>
  </si>
  <si>
    <t>ГУП "Спецтранс"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</si>
  <si>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"Малка")</t>
  </si>
  <si>
    <t>1.3.</t>
  </si>
  <si>
    <t xml:space="preserve">Краевое государственное профессиональное образовательное бюджетное учреждение "Камчатский сельскохозяйственный техникум" </t>
  </si>
  <si>
    <t>с. Мильково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</si>
  <si>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</si>
  <si>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</si>
  <si>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</si>
  <si>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</si>
  <si>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</si>
  <si>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</si>
  <si>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</si>
  <si>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</si>
  <si>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</si>
  <si>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>Краевое государственное общеобразовательное бюджетное учреждение Вечерняя (сменная) школа № 13  г.Петропавловск-Камчатский</t>
  </si>
  <si>
    <t xml:space="preserve"> 3.17</t>
  </si>
  <si>
    <t xml:space="preserve"> 3.18</t>
  </si>
  <si>
    <t>с.Мильково</t>
  </si>
  <si>
    <t xml:space="preserve"> 3.19</t>
  </si>
  <si>
    <t xml:space="preserve"> с. Эссо</t>
  </si>
  <si>
    <t>с. Анавгай</t>
  </si>
  <si>
    <t>я</t>
  </si>
  <si>
    <t>с. Эссо</t>
  </si>
  <si>
    <t>8.5.</t>
  </si>
  <si>
    <t xml:space="preserve">с. Усть-Большерецк         </t>
  </si>
  <si>
    <t>Тигильская районная ветеринарная лечебница (с. Тигиль)</t>
  </si>
  <si>
    <r>
      <rPr>
        <sz val="11"/>
        <rFont val="Times New Roman"/>
        <family val="1"/>
      </rP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    </t>
    </r>
    <r>
      <rPr>
        <b/>
        <sz val="11"/>
        <rFont val="Times New Roman"/>
        <family val="1"/>
      </rPr>
      <t xml:space="preserve">            </t>
    </r>
  </si>
  <si>
    <t>Министерство развития гражданского общества и молодежи  Камчатского края</t>
  </si>
  <si>
    <t>01.01.2025 — 30.06.2025</t>
  </si>
  <si>
    <t>01.07.2025 — 31.12.2025</t>
  </si>
  <si>
    <t>2025 год (всего)</t>
  </si>
  <si>
    <t>01.01.2025 — 31.05.2025</t>
  </si>
  <si>
    <t>01.10.2025 — 31.12.2025</t>
  </si>
  <si>
    <t>Министерство сельского хозяйства, пищевой и перерабатывающей промышленности Камчатского края:</t>
  </si>
  <si>
    <t xml:space="preserve">Приложение 4.1 </t>
  </si>
  <si>
    <t>Тариф за 1 кВт*ч  с НДС, (руб.)</t>
  </si>
  <si>
    <t>Сумма, (тыс. руб.)</t>
  </si>
  <si>
    <t xml:space="preserve">Сумма, (тыс. руб.) </t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</si>
  <si>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(руб.)</t>
    </r>
  </si>
  <si>
    <t>Сумма,                        (тыс. руб.)</t>
  </si>
  <si>
    <t>Тариф за 1 Гкал с НДС, (руб.)</t>
  </si>
  <si>
    <t>Тариф за 1 м3 с НДС, (руб.)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</si>
  <si>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</t>
    </r>
  </si>
  <si>
    <t>Тариф за 1 Гкал  с НДС, (руб.)</t>
  </si>
  <si>
    <r>
      <t>Тариф за 1 м</t>
    </r>
    <r>
      <rPr>
        <b/>
        <vertAlign val="superscript"/>
        <sz val="10"/>
        <rFont val="Times New Roman"/>
        <family val="1"/>
      </rPr>
      <t xml:space="preserve">3 </t>
    </r>
    <r>
      <rPr>
        <b/>
        <sz val="10"/>
        <rFont val="Times New Roman"/>
        <family val="1"/>
      </rPr>
      <t xml:space="preserve"> с НДС  (руб.)</t>
    </r>
  </si>
  <si>
    <t>Сумма (тыс. руб.)</t>
  </si>
  <si>
    <t xml:space="preserve">Тариф за 1 м3  с НДС  (руб.) </t>
  </si>
  <si>
    <t>Всего  (тыс. руб.)</t>
  </si>
  <si>
    <t xml:space="preserve">Итого    (тыс. руб.) </t>
  </si>
  <si>
    <r>
      <t xml:space="preserve">Государственное бюджетное  учреждение здравоохранения "Соболевская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</si>
  <si>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  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</si>
  <si>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</si>
  <si>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</si>
  <si>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</si>
  <si>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b/>
        <sz val="10"/>
        <rFont val="Times New Roman"/>
        <family val="1"/>
      </rPr>
      <t xml:space="preserve">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</si>
  <si>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</si>
  <si>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Краевое государственное бюджетное  образовательное учреждение среднего профессионального образования "Камчатский медицинский колледж"</t>
    </r>
    <r>
      <rPr>
        <b/>
        <sz val="10"/>
        <rFont val="Times New Roman"/>
        <family val="1"/>
      </rPr>
      <t xml:space="preserve"> (филиал пгт. Палана)</t>
    </r>
    <r>
      <rPr>
        <sz val="10"/>
        <rFont val="Times New Roman"/>
        <family val="1"/>
      </rPr>
      <t xml:space="preserve">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</si>
  <si>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психоневрологический диспансер"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</si>
  <si>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( пр.50 лет Октября)    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</si>
  <si>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</si>
  <si>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</t>
    </r>
    <r>
      <rPr>
        <b/>
        <sz val="10"/>
        <rFont val="Times New Roman"/>
        <family val="1"/>
      </rPr>
      <t xml:space="preserve">  (бюджет фонда ОМС)                                    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</si>
  <si>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rFont val="Times New Roman"/>
        <family val="1"/>
      </rPr>
      <t xml:space="preserve">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</si>
  <si>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</rPr>
      <t xml:space="preserve"> (бюджет фонда ОМС) </t>
    </r>
    <r>
      <rPr>
        <sz val="10"/>
        <rFont val="Times New Roman"/>
        <family val="1"/>
      </rPr>
      <t xml:space="preserve">   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</si>
  <si>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</si>
  <si>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</si>
  <si>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b/>
        <sz val="10"/>
        <rFont val="Times New Roman"/>
        <family val="1"/>
      </rPr>
      <t xml:space="preserve">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</si>
  <si>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 (бюджет фонда ОМС)                    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</si>
  <si>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</si>
  <si>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                                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</si>
  <si>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</si>
  <si>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rFont val="Times New Roman"/>
        <family val="1"/>
      </rPr>
      <t xml:space="preserve"> (бюджет фонда ОМС)   </t>
    </r>
  </si>
  <si>
    <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</si>
  <si>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         </t>
    </r>
  </si>
  <si>
    <r>
      <t>Филиал № 1</t>
    </r>
    <r>
      <rPr>
        <sz val="10"/>
        <rFont val="Times New Roman"/>
        <family val="1"/>
      </rPr>
      <t xml:space="preserve"> Государственного бюджетного учреждения здравоохранения "Камчатский краевой противотуберкулезный диспансер"</t>
    </r>
    <r>
      <rPr>
        <b/>
        <sz val="10"/>
        <rFont val="Times New Roman"/>
        <family val="1"/>
      </rPr>
      <t xml:space="preserve"> 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</si>
  <si>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/>
        <sz val="10"/>
        <rFont val="Times New Roman"/>
        <family val="1"/>
      </rPr>
      <t>с.Тиличики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</si>
  <si>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sz val="10"/>
        <rFont val="Times New Roman"/>
        <family val="1"/>
      </rPr>
      <t xml:space="preserve"> п.Оссора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</si>
  <si>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</si>
  <si>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 "Быстринская районная больница"  </t>
    </r>
    <r>
      <rPr>
        <b/>
        <sz val="10"/>
        <rFont val="Times New Roman"/>
        <family val="1"/>
      </rPr>
      <t xml:space="preserve">(бюджет фонда ОМС)  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</si>
  <si>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</si>
  <si>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(бюджет фонда ОМС)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</si>
  <si>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</si>
  <si>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</si>
  <si>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</si>
  <si>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</si>
  <si>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</si>
  <si>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</si>
  <si>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</si>
  <si>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>"  (поликлиника ул. Индустриальная)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</si>
  <si>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</si>
  <si>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</si>
  <si>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</si>
  <si>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 </t>
    </r>
    <r>
      <rPr>
        <b/>
        <sz val="10"/>
        <rFont val="Times New Roman"/>
        <family val="1"/>
      </rPr>
      <t>поликлиника № 3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ОМС)  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</si>
  <si>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</si>
  <si>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</si>
  <si>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</si>
  <si>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</si>
  <si>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детская поликлиника № 2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</si>
  <si>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</si>
  <si>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 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</si>
  <si>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всего в т.ч.: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</si>
  <si>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ОВОП с.Усть-Хайрюзово</t>
    </r>
    <r>
      <rPr>
        <b/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</si>
  <si>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ОВОП Седанка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</si>
  <si>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ОВОП с.Усть-Хайрюзово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</si>
  <si>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ОВОП Седанка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</si>
  <si>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</si>
  <si>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"Петропавловск-Камчатская городская стоматологическая поликлиника"</t>
    </r>
    <r>
      <rPr>
        <b/>
        <sz val="10"/>
        <rFont val="Times New Roman"/>
        <family val="1"/>
      </rPr>
      <t xml:space="preserve"> (бюджет фонда ОМС)</t>
    </r>
  </si>
  <si>
    <r>
      <t>Государственное бюджетное  учреждение здравоохранения "Пенжинская районная больница" (Каменское)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</si>
  <si>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"Пенжинская районная больница" (Каменское)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</si>
  <si>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"Усть-Большерецкая районная больница"  всего, в т.ч.: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</si>
  <si>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</si>
  <si>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</si>
  <si>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</t>
    </r>
    <r>
      <rPr>
        <sz val="10"/>
        <rFont val="Times New Roman"/>
        <family val="1"/>
      </rPr>
      <t xml:space="preserve"> 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</si>
  <si>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</si>
  <si>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"Мильковская 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</si>
  <si>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 ГБУЗ КК"Олюторская районная больница", всего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</si>
  <si>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"Вилючинская городская больница"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</si>
  <si>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</si>
  <si>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</si>
  <si>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</si>
  <si>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</si>
  <si>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</si>
  <si>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(бюджет фонда ОМС)</t>
    </r>
  </si>
  <si>
    <r>
      <t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</si>
  <si>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</si>
  <si>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(бюджет фонда ОМС)(ФАП Запорожье)</t>
    </r>
  </si>
  <si>
    <r>
      <t>Государственное бюджетное  учреждение здравоохранения "Никольская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</si>
  <si>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</si>
  <si>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</si>
  <si>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п. Оссора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</si>
  <si>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</rPr>
      <t>с. 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</si>
  <si>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ФАП</t>
    </r>
    <r>
      <rPr>
        <b/>
        <sz val="10"/>
        <rFont val="Times New Roman"/>
        <family val="1"/>
      </rPr>
      <t xml:space="preserve"> с. Ильпырское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</si>
  <si>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Карага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</si>
  <si>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Кострома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</si>
  <si>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</si>
  <si>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</si>
  <si>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Отделение общей врачебной практики (семейной медицины)  -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</si>
  <si>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Тариф за 1 м</t>
    </r>
    <r>
      <rPr>
        <b/>
        <vertAlign val="superscript"/>
        <sz val="10"/>
        <color rgb="FF000000"/>
        <rFont val="Times New Roman"/>
        <family val="1"/>
      </rPr>
      <t>3</t>
    </r>
    <r>
      <rPr>
        <b/>
        <sz val="10"/>
        <color rgb="FF000000"/>
        <rFont val="Times New Roman"/>
        <family val="1"/>
      </rPr>
      <t xml:space="preserve"> с НДС, (руб.)</t>
    </r>
  </si>
  <si>
    <t>Сумма (тыс.руб.)</t>
  </si>
  <si>
    <r>
      <t>Тариф за 1 м</t>
    </r>
    <r>
      <rPr>
        <b/>
        <vertAlign val="superscript"/>
        <sz val="10"/>
        <color rgb="FF000000"/>
        <rFont val="Times New Roman"/>
        <family val="1"/>
      </rPr>
      <t>3</t>
    </r>
    <r>
      <rPr>
        <b/>
        <sz val="10"/>
        <color rgb="FF000000"/>
        <rFont val="Times New Roman"/>
        <family val="1"/>
      </rPr>
      <t xml:space="preserve"> с НДС, (руб.) </t>
    </r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</si>
  <si>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</si>
  <si>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</si>
  <si>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</si>
  <si>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                                  </t>
    </r>
  </si>
  <si>
    <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/>
        <sz val="10"/>
        <rFont val="Times New Roman"/>
        <family val="1"/>
      </rPr>
      <t xml:space="preserve">(филиал пгт. Палана)  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</si>
  <si>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    </t>
    </r>
    <r>
      <rPr>
        <sz val="10"/>
        <rFont val="Times New Roman"/>
        <family val="1"/>
      </rPr>
      <t xml:space="preserve">                    </t>
    </r>
  </si>
  <si>
    <r>
      <t xml:space="preserve">Государственное бюджетное учреждение здравоохранения "Камчатский краевой наркологический диспансер" ( пр.50 лет Октября)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</si>
  <si>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        </t>
    </r>
    <r>
      <rPr>
        <b/>
        <sz val="10"/>
        <rFont val="Times New Roman"/>
        <family val="1"/>
      </rPr>
      <t xml:space="preserve">                                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</si>
  <si>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</si>
  <si>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</si>
  <si>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         </t>
    </r>
    <r>
      <rPr>
        <b/>
        <sz val="10"/>
        <rFont val="Times New Roman"/>
        <family val="1"/>
      </rPr>
      <t xml:space="preserve">                  </t>
    </r>
  </si>
  <si>
    <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</si>
  <si>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</si>
  <si>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</si>
  <si>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Филиал № 1</t>
    </r>
    <r>
      <rPr>
        <sz val="10"/>
        <rFont val="Times New Roman"/>
        <family val="1"/>
      </rPr>
      <t xml:space="preserve"> Государственного бюджетного учреждения здравоохранения "Камчатский краевой противотуберкулезный диспансер" </t>
    </r>
    <r>
      <rPr>
        <b/>
        <sz val="10"/>
        <rFont val="Times New Roman"/>
        <family val="1"/>
      </rPr>
      <t xml:space="preserve">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</si>
  <si>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</si>
  <si>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поликлиника № 1 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</si>
  <si>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</si>
  <si>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rFont val="Times New Roman"/>
        <family val="1"/>
      </rPr>
      <t xml:space="preserve">(бюджет фонда ОМС)   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</si>
  <si>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больница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</si>
  <si>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 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</si>
  <si>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</si>
  <si>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</si>
  <si>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</si>
  <si>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 </t>
    </r>
    <r>
      <rPr>
        <sz val="10"/>
        <rFont val="Times New Roman"/>
        <family val="1"/>
      </rPr>
      <t xml:space="preserve"> </t>
    </r>
  </si>
  <si>
    <r>
      <t>Долиновский ФАП</t>
    </r>
    <r>
      <rPr>
        <sz val="10"/>
        <rFont val="Times New Roman"/>
        <family val="1"/>
      </rPr>
      <t xml:space="preserve"> ГБУЗ КК"Мильковская районная больница"</t>
    </r>
  </si>
  <si>
    <r>
      <t>Атласовская</t>
    </r>
    <r>
      <rPr>
        <sz val="10"/>
        <rFont val="Times New Roman"/>
        <family val="1"/>
      </rPr>
      <t xml:space="preserve"> врачебная амбулатория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</si>
  <si>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</si>
  <si>
    <r>
      <t>Государственное бюджетное  учреждение здравоохранения "Елизовская станция скорой медицинской помощи"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</si>
  <si>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</si>
  <si>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</si>
  <si>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(ФАП Запорожье) -  (бюджет фонда ОМС)</t>
    </r>
  </si>
  <si>
    <r>
      <t>п. Оссора</t>
    </r>
    <r>
      <rPr>
        <sz val="10"/>
        <rFont val="Times New Roman"/>
        <family val="1"/>
      </rPr>
      <t xml:space="preserve"> - ГБУЗ  КК"Карагинская районная больница"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</si>
  <si>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</si>
  <si>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"Елизовская районная больница" , всего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</si>
  <si>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</si>
  <si>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</rPr>
      <t xml:space="preserve"> (краевой бюджет)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</si>
  <si>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</rPr>
      <t xml:space="preserve">(бюджет фонда ОМС)     </t>
    </r>
    <r>
      <rPr>
        <sz val="10"/>
        <rFont val="Times New Roman"/>
        <family val="1"/>
      </rPr>
      <t xml:space="preserve">     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</si>
  <si>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</si>
  <si>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rFont val="Times New Roman"/>
        <family val="1"/>
      </rPr>
      <t xml:space="preserve"> СПИД</t>
    </r>
    <r>
      <rPr>
        <sz val="10"/>
        <rFont val="Times New Roman"/>
        <family val="1"/>
      </rPr>
      <t xml:space="preserve"> и инфекционными заболеваниями"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</si>
  <si>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(</t>
    </r>
    <r>
      <rPr>
        <b/>
        <sz val="10"/>
        <rFont val="Times New Roman"/>
        <family val="1"/>
      </rPr>
      <t xml:space="preserve">бюджет фонда ОМС)     </t>
    </r>
  </si>
  <si>
    <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</si>
  <si>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</si>
  <si>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</si>
  <si>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</si>
  <si>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</t>
    </r>
    <r>
      <rPr>
        <b/>
        <sz val="10"/>
        <rFont val="Times New Roman"/>
        <family val="1"/>
      </rPr>
      <t xml:space="preserve">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</si>
  <si>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</si>
  <si>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 </t>
    </r>
    <r>
      <rPr>
        <b/>
        <sz val="10"/>
        <rFont val="Times New Roman"/>
        <family val="1"/>
      </rPr>
      <t xml:space="preserve">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</si>
  <si>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rFont val="Times New Roman"/>
        <family val="1"/>
      </rPr>
      <t xml:space="preserve">(бюджет ОМС)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</si>
  <si>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</t>
    </r>
    <r>
      <rPr>
        <b/>
        <sz val="10"/>
        <rFont val="Times New Roman"/>
        <family val="1"/>
      </rPr>
      <t xml:space="preserve">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</si>
  <si>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бюджет фонда ОМС)                            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</si>
  <si>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</si>
  <si>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</si>
  <si>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</si>
  <si>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больница№ </t>
    </r>
    <r>
      <rPr>
        <sz val="10"/>
        <rFont val="Times New Roman"/>
        <family val="1"/>
      </rPr>
      <t xml:space="preserve">1"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</si>
  <si>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</si>
  <si>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</si>
  <si>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</si>
  <si>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</si>
  <si>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</si>
  <si>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</si>
  <si>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"Камчатская городская стоматологическая поликлиника"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 ) </t>
    </r>
  </si>
  <si>
    <r>
      <t xml:space="preserve">Государственное бюджетное  учреждение здравоохранения "Камчатская городская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</si>
  <si>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</si>
  <si>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поликлиника № 3"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</si>
  <si>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""Камчатский краевой центр общественного здоровья и медицинской профилактики"(</t>
    </r>
    <r>
      <rPr>
        <b/>
        <sz val="10"/>
        <rFont val="Times New Roman"/>
        <family val="1"/>
      </rPr>
      <t>бюджет фонда ОМС)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</si>
  <si>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</si>
  <si>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"Камчатская краевая детская инфекционная больница" (</t>
    </r>
    <r>
      <rPr>
        <b/>
        <sz val="10"/>
        <rFont val="Times New Roman"/>
        <family val="1"/>
      </rPr>
      <t>бюджет фонда ОМС)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</si>
  <si>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 xml:space="preserve">(бюджет ОМС)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</si>
  <si>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</si>
  <si>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</si>
  <si>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</si>
  <si>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</si>
  <si>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"Елизовская станция скорой медицинской помощи" 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</si>
  <si>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</si>
  <si>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учреждение здравоохранения "Бюро судебно-медицинской экспертизы " (ул. Орджоникидзе, 9а) 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</si>
  <si>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"Бюро судебно-медицинской экспертизы" (г. Елизово, Пограничная, 18а )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</t>
    </r>
    <r>
      <rPr>
        <sz val="10"/>
        <rFont val="Times New Roman"/>
        <family val="1"/>
      </rPr>
      <t xml:space="preserve">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</si>
  <si>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с.Эссо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</si>
  <si>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с.Эссо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</si>
  <si>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>с.Анавгай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</si>
  <si>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</si>
  <si>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"Мильковская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</si>
  <si>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"Мильковская районная больница"  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</si>
  <si>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"Тигильская районная больница"  </t>
    </r>
    <r>
      <rPr>
        <b/>
        <sz val="10"/>
        <rFont val="Times New Roman"/>
        <family val="1"/>
      </rPr>
      <t>(бюджет фонда ОМС)</t>
    </r>
  </si>
  <si>
    <r>
      <t>Тариф за 1 м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 xml:space="preserve">  с НДС, (руб.)</t>
    </r>
  </si>
  <si>
    <t>Приложение 4.7</t>
  </si>
  <si>
    <t>Приложение 4.6</t>
  </si>
  <si>
    <t>Приложение 4.5</t>
  </si>
  <si>
    <t>Приложение 4.4</t>
  </si>
  <si>
    <t>Приложение 4.3</t>
  </si>
  <si>
    <t>Приложение 4.2</t>
  </si>
  <si>
    <r>
      <t>Лимит потребления, Гкал                                      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</si>
  <si>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r>
      <t>Лимит потребления, Гкал                                      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 </t>
    </r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</si>
  <si>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(г. Елизово)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</si>
  <si>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      </t>
    </r>
    <r>
      <rPr>
        <sz val="10"/>
        <rFont val="Times New Roman"/>
        <family val="1"/>
      </rPr>
      <t xml:space="preserve"> 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</si>
  <si>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rFont val="Times New Roman"/>
        <family val="1"/>
      </rPr>
      <t xml:space="preserve"> (бюджет фонда ОМС)     </t>
    </r>
    <r>
      <rPr>
        <sz val="10"/>
        <rFont val="Times New Roman"/>
        <family val="1"/>
      </rPr>
      <t xml:space="preserve">  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</si>
  <si>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</si>
  <si>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</t>
    </r>
    <r>
      <rPr>
        <b/>
        <sz val="10"/>
        <rFont val="Times New Roman"/>
        <family val="1"/>
      </rPr>
      <t xml:space="preserve"> (бюджет фонда ОМС) </t>
    </r>
  </si>
  <si>
    <r>
      <t xml:space="preserve">Государственное бюджетное учреждение здравоохранения "Камчатская краевая станция переливания крови"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            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</si>
  <si>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колледж"(учебный корпус, общежитие) 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</si>
  <si>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rFont val="Times New Roman"/>
        <family val="1"/>
      </rPr>
      <t>(филиал пгт. Палана)</t>
    </r>
    <r>
      <rPr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</si>
  <si>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"Камчатский краевой психоневрологический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</si>
  <si>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</t>
    </r>
  </si>
  <si>
    <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</t>
    </r>
    <r>
      <rPr>
        <b/>
        <sz val="10"/>
        <rFont val="Times New Roman"/>
        <family val="1"/>
      </rPr>
      <t xml:space="preserve">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</si>
  <si>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</t>
    </r>
    <r>
      <rPr>
        <b/>
        <sz val="10"/>
        <rFont val="Times New Roman"/>
        <family val="1"/>
      </rPr>
      <t xml:space="preserve"> (бюджет фонда ОМС)       </t>
    </r>
    <r>
      <rPr>
        <sz val="10"/>
        <rFont val="Times New Roman"/>
        <family val="1"/>
      </rPr>
      <t xml:space="preserve">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</si>
  <si>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</si>
  <si>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  </t>
    </r>
    <r>
      <rPr>
        <b/>
        <sz val="10"/>
        <rFont val="Times New Roman"/>
        <family val="1"/>
      </rPr>
      <t xml:space="preserve"> (бюджет фонда ОМС)  </t>
    </r>
    <r>
      <rPr>
        <sz val="10"/>
        <rFont val="Times New Roman"/>
        <family val="1"/>
      </rPr>
      <t xml:space="preserve">                     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</si>
  <si>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sz val="10"/>
        <color rgb="FFFF0000"/>
        <rFont val="Times New Roman"/>
        <family val="1"/>
      </rPr>
      <t xml:space="preserve">      </t>
    </r>
    <r>
      <rPr>
        <sz val="10"/>
        <rFont val="Times New Roman"/>
        <family val="1"/>
      </rPr>
      <t xml:space="preserve">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</si>
  <si>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  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</si>
  <si>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</si>
  <si>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  (бюджет фонда ОМС)                        </t>
    </r>
  </si>
  <si>
    <r>
      <t>Государственное бюджетное  учреждение здравоохранения "Бюро судебно-медицинской экспертизы" (г. Елизово, Пограничная 18а 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</t>
    </r>
    <r>
      <rPr>
        <b/>
        <sz val="10"/>
        <rFont val="Times New Roman"/>
        <family val="1"/>
      </rPr>
      <t xml:space="preserve">                                  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</si>
  <si>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</si>
  <si>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rFont val="Times New Roman"/>
        <family val="1"/>
      </rPr>
      <t xml:space="preserve"> (бюджет фонда ОМС)  </t>
    </r>
    <r>
      <rPr>
        <sz val="10"/>
        <rFont val="Times New Roman"/>
        <family val="1"/>
      </rPr>
      <t xml:space="preserve">                      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</si>
  <si>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 xml:space="preserve"> (бюджет фонда ОМС)    </t>
    </r>
  </si>
  <si>
    <r>
      <t xml:space="preserve">Филиал № </t>
    </r>
    <r>
      <rPr>
        <u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rFont val="Times New Roman"/>
        <family val="1"/>
      </rPr>
      <t xml:space="preserve">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</si>
  <si>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/>
        <sz val="10"/>
        <rFont val="Times New Roman"/>
        <family val="1"/>
      </rPr>
      <t>с. 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</si>
  <si>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sz val="10"/>
        <rFont val="Times New Roman"/>
        <family val="1"/>
      </rPr>
      <t xml:space="preserve"> п.Оссора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</si>
  <si>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</si>
  <si>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sz val="10"/>
        <color rgb="FFFF0000"/>
        <rFont val="Times New Roman"/>
        <family val="1"/>
      </rPr>
      <t xml:space="preserve"> 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</si>
  <si>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</si>
  <si>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</si>
  <si>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поликлиника № 1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</si>
  <si>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</si>
  <si>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 </t>
    </r>
    <r>
      <rPr>
        <b/>
        <sz val="10"/>
        <color rgb="FFFF0000"/>
        <rFont val="Times New Roman"/>
        <family val="1"/>
      </rPr>
      <t xml:space="preserve"> (краевой бюджет)</t>
    </r>
    <r>
      <rPr>
        <b/>
        <sz val="10"/>
        <rFont val="Times New Roman"/>
        <family val="1"/>
      </rPr>
      <t xml:space="preserve">                     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</si>
  <si>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</rPr>
      <t xml:space="preserve">(бюджет фонда ОМС)                    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</si>
  <si>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</si>
  <si>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(поликлиника ул. Индустриальная)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</t>
    </r>
    <r>
      <rPr>
        <b/>
        <sz val="10"/>
        <rFont val="Times New Roman"/>
        <family val="1"/>
      </rPr>
      <t xml:space="preserve">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</si>
  <si>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</t>
    </r>
    <r>
      <rPr>
        <u/>
        <sz val="10"/>
        <rFont val="Times New Roman"/>
        <family val="1"/>
      </rPr>
      <t>(ПКГО, ул.Заводская, д.10А, Индустриальная, д.7)</t>
    </r>
    <r>
      <rPr>
        <sz val="10"/>
        <rFont val="Times New Roman"/>
        <family val="1"/>
      </rPr>
      <t xml:space="preserve">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</t>
    </r>
    <r>
      <rPr>
        <sz val="10"/>
        <color rgb="FFFF0000"/>
        <rFont val="Times New Roman"/>
        <family val="1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</si>
  <si>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 "    </t>
    </r>
    <r>
      <rPr>
        <b/>
        <sz val="10"/>
        <rFont val="Times New Roman"/>
        <family val="1"/>
      </rPr>
      <t xml:space="preserve">(бюджет фонда ОМС)      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</si>
  <si>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(поликлиника ул. Индустриальная)    </t>
    </r>
    <r>
      <rPr>
        <b/>
        <sz val="10"/>
        <rFont val="Times New Roman"/>
        <family val="1"/>
      </rPr>
      <t xml:space="preserve">(бюджет фонда ОМС)      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</si>
  <si>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>больница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                        </t>
    </r>
  </si>
  <si>
    <r>
      <t>Государственное бюджетное  учреждение здравоохранения  "Петропавловск-Камчатская городская</t>
    </r>
    <r>
      <rPr>
        <b/>
        <sz val="10"/>
        <rFont val="Times New Roman"/>
        <family val="1"/>
      </rPr>
      <t xml:space="preserve"> детская поликлиника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 (бюджет фонда ОМС)                                           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</si>
  <si>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</si>
  <si>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</si>
  <si>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/>
        <sz val="10"/>
        <rFont val="Times New Roman"/>
        <family val="1"/>
      </rPr>
      <t xml:space="preserve"> (бюджет фонда ОМС)   </t>
    </r>
    <r>
      <rPr>
        <sz val="10"/>
        <rFont val="Times New Roman"/>
        <family val="1"/>
      </rPr>
      <t xml:space="preserve">                          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</si>
  <si>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детская поликлиника № 2 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 (бюджет фонда ОМС)                                       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</si>
  <si>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поликлиника № 3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</si>
  <si>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</si>
  <si>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</si>
  <si>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стоматологическая поликлиника"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</si>
  <si>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</si>
  <si>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"Пенжинская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</si>
  <si>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"Пенжинская районная больница" </t>
    </r>
    <r>
      <rPr>
        <b/>
        <sz val="10"/>
        <rFont val="Times New Roman"/>
        <family val="1"/>
      </rPr>
      <t>(бюджет ОМС)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</si>
  <si>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 xml:space="preserve"> Октябрьское отделение</t>
    </r>
    <r>
      <rPr>
        <b/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</si>
  <si>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>Апачинское отделение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</si>
  <si>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>Октябрьское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</si>
  <si>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 </t>
    </r>
  </si>
  <si>
    <r>
      <t xml:space="preserve">Государственное бюджетное  учреждение здравоохранения "Мильковская районная больница" всего, в  т.ч.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>:</t>
    </r>
  </si>
  <si>
    <r>
      <t>Государственное бюджетное 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</si>
  <si>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ОВОП с. Хаилино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</si>
  <si>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ОВОП с. Пахачи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</si>
  <si>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ОВОП с. Апука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</si>
  <si>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ФАП с. Ачайваям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</si>
  <si>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 xml:space="preserve">ОВОП с. Хаилино </t>
    </r>
    <r>
      <rPr>
        <sz val="10"/>
        <rFont val="Times New Roman"/>
        <family val="1"/>
      </rPr>
      <t xml:space="preserve">ГБУЗ КК"Олюторская районная больница" </t>
    </r>
  </si>
  <si>
    <r>
      <t>Государственное бюджетное  учреждение здравоохранения "Вилючинская городская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</si>
  <si>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</si>
  <si>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</si>
  <si>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</si>
  <si>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</si>
  <si>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>(бюджет фонда ОМС)</t>
    </r>
  </si>
  <si>
    <r>
      <t>ФАП Запорожье</t>
    </r>
    <r>
      <rPr>
        <sz val="10"/>
        <rFont val="Times New Roman"/>
        <family val="1"/>
      </rPr>
      <t xml:space="preserve"> 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</si>
  <si>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</si>
  <si>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ОВОП </t>
    </r>
    <r>
      <rPr>
        <b/>
        <sz val="10"/>
        <rFont val="Times New Roman"/>
        <family val="1"/>
      </rPr>
      <t>с.Тымлат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</si>
  <si>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</rPr>
      <t>с. Ивашка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</si>
  <si>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Кострома</t>
    </r>
  </si>
  <si>
    <r>
      <t>Государственное бюджетное  учреждение здравоохранения "Усть-Камчатская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</si>
  <si>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"Соболевская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</si>
  <si>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ГБУЗ "Соболевская районная больница"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-</t>
    </r>
    <r>
      <rPr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Крутогоровское общесоматическое отделение </t>
    </r>
  </si>
  <si>
    <r>
      <t xml:space="preserve">Государственное бюджетное  учреждение здравоохранения "Елизовская районная больница" , всего в т.ч.: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</si>
  <si>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учреждение здравоохранения "Тигильская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</si>
  <si>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"Тигильская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</si>
  <si>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Краевое государственное бюджетное учреждение "Соболевская станция по борьбе с болезнями животных" </t>
    </r>
    <r>
      <rPr>
        <b/>
        <sz val="10"/>
        <rFont val="Times New Roman"/>
        <family val="1"/>
      </rPr>
      <t>(природный газ)</t>
    </r>
  </si>
  <si>
    <t>(без природного газа)</t>
  </si>
  <si>
    <t>(природный газ ) краевой бюджет</t>
  </si>
  <si>
    <t>ИТОГО</t>
  </si>
  <si>
    <r>
      <t>общежитие</t>
    </r>
    <r>
      <rPr>
        <b/>
        <i/>
        <sz val="1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по тарифу для населения</t>
    </r>
  </si>
  <si>
    <r>
      <t>учебный корпус</t>
    </r>
    <r>
      <rPr>
        <b/>
        <i/>
        <sz val="10"/>
        <rFont val="Times New Roman"/>
        <family val="1"/>
      </rPr>
      <t>по общему тарифу</t>
    </r>
  </si>
  <si>
    <r>
      <t xml:space="preserve">общежитие </t>
    </r>
    <r>
      <rPr>
        <i/>
        <sz val="10"/>
        <color rgb="FFFF000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по тарифу для населения</t>
    </r>
  </si>
  <si>
    <r>
      <t xml:space="preserve">учебный корпус   </t>
    </r>
    <r>
      <rPr>
        <b/>
        <i/>
        <sz val="10"/>
        <rFont val="Times New Roman"/>
        <family val="1"/>
      </rPr>
      <t>по общему тарифу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</si>
  <si>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</si>
  <si>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 </t>
    </r>
  </si>
  <si>
    <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</si>
  <si>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</t>
    </r>
  </si>
  <si>
    <r>
      <t xml:space="preserve">общежитие  </t>
    </r>
    <r>
      <rPr>
        <sz val="10"/>
        <color rgb="FFC9211E"/>
        <rFont val="Times New Roman"/>
        <family val="1"/>
      </rPr>
      <t>по тарифу для населения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</si>
  <si>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  <r>
      <rPr>
        <b/>
        <sz val="10"/>
        <rFont val="Times New Roman"/>
        <family val="1"/>
      </rPr>
      <t xml:space="preserve">      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</si>
  <si>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 </t>
    </r>
    <r>
      <rPr>
        <b/>
        <sz val="10"/>
        <rFont val="Times New Roman"/>
        <family val="1"/>
      </rPr>
      <t xml:space="preserve">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</si>
  <si>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</t>
    </r>
  </si>
  <si>
    <r>
      <t xml:space="preserve">Государственное бюджетное учреждение здравоохранения "Камчатская краевая детская больница"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  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</si>
  <si>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</t>
    </r>
    <r>
      <rPr>
        <b/>
        <sz val="10"/>
        <rFont val="Times New Roman"/>
        <family val="1"/>
      </rPr>
      <t xml:space="preserve">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</si>
  <si>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                      </t>
    </r>
  </si>
  <si>
    <r>
      <t xml:space="preserve">Государственное бюджетное учреждение здравоохранения "Бюро судебно-медицинской экспертизы " ( ул. Орджоникидзе, 9а )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</si>
  <si>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"Бюро судебно-медицинской экспертизы" ( г. Елизово, Пограничная 18а )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                                      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</si>
  <si>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</si>
  <si>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учреждение здравоохранения "Корякская окружная больница" 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</si>
  <si>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</t>
    </r>
    <r>
      <rPr>
        <b/>
        <sz val="10"/>
        <rFont val="Times New Roman"/>
        <family val="1"/>
      </rPr>
      <t xml:space="preserve"> </t>
    </r>
  </si>
  <si>
    <r>
      <t>Филиал № 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/>
        <u/>
        <sz val="10"/>
        <rFont val="Times New Roman"/>
        <family val="1"/>
      </rPr>
      <t>пгт. Палана</t>
    </r>
    <r>
      <rPr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</si>
  <si>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u/>
        <sz val="10"/>
        <rFont val="Times New Roman"/>
        <family val="1"/>
      </rPr>
      <t xml:space="preserve"> с. 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</si>
  <si>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u/>
        <sz val="10"/>
        <rFont val="Times New Roman"/>
        <family val="1"/>
      </rPr>
      <t xml:space="preserve"> п.Оссора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</si>
  <si>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Государственное бюджетное  учреждение здравоохранения  "Быстринская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sz val="1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</si>
  <si>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</si>
  <si>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"Ключевская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</si>
  <si>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"Ключевская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</si>
  <si>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</si>
  <si>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</si>
  <si>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</si>
  <si>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</si>
  <si>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</si>
  <si>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 " (поликлиника ул. Индустриальная) 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</si>
  <si>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</si>
  <si>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</si>
  <si>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</si>
  <si>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3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</si>
  <si>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</si>
  <si>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 (</t>
    </r>
    <r>
      <rPr>
        <b/>
        <sz val="10"/>
        <rFont val="Times New Roman"/>
        <family val="1"/>
      </rPr>
      <t>бюджет фонда ОМС)</t>
    </r>
  </si>
  <si>
    <r>
      <t>Государственное бюджетное  учреждение здравоохранения "Пенжинская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</si>
  <si>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 учреждение здравоохранения "Пенжинская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</si>
  <si>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"Усть-Большерецкая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</si>
  <si>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</rPr>
      <t>Октябрьское отделение</t>
    </r>
    <r>
      <rPr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</si>
  <si>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</rPr>
      <t>Апачинское отделение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</si>
  <si>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</si>
  <si>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</rPr>
      <t xml:space="preserve"> Октябрьское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</si>
  <si>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u/>
        <sz val="10"/>
        <rFont val="Times New Roman"/>
        <family val="1"/>
      </rPr>
      <t xml:space="preserve"> Апачинское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</si>
  <si>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"Мильковская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   </t>
    </r>
  </si>
  <si>
    <r>
      <t xml:space="preserve">Долиновский ФАП - </t>
    </r>
    <r>
      <rPr>
        <sz val="10"/>
        <rFont val="Times New Roman"/>
        <family val="1"/>
      </rPr>
      <t xml:space="preserve"> Государственное бюджетное  учреждение здравоохранения КК "Мильковская районная больница"</t>
    </r>
  </si>
  <si>
    <r>
      <t>Государственное бюджетное 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</rPr>
      <t xml:space="preserve"> (краевой бюджет)   </t>
    </r>
  </si>
  <si>
    <r>
      <t>Государственное бюджетное  учреждение здравоохранения "Олюторская районная больница" -</t>
    </r>
    <r>
      <rPr>
        <b/>
        <sz val="10"/>
        <rFont val="Times New Roman"/>
        <family val="1"/>
      </rPr>
      <t xml:space="preserve"> Тиличики</t>
    </r>
  </si>
  <si>
    <r>
      <t>ФАП с. Средние Пахачи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</si>
  <si>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ФАП с. Вывенка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</si>
  <si>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 xml:space="preserve">ФАП с. Средние Пахачи </t>
    </r>
    <r>
      <rPr>
        <sz val="10"/>
        <rFont val="Times New Roman"/>
        <family val="1"/>
      </rPr>
      <t xml:space="preserve">ГБУЗ КК"Олюторская районная больница" </t>
    </r>
  </si>
  <si>
    <r>
      <t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</si>
  <si>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</si>
  <si>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 </t>
    </r>
  </si>
  <si>
    <r>
      <t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</si>
  <si>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</si>
  <si>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</si>
  <si>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</si>
  <si>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   </t>
    </r>
  </si>
  <si>
    <r>
      <t xml:space="preserve"> ОВОП </t>
    </r>
    <r>
      <rPr>
        <b/>
        <sz val="10"/>
        <rFont val="Times New Roman"/>
        <family val="1"/>
      </rPr>
      <t>с.Тымлат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</si>
  <si>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п. </t>
    </r>
    <r>
      <rPr>
        <b/>
        <sz val="10"/>
        <rFont val="Times New Roman"/>
        <family val="1"/>
      </rPr>
      <t>Оссора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</si>
  <si>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Ильпырское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</si>
  <si>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</si>
  <si>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</t>
    </r>
  </si>
  <si>
    <r>
      <t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Крутогоровское общесоматическое отделение</t>
    </r>
    <r>
      <rPr>
        <b/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</si>
  <si>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"Соболевская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</si>
  <si>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</si>
  <si>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(бюджет фонда ОМС)</t>
    </r>
    <r>
      <rPr>
        <sz val="10"/>
        <rFont val="Times New Roman"/>
        <family val="1"/>
      </rPr>
      <t xml:space="preserve"> </t>
    </r>
  </si>
  <si>
    <r>
      <t xml:space="preserve">общежитие </t>
    </r>
    <r>
      <rPr>
        <b/>
        <i/>
        <sz val="10"/>
        <color rgb="FFFF0000"/>
        <rFont val="Times New Roman"/>
        <family val="1"/>
      </rPr>
      <t xml:space="preserve"> по тарифу для населения</t>
    </r>
  </si>
  <si>
    <r>
      <t xml:space="preserve">учебный корпус  </t>
    </r>
    <r>
      <rPr>
        <b/>
        <i/>
        <sz val="10"/>
        <rFont val="Times New Roman"/>
        <family val="1"/>
      </rPr>
      <t>по общему тарифу</t>
    </r>
  </si>
  <si>
    <r>
      <t>Государственное бюджетное учреждение здравоохранения "Камчатская краевая детская больница"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</si>
  <si>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    </t>
    </r>
    <r>
      <rPr>
        <b/>
        <sz val="10"/>
        <rFont val="Times New Roman"/>
        <family val="1"/>
      </rPr>
      <t xml:space="preserve">  (бюджет фонда ОМС)        </t>
    </r>
    <r>
      <rPr>
        <sz val="10"/>
        <rFont val="Times New Roman"/>
        <family val="1"/>
      </rPr>
      <t xml:space="preserve">                           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</si>
  <si>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</si>
  <si>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rFont val="Times New Roman"/>
        <family val="1"/>
      </rPr>
      <t xml:space="preserve"> СПИД </t>
    </r>
    <r>
      <rPr>
        <sz val="10"/>
        <rFont val="Times New Roman"/>
        <family val="1"/>
      </rPr>
      <t xml:space="preserve">и инфекционными заболеваниями"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</si>
  <si>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sz val="10"/>
        <rFont val="Times New Roman"/>
        <family val="1"/>
      </rPr>
      <t xml:space="preserve">                                     </t>
    </r>
  </si>
  <si>
    <r>
      <t xml:space="preserve"> Государственное бюджетное образовательное учреждение среднего профессионального образования "Камчатский медицинский колледж"(учебный комплекс)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</si>
  <si>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образовательное учреждение среднего профессионального образования "Камчатский краевой медицинский колледж"(общежитие)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</si>
  <si>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rFont val="Times New Roman"/>
        <family val="1"/>
      </rPr>
      <t>(филиал пгт. Палана</t>
    </r>
    <r>
      <rPr>
        <sz val="10"/>
        <rFont val="Times New Roman"/>
        <family val="1"/>
      </rPr>
      <t xml:space="preserve">) 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sz val="10"/>
        <rFont val="Times New Roman"/>
        <family val="1"/>
      </rPr>
      <t xml:space="preserve">                          </t>
    </r>
  </si>
  <si>
    <r>
      <t xml:space="preserve">Государственное бюджетное учреждение здравоохранения "Камчатский краевой психоневрологический диспансер"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</si>
  <si>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 учреждение здравоохранения "Камчатский краевой наркологический диспансер" ( пр.50 лет Октября)</t>
    </r>
    <r>
      <rPr>
        <b/>
        <sz val="10"/>
        <color rgb="FFFF0000"/>
        <rFont val="Times New Roman"/>
        <family val="1"/>
      </rPr>
      <t xml:space="preserve"> (краевой бюджет)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</si>
  <si>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</si>
  <si>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</si>
  <si>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</si>
  <si>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</t>
    </r>
    <r>
      <rPr>
        <b/>
        <sz val="10"/>
        <rFont val="Times New Roman"/>
        <family val="1"/>
      </rPr>
      <t xml:space="preserve"> (бюджет фонда ОМС)   </t>
    </r>
    <r>
      <rPr>
        <sz val="10"/>
        <rFont val="Times New Roman"/>
        <family val="1"/>
      </rPr>
      <t xml:space="preserve">                                                 </t>
    </r>
  </si>
  <si>
    <r>
      <t xml:space="preserve">Государственное бюджетное учреждение здравоохранения "Камчатский краевой кардиологический диспансер"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</t>
    </r>
  </si>
  <si>
    <r>
      <t xml:space="preserve">Государственное бюджетное учреждение здравоохранения "Камчатский краевой кардиологический диспансер"   </t>
    </r>
    <r>
      <rPr>
        <b/>
        <sz val="10"/>
        <rFont val="Times New Roman"/>
        <family val="1"/>
      </rPr>
      <t xml:space="preserve"> (бюджет фонда ОМС) 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</si>
  <si>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</si>
  <si>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rFont val="Times New Roman"/>
        <family val="1"/>
      </rPr>
      <t xml:space="preserve"> (бюджет фонда ОМС)</t>
    </r>
  </si>
  <si>
    <r>
      <t>Филиал № 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 xml:space="preserve">пгт. Палана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    </t>
    </r>
  </si>
  <si>
    <r>
      <t>Государственное бюджетное  учреждение здравоохранения "Мильковская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</si>
  <si>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"Мильковская районная больница", в том числе: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</si>
  <si>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поликлиника № 1"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</si>
  <si>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поликлиника № 1"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</si>
  <si>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поликлиника № 3"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</si>
  <si>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</si>
  <si>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</si>
  <si>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больница № 1"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</si>
  <si>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 "Петропавловск-Камчатская городская больница № 2"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rFont val="Times New Roman"/>
        <family val="1"/>
      </rPr>
      <t xml:space="preserve">                      </t>
    </r>
  </si>
  <si>
    <r>
      <t xml:space="preserve">Государственное бюджетное  учреждение здравоохранения  "Петропавловск-Камчатская городская больница № 2"   </t>
    </r>
    <r>
      <rPr>
        <b/>
        <sz val="10"/>
        <rFont val="Times New Roman"/>
        <family val="1"/>
      </rPr>
      <t xml:space="preserve"> (бюджет фонда ОМС)                      </t>
    </r>
  </si>
  <si>
    <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</t>
    </r>
    <r>
      <rPr>
        <b/>
        <sz val="10"/>
        <rFont val="Times New Roman"/>
        <family val="1"/>
      </rPr>
      <t xml:space="preserve">  (бюджет фонда ОМС)          </t>
    </r>
    <r>
      <rPr>
        <sz val="10"/>
        <rFont val="Times New Roman"/>
        <family val="1"/>
      </rPr>
      <t xml:space="preserve">           </t>
    </r>
  </si>
  <si>
    <r>
      <t xml:space="preserve">Государственное бюджетное  учреждение здравоохранения  "Петропавловск-Камчатская городская детская поликлиника № 1"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</t>
    </r>
  </si>
  <si>
    <r>
      <t xml:space="preserve">Государственное бюджетное  учреждение здравоохранения  "Петропавловск-Камчатская городская детская поликлиника № 2"  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</t>
    </r>
  </si>
  <si>
    <r>
      <t xml:space="preserve">Государственное бюджетное  учреждение здравоохранения  "Петропавловск-Камчатская городская стоматологическая поликлиника"       </t>
    </r>
    <r>
      <rPr>
        <b/>
        <sz val="10"/>
        <rFont val="Times New Roman"/>
        <family val="1"/>
      </rPr>
      <t xml:space="preserve">(бюджет фонда ОМС)   </t>
    </r>
    <r>
      <rPr>
        <sz val="10"/>
        <rFont val="Times New Roman"/>
        <family val="1"/>
      </rPr>
      <t xml:space="preserve">                         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</si>
  <si>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  </t>
    </r>
    <r>
      <rPr>
        <b/>
        <sz val="10"/>
        <rFont val="Times New Roman"/>
        <family val="1"/>
      </rPr>
      <t xml:space="preserve"> (бюджет фонда ОМС)      </t>
    </r>
    <r>
      <rPr>
        <sz val="10"/>
        <rFont val="Times New Roman"/>
        <family val="1"/>
      </rPr>
      <t xml:space="preserve">                         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</si>
  <si>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</si>
  <si>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rFont val="Times New Roman"/>
        <family val="1"/>
      </rPr>
      <t xml:space="preserve">  (бюджет фонда ОМС)         </t>
    </r>
  </si>
  <si>
    <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</si>
  <si>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 (бюджет фонда ОМС)         </t>
    </r>
  </si>
  <si>
    <r>
      <t>Государственное бюджетное  учреждение здравоохранения "Елизовская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</si>
  <si>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rFont val="Times New Roman"/>
        <family val="1"/>
      </rPr>
      <t xml:space="preserve"> (бюджет фонда ОМС) </t>
    </r>
    <r>
      <rPr>
        <sz val="10"/>
        <rFont val="Times New Roman"/>
        <family val="1"/>
      </rPr>
      <t xml:space="preserve">        </t>
    </r>
  </si>
  <si>
    <r>
      <t>Государственное бюджетное  учреждение здравоохранения "Усть-Камчатская районная больница"</t>
    </r>
    <r>
      <rPr>
        <b/>
        <sz val="10"/>
        <rFont val="Times New Roman"/>
        <family val="1"/>
      </rPr>
      <t xml:space="preserve"> (бюджет фонда ОМС)   </t>
    </r>
  </si>
  <si>
    <r>
      <t>Государственное бюджетное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</si>
  <si>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</si>
  <si>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"Бюро судебно-медицинской экспертизы "   (ул. Орджоникидзе, 9а )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sz val="10"/>
        <rFont val="Times New Roman"/>
        <family val="1"/>
      </rPr>
      <t xml:space="preserve">   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</si>
  <si>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   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</si>
  <si>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rFont val="Times New Roman"/>
        <family val="1"/>
      </rPr>
      <t xml:space="preserve">(бюджет фонда ОМС)        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</si>
  <si>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</si>
  <si>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</si>
  <si>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"Бюро судебно-медицинской экспертизы" (г.Елизово, Пограничная 18) 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  </t>
    </r>
    <r>
      <rPr>
        <sz val="10"/>
        <rFont val="Times New Roman"/>
        <family val="1"/>
      </rPr>
      <t xml:space="preserve">                                                                                  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</si>
  <si>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ГБУЗ КК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       </t>
    </r>
  </si>
  <si>
    <r>
      <t xml:space="preserve">Государственное бюджетное  учреждение здравоохранения "Олюторская районная больница" </t>
    </r>
    <r>
      <rPr>
        <b/>
        <sz val="10"/>
        <rFont val="Times New Roman"/>
        <family val="1"/>
      </rPr>
      <t>ОВОП с.Апука</t>
    </r>
    <r>
      <rPr>
        <sz val="10"/>
        <rFont val="Times New Roman"/>
        <family val="1"/>
      </rPr>
      <t xml:space="preserve"> - </t>
    </r>
    <r>
      <rPr>
        <b/>
        <sz val="10"/>
        <rFont val="Times New Roman"/>
        <family val="1"/>
      </rPr>
      <t xml:space="preserve"> (бюджет фонда ОМС) </t>
    </r>
  </si>
  <si>
    <r>
      <t xml:space="preserve">Государственное бюджетное  учреждение здравоохранения "Карагинская районная больница" всего, в  т.ч.: </t>
    </r>
    <r>
      <rPr>
        <b/>
        <sz val="10"/>
        <color rgb="FFFF0000"/>
        <rFont val="Times New Roman"/>
        <family val="1"/>
      </rPr>
      <t>(краевой бюджет)</t>
    </r>
  </si>
  <si>
    <r>
      <t>ФАП</t>
    </r>
    <r>
      <rPr>
        <b/>
        <sz val="10"/>
        <rFont val="Times New Roman"/>
        <family val="1"/>
      </rPr>
      <t xml:space="preserve"> с. Карага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</si>
  <si>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Государственное бюджетное  учреждение здравоохранения "Петропавловск-Камчатская городская больница № 2" (помещения г.П-К, ул.Заводская, 10а; ул.Индустриальная, 7)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</si>
  <si>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</si>
  <si>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 </t>
    </r>
    <r>
      <rPr>
        <b/>
        <sz val="10"/>
        <rFont val="Times New Roman"/>
        <family val="1"/>
      </rPr>
      <t>Октябрьское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</si>
  <si>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</si>
  <si>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</t>
    </r>
  </si>
  <si>
    <r>
      <t xml:space="preserve">Квартира  с. Тиличики, ул. Молодежная, д. 18б, кв. 7. </t>
    </r>
    <r>
      <rPr>
        <b/>
        <i/>
        <sz val="10"/>
        <rFont val="Times New Roman"/>
        <family val="1"/>
      </rPr>
      <t xml:space="preserve"> (по тарифу для населения)</t>
    </r>
  </si>
  <si>
    <r>
      <t>Лимит,              м</t>
    </r>
    <r>
      <rPr>
        <b/>
        <vertAlign val="superscript"/>
        <sz val="10"/>
        <color rgb="FF000000"/>
        <rFont val="Times New Roman"/>
        <family val="1"/>
      </rPr>
      <t>3</t>
    </r>
  </si>
  <si>
    <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</t>
    </r>
    <r>
      <rPr>
        <b/>
        <sz val="10"/>
        <rFont val="Times New Roman"/>
        <family val="1"/>
      </rPr>
      <t xml:space="preserve">            </t>
    </r>
  </si>
  <si>
    <r>
      <t>Лимит, м</t>
    </r>
    <r>
      <rPr>
        <b/>
        <vertAlign val="superscript"/>
        <sz val="10"/>
        <color rgb="FF000000"/>
        <rFont val="Times New Roman"/>
        <family val="1"/>
      </rPr>
      <t>3</t>
    </r>
  </si>
  <si>
    <t xml:space="preserve">Сумма,           (тыс. руб.) </t>
  </si>
  <si>
    <t xml:space="preserve">к приказу Министерства ЖКХ </t>
  </si>
  <si>
    <t>к приказу Министерства ЖКХ и энергетики Камчатского края</t>
  </si>
  <si>
    <t xml:space="preserve"> ассигнований, необходимых для оплаты электрической энергии в 2025 году  краевым государственным бюджетным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</si>
  <si>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Расчет</t>
  </si>
  <si>
    <r>
      <t xml:space="preserve"> ассигнований, необходимых для оплаты тепловой энергии и газа в 2025 году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</si>
  <si>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Расчет</t>
  </si>
  <si>
    <r>
      <t xml:space="preserve">ассигнований, необходимых  для оплаты  горячего водоснабжения (закрытая система) в  2025 году 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</si>
  <si>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Расчет </t>
  </si>
  <si>
    <r>
      <t xml:space="preserve">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</si>
  <si>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Расчет </t>
  </si>
  <si>
    <r>
      <t xml:space="preserve"> ассигнований, необходимых для оплаты холодного водоснабжения на 2025 год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</si>
  <si>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водоотведения на 2025 год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</si>
  <si>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услуг по обращению с  твердыми коммунальными отходами 2025 году 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</si>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</sst>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9" x14ac:knownFonts="1">
    <font>
      <sz val="10"/>
      <name val="Arial"/>
    </font>
    <font>
      <sz val="11"/>
      <color rgb="FF000000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color rgb="FFFF000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FFFFFF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sz val="10"/>
      <color rgb="FF800080"/>
      <name val="Times New Roman"/>
      <family val="1"/>
    </font>
    <font>
      <sz val="10"/>
      <color rgb="FFFF0000"/>
      <name val="Arial"/>
      <family val="2"/>
    </font>
    <font>
      <b/>
      <sz val="9"/>
      <name val="Times New Roman"/>
      <family val="1"/>
    </font>
    <font>
      <sz val="10"/>
      <color rgb="FFFF0000"/>
      <name val="Arial Cyr"/>
    </font>
    <font>
      <i/>
      <sz val="10"/>
      <name val="Arial Cyr"/>
    </font>
    <font>
      <b/>
      <sz val="10"/>
      <color rgb="FFFF0000"/>
      <name val="Arial Cyr"/>
    </font>
    <font>
      <sz val="14"/>
      <name val="Arial"/>
      <family val="2"/>
      <charset val="204"/>
    </font>
    <font>
      <sz val="9"/>
      <name val="Tahoma"/>
      <family val="2"/>
      <charset val="204"/>
    </font>
    <font>
      <sz val="10"/>
      <name val="Calibri"/>
      <family val="2"/>
    </font>
    <font>
      <sz val="10"/>
      <color rgb="FF000000"/>
      <name val="Arial"/>
      <family val="2"/>
      <charset val="204"/>
    </font>
    <font>
      <sz val="10"/>
      <name val="Arial Cyr"/>
    </font>
    <font>
      <b/>
      <vertAlign val="superscript"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0"/>
      <name val="Arial"/>
      <family val="2"/>
    </font>
    <font>
      <b/>
      <vertAlign val="superscript"/>
      <sz val="11"/>
      <name val="Times New Roman"/>
      <family val="1"/>
    </font>
    <font>
      <sz val="14"/>
      <name val="Times New Roman"/>
      <family val="1"/>
    </font>
    <font>
      <sz val="10"/>
      <name val="Arial"/>
      <family val="2"/>
      <charset val="204"/>
    </font>
    <font>
      <sz val="14"/>
      <color rgb="FFFF0000"/>
      <name val="Arial"/>
      <family val="2"/>
    </font>
    <font>
      <sz val="14"/>
      <color rgb="FF00000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sz val="10"/>
      <color rgb="FFC9211E"/>
      <name val="Times New Roman"/>
      <family val="1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DDE8CB"/>
      </patternFill>
    </fill>
    <fill>
      <patternFill patternType="solid">
        <fgColor theme="0"/>
        <bgColor rgb="FFFFFFA6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CC00"/>
      </patternFill>
    </fill>
    <fill>
      <patternFill patternType="solid">
        <fgColor theme="0"/>
        <bgColor rgb="FFCCCCFF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6">
    <xf numFmtId="0" fontId="0" fillId="0" borderId="0" xfId="0"/>
    <xf numFmtId="4" fontId="2" fillId="2" borderId="0" xfId="0" applyNumberFormat="1" applyFont="1" applyFill="1"/>
    <xf numFmtId="4" fontId="2" fillId="2" borderId="0" xfId="0" applyNumberFormat="1" applyFont="1" applyFill="1" applyAlignment="1">
      <alignment horizontal="left" vertical="center"/>
    </xf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left"/>
    </xf>
    <xf numFmtId="0" fontId="0" fillId="3" borderId="0" xfId="0" applyFill="1"/>
    <xf numFmtId="4" fontId="6" fillId="2" borderId="0" xfId="0" applyNumberFormat="1" applyFont="1" applyFill="1"/>
    <xf numFmtId="4" fontId="6" fillId="4" borderId="3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6" fillId="4" borderId="7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left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6" fillId="8" borderId="1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6" fillId="5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" fontId="6" fillId="8" borderId="1" xfId="0" applyNumberFormat="1" applyFont="1" applyFill="1" applyBorder="1" applyAlignment="1" applyProtection="1">
      <alignment horizontal="left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1" fillId="8" borderId="1" xfId="0" applyNumberFormat="1" applyFont="1" applyFill="1" applyBorder="1" applyAlignment="1" applyProtection="1">
      <alignment horizontal="center" vertical="center" wrapText="1"/>
    </xf>
    <xf numFmtId="4" fontId="14" fillId="8" borderId="1" xfId="0" applyNumberFormat="1" applyFont="1" applyFill="1" applyBorder="1" applyAlignment="1" applyProtection="1">
      <alignment horizontal="center" vertical="center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" fontId="6" fillId="8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9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right" vertical="center"/>
    </xf>
    <xf numFmtId="4" fontId="2" fillId="10" borderId="0" xfId="0" applyNumberFormat="1" applyFont="1" applyFill="1"/>
    <xf numFmtId="4" fontId="16" fillId="2" borderId="0" xfId="0" applyNumberFormat="1" applyFont="1" applyFill="1"/>
    <xf numFmtId="4" fontId="16" fillId="2" borderId="0" xfId="0" applyNumberFormat="1" applyFont="1" applyFill="1" applyAlignment="1">
      <alignment horizontal="center"/>
    </xf>
    <xf numFmtId="4" fontId="17" fillId="2" borderId="0" xfId="0" applyNumberFormat="1" applyFont="1" applyFill="1" applyAlignment="1">
      <alignment horizontal="left" vertical="center"/>
    </xf>
    <xf numFmtId="4" fontId="18" fillId="2" borderId="0" xfId="0" applyNumberFormat="1" applyFont="1" applyFill="1" applyAlignment="1">
      <alignment horizontal="center" vertical="center"/>
    </xf>
    <xf numFmtId="4" fontId="18" fillId="2" borderId="0" xfId="0" applyNumberFormat="1" applyFont="1" applyFill="1" applyAlignment="1">
      <alignment horizontal="center"/>
    </xf>
    <xf numFmtId="4" fontId="18" fillId="2" borderId="0" xfId="0" applyNumberFormat="1" applyFont="1" applyFill="1"/>
    <xf numFmtId="4" fontId="17" fillId="2" borderId="9" xfId="0" applyNumberFormat="1" applyFont="1" applyFill="1" applyBorder="1" applyAlignment="1">
      <alignment horizontal="center"/>
    </xf>
    <xf numFmtId="4" fontId="40" fillId="2" borderId="0" xfId="0" applyNumberFormat="1" applyFont="1" applyFill="1" applyAlignment="1">
      <alignment horizontal="left" vertical="center"/>
    </xf>
    <xf numFmtId="4" fontId="40" fillId="2" borderId="0" xfId="0" applyNumberFormat="1" applyFont="1" applyFill="1" applyAlignment="1">
      <alignment horizontal="center" vertical="center"/>
    </xf>
    <xf numFmtId="4" fontId="40" fillId="2" borderId="0" xfId="0" applyNumberFormat="1" applyFont="1" applyFill="1" applyAlignment="1">
      <alignment horizontal="center"/>
    </xf>
    <xf numFmtId="4" fontId="40" fillId="2" borderId="0" xfId="0" applyNumberFormat="1" applyFont="1" applyFill="1"/>
    <xf numFmtId="4" fontId="40" fillId="2" borderId="0" xfId="0" applyNumberFormat="1" applyFont="1" applyFill="1" applyAlignment="1">
      <alignment horizontal="left"/>
    </xf>
    <xf numFmtId="4" fontId="2" fillId="2" borderId="0" xfId="0" applyNumberFormat="1" applyFont="1" applyFill="1" applyAlignment="1">
      <alignment horizontal="center" vertical="center" wrapText="1"/>
    </xf>
    <xf numFmtId="3" fontId="6" fillId="2" borderId="0" xfId="0" applyNumberFormat="1" applyFont="1" applyFill="1"/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center" wrapText="1"/>
    </xf>
    <xf numFmtId="4" fontId="2" fillId="11" borderId="6" xfId="0" applyNumberFormat="1" applyFont="1" applyFill="1" applyBorder="1" applyAlignment="1">
      <alignment horizontal="center" vertical="center" wrapText="1"/>
    </xf>
    <xf numFmtId="4" fontId="2" fillId="11" borderId="2" xfId="0" applyNumberFormat="1" applyFont="1" applyFill="1" applyBorder="1" applyAlignment="1">
      <alignment horizontal="center" vertical="center" wrapText="1"/>
    </xf>
    <xf numFmtId="4" fontId="14" fillId="4" borderId="3" xfId="0" applyNumberFormat="1" applyFont="1" applyFill="1" applyBorder="1" applyAlignment="1">
      <alignment horizontal="center" vertical="center" wrapText="1"/>
    </xf>
    <xf numFmtId="4" fontId="14" fillId="4" borderId="4" xfId="0" applyNumberFormat="1" applyFont="1" applyFill="1" applyBorder="1" applyAlignment="1">
      <alignment horizontal="left" vertical="center" wrapText="1"/>
    </xf>
    <xf numFmtId="4" fontId="14" fillId="4" borderId="4" xfId="0" applyNumberFormat="1" applyFont="1" applyFill="1" applyBorder="1" applyAlignment="1">
      <alignment horizontal="center" vertical="center" wrapText="1"/>
    </xf>
    <xf numFmtId="4" fontId="14" fillId="4" borderId="7" xfId="0" applyNumberFormat="1" applyFont="1" applyFill="1" applyBorder="1" applyAlignment="1">
      <alignment horizontal="center" vertical="center" wrapText="1"/>
    </xf>
    <xf numFmtId="4" fontId="2" fillId="11" borderId="8" xfId="0" applyNumberFormat="1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5" fillId="11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/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vertical="center" wrapText="1"/>
    </xf>
    <xf numFmtId="4" fontId="6" fillId="4" borderId="11" xfId="0" applyNumberFormat="1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left" vertical="center" wrapText="1"/>
    </xf>
    <xf numFmtId="4" fontId="6" fillId="7" borderId="1" xfId="0" applyNumberFormat="1" applyFont="1" applyFill="1" applyBorder="1" applyAlignment="1">
      <alignment horizontal="left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left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4" fontId="2" fillId="7" borderId="6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4" fontId="2" fillId="6" borderId="0" xfId="0" applyNumberFormat="1" applyFont="1" applyFill="1" applyAlignment="1">
      <alignment horizontal="center"/>
    </xf>
    <xf numFmtId="4" fontId="17" fillId="2" borderId="0" xfId="0" applyNumberFormat="1" applyFont="1" applyFill="1"/>
    <xf numFmtId="4" fontId="18" fillId="2" borderId="18" xfId="0" applyNumberFormat="1" applyFont="1" applyFill="1" applyBorder="1" applyAlignment="1">
      <alignment horizontal="center"/>
    </xf>
    <xf numFmtId="4" fontId="18" fillId="2" borderId="19" xfId="0" applyNumberFormat="1" applyFont="1" applyFill="1" applyBorder="1" applyAlignment="1">
      <alignment horizontal="center"/>
    </xf>
    <xf numFmtId="4" fontId="0" fillId="2" borderId="0" xfId="0" applyNumberForma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left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" fontId="26" fillId="2" borderId="0" xfId="0" applyNumberFormat="1" applyFont="1" applyFill="1"/>
    <xf numFmtId="4" fontId="0" fillId="2" borderId="0" xfId="0" applyNumberFormat="1" applyFont="1" applyFill="1"/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27" fillId="2" borderId="0" xfId="0" applyNumberFormat="1" applyFont="1" applyFill="1"/>
    <xf numFmtId="4" fontId="28" fillId="2" borderId="0" xfId="0" applyNumberFormat="1" applyFont="1" applyFill="1"/>
    <xf numFmtId="4" fontId="2" fillId="3" borderId="2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/>
    <xf numFmtId="4" fontId="18" fillId="10" borderId="0" xfId="0" applyNumberFormat="1" applyFont="1" applyFill="1"/>
    <xf numFmtId="4" fontId="2" fillId="2" borderId="0" xfId="0" applyNumberFormat="1" applyFont="1" applyFill="1" applyBorder="1" applyAlignment="1">
      <alignment horizontal="center" vertical="center" wrapText="1"/>
    </xf>
    <xf numFmtId="4" fontId="29" fillId="2" borderId="0" xfId="0" applyNumberFormat="1" applyFont="1" applyFill="1"/>
    <xf numFmtId="4" fontId="6" fillId="2" borderId="15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4" fontId="23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6" fillId="4" borderId="1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 applyProtection="1">
      <alignment horizontal="center" vertical="center" wrapText="1"/>
    </xf>
    <xf numFmtId="4" fontId="6" fillId="7" borderId="1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" fontId="6" fillId="8" borderId="15" xfId="0" applyNumberFormat="1" applyFont="1" applyFill="1" applyBorder="1" applyAlignment="1">
      <alignment horizontal="center" vertical="center" wrapText="1"/>
    </xf>
    <xf numFmtId="4" fontId="6" fillId="8" borderId="15" xfId="0" applyNumberFormat="1" applyFont="1" applyFill="1" applyBorder="1" applyAlignment="1" applyProtection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left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4" fontId="6" fillId="5" borderId="15" xfId="0" applyNumberFormat="1" applyFont="1" applyFill="1" applyBorder="1" applyAlignment="1">
      <alignment horizontal="center" vertical="center" wrapText="1"/>
    </xf>
    <xf numFmtId="4" fontId="6" fillId="5" borderId="24" xfId="0" applyNumberFormat="1" applyFont="1" applyFill="1" applyBorder="1" applyAlignment="1">
      <alignment horizontal="center" vertical="center" wrapText="1"/>
    </xf>
    <xf numFmtId="4" fontId="6" fillId="5" borderId="22" xfId="0" applyNumberFormat="1" applyFont="1" applyFill="1" applyBorder="1" applyAlignment="1">
      <alignment horizontal="left" vertical="center" wrapText="1"/>
    </xf>
    <xf numFmtId="4" fontId="6" fillId="5" borderId="22" xfId="0" applyNumberFormat="1" applyFont="1" applyFill="1" applyBorder="1" applyAlignment="1">
      <alignment horizontal="center" vertical="center" wrapText="1"/>
    </xf>
    <xf numFmtId="4" fontId="6" fillId="5" borderId="28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" fontId="40" fillId="2" borderId="0" xfId="0" applyNumberFormat="1" applyFont="1" applyFill="1" applyAlignment="1">
      <alignment vertical="center"/>
    </xf>
    <xf numFmtId="4" fontId="42" fillId="2" borderId="0" xfId="0" applyNumberFormat="1" applyFont="1" applyFill="1" applyAlignment="1">
      <alignment vertical="center"/>
    </xf>
    <xf numFmtId="3" fontId="6" fillId="4" borderId="5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4" fontId="6" fillId="2" borderId="22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4" fontId="6" fillId="5" borderId="23" xfId="0" applyNumberFormat="1" applyFont="1" applyFill="1" applyBorder="1" applyAlignment="1">
      <alignment horizontal="center" vertical="center" wrapText="1"/>
    </xf>
    <xf numFmtId="4" fontId="6" fillId="5" borderId="21" xfId="0" applyNumberFormat="1" applyFont="1" applyFill="1" applyBorder="1" applyAlignment="1">
      <alignment horizontal="left" vertical="center" wrapText="1"/>
    </xf>
    <xf numFmtId="4" fontId="6" fillId="5" borderId="21" xfId="0" applyNumberFormat="1" applyFont="1" applyFill="1" applyBorder="1" applyAlignment="1">
      <alignment horizontal="center" vertical="center" wrapText="1"/>
    </xf>
    <xf numFmtId="4" fontId="6" fillId="5" borderId="25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horizontal="center"/>
    </xf>
    <xf numFmtId="4" fontId="4" fillId="2" borderId="0" xfId="0" applyNumberFormat="1" applyFont="1" applyFill="1" applyAlignment="1">
      <alignment horizontal="center" vertical="center" wrapText="1"/>
    </xf>
    <xf numFmtId="4" fontId="31" fillId="2" borderId="0" xfId="0" applyNumberFormat="1" applyFont="1" applyFill="1"/>
    <xf numFmtId="4" fontId="33" fillId="2" borderId="0" xfId="0" applyNumberFormat="1" applyFont="1" applyFill="1"/>
    <xf numFmtId="3" fontId="4" fillId="2" borderId="0" xfId="0" applyNumberFormat="1" applyFont="1" applyFill="1" applyAlignment="1">
      <alignment horizontal="center" vertical="center" wrapText="1"/>
    </xf>
    <xf numFmtId="4" fontId="11" fillId="2" borderId="0" xfId="0" applyNumberFormat="1" applyFont="1" applyFill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6" fillId="7" borderId="5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left" vertical="center" wrapText="1"/>
    </xf>
    <xf numFmtId="4" fontId="15" fillId="2" borderId="0" xfId="0" applyNumberFormat="1" applyFont="1" applyFill="1" applyAlignment="1">
      <alignment horizontal="center"/>
    </xf>
    <xf numFmtId="4" fontId="15" fillId="2" borderId="0" xfId="0" applyNumberFormat="1" applyFont="1" applyFill="1"/>
    <xf numFmtId="4" fontId="15" fillId="2" borderId="0" xfId="0" applyNumberFormat="1" applyFont="1" applyFill="1" applyBorder="1" applyAlignment="1">
      <alignment horizontal="center"/>
    </xf>
    <xf numFmtId="4" fontId="15" fillId="2" borderId="0" xfId="0" applyNumberFormat="1" applyFont="1" applyFill="1" applyBorder="1"/>
    <xf numFmtId="4" fontId="15" fillId="2" borderId="0" xfId="0" applyNumberFormat="1" applyFont="1" applyFill="1" applyAlignment="1">
      <alignment horizontal="center" vertical="center"/>
    </xf>
    <xf numFmtId="3" fontId="15" fillId="2" borderId="0" xfId="0" applyNumberFormat="1" applyFont="1" applyFill="1"/>
    <xf numFmtId="4" fontId="2" fillId="2" borderId="21" xfId="0" applyNumberFormat="1" applyFont="1" applyFill="1" applyBorder="1" applyAlignment="1">
      <alignment horizontal="left" vertical="center" wrapText="1"/>
    </xf>
    <xf numFmtId="4" fontId="2" fillId="2" borderId="21" xfId="0" applyNumberFormat="1" applyFont="1" applyFill="1" applyBorder="1" applyAlignment="1">
      <alignment horizontal="center" vertical="center" wrapText="1"/>
    </xf>
    <xf numFmtId="4" fontId="15" fillId="2" borderId="21" xfId="0" applyNumberFormat="1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wrapText="1"/>
    </xf>
    <xf numFmtId="4" fontId="15" fillId="3" borderId="1" xfId="0" applyNumberFormat="1" applyFont="1" applyFill="1" applyBorder="1" applyAlignment="1" applyProtection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4" fontId="6" fillId="8" borderId="1" xfId="0" applyNumberFormat="1" applyFont="1" applyFill="1" applyBorder="1" applyAlignment="1" applyProtection="1">
      <alignment horizontal="center" vertical="center"/>
    </xf>
    <xf numFmtId="4" fontId="14" fillId="8" borderId="1" xfId="0" applyNumberFormat="1" applyFont="1" applyFill="1" applyBorder="1" applyAlignment="1">
      <alignment vertical="center"/>
    </xf>
    <xf numFmtId="4" fontId="35" fillId="2" borderId="0" xfId="0" applyNumberFormat="1" applyFont="1" applyFill="1"/>
    <xf numFmtId="4" fontId="8" fillId="8" borderId="1" xfId="0" applyNumberFormat="1" applyFont="1" applyFill="1" applyBorder="1" applyAlignment="1" applyProtection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 applyProtection="1">
      <alignment vertical="center" wrapText="1"/>
    </xf>
    <xf numFmtId="4" fontId="15" fillId="6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5" fillId="11" borderId="2" xfId="0" applyNumberFormat="1" applyFont="1" applyFill="1" applyBorder="1" applyAlignment="1">
      <alignment horizontal="center" vertical="center" wrapText="1"/>
    </xf>
    <xf numFmtId="4" fontId="15" fillId="11" borderId="6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left" vertical="center" wrapText="1"/>
    </xf>
    <xf numFmtId="4" fontId="14" fillId="2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Alignment="1">
      <alignment horizontal="center"/>
    </xf>
    <xf numFmtId="4" fontId="24" fillId="2" borderId="0" xfId="0" applyNumberFormat="1" applyFont="1" applyFill="1" applyAlignment="1">
      <alignment horizontal="center"/>
    </xf>
    <xf numFmtId="4" fontId="24" fillId="2" borderId="0" xfId="0" applyNumberFormat="1" applyFont="1" applyFill="1"/>
    <xf numFmtId="4" fontId="16" fillId="2" borderId="0" xfId="0" applyNumberFormat="1" applyFont="1" applyFill="1" applyAlignment="1">
      <alignment horizontal="center" vertical="center"/>
    </xf>
    <xf numFmtId="4" fontId="38" fillId="2" borderId="0" xfId="0" applyNumberFormat="1" applyFont="1" applyFill="1"/>
    <xf numFmtId="4" fontId="2" fillId="2" borderId="2" xfId="0" applyNumberFormat="1" applyFont="1" applyFill="1" applyBorder="1" applyAlignment="1" applyProtection="1">
      <alignment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5" fillId="3" borderId="2" xfId="0" applyNumberFormat="1" applyFont="1" applyFill="1" applyBorder="1" applyAlignment="1" applyProtection="1">
      <alignment horizontal="center" vertical="center" wrapText="1"/>
    </xf>
    <xf numFmtId="4" fontId="15" fillId="2" borderId="27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7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 wrapText="1"/>
    </xf>
    <xf numFmtId="4" fontId="14" fillId="8" borderId="15" xfId="0" applyNumberFormat="1" applyFont="1" applyFill="1" applyBorder="1" applyAlignment="1">
      <alignment vertical="center"/>
    </xf>
    <xf numFmtId="4" fontId="14" fillId="8" borderId="15" xfId="0" applyNumberFormat="1" applyFont="1" applyFill="1" applyBorder="1" applyAlignment="1" applyProtection="1">
      <alignment horizontal="center" vertical="center"/>
    </xf>
    <xf numFmtId="49" fontId="2" fillId="2" borderId="16" xfId="0" applyNumberFormat="1" applyFont="1" applyFill="1" applyBorder="1" applyAlignment="1" applyProtection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" fontId="14" fillId="5" borderId="5" xfId="0" applyNumberFormat="1" applyFont="1" applyFill="1" applyBorder="1" applyAlignment="1">
      <alignment horizontal="center" vertical="center" wrapText="1"/>
    </xf>
    <xf numFmtId="4" fontId="14" fillId="5" borderId="15" xfId="0" applyNumberFormat="1" applyFont="1" applyFill="1" applyBorder="1" applyAlignment="1">
      <alignment horizontal="center" vertical="center" wrapText="1"/>
    </xf>
    <xf numFmtId="4" fontId="14" fillId="5" borderId="24" xfId="0" applyNumberFormat="1" applyFont="1" applyFill="1" applyBorder="1" applyAlignment="1">
      <alignment horizontal="center" vertical="center" wrapText="1"/>
    </xf>
    <xf numFmtId="4" fontId="14" fillId="5" borderId="22" xfId="0" applyNumberFormat="1" applyFont="1" applyFill="1" applyBorder="1" applyAlignment="1">
      <alignment horizontal="left" vertical="center" wrapText="1"/>
    </xf>
    <xf numFmtId="4" fontId="14" fillId="5" borderId="22" xfId="0" applyNumberFormat="1" applyFont="1" applyFill="1" applyBorder="1" applyAlignment="1">
      <alignment horizontal="center" vertical="center" wrapText="1"/>
    </xf>
    <xf numFmtId="4" fontId="14" fillId="5" borderId="28" xfId="0" applyNumberFormat="1" applyFont="1" applyFill="1" applyBorder="1" applyAlignment="1">
      <alignment horizontal="center" vertical="center" wrapText="1"/>
    </xf>
    <xf numFmtId="49" fontId="15" fillId="2" borderId="16" xfId="0" applyNumberFormat="1" applyFont="1" applyFill="1" applyBorder="1" applyAlignment="1">
      <alignment horizontal="center" vertical="center" wrapText="1"/>
    </xf>
    <xf numFmtId="4" fontId="14" fillId="5" borderId="23" xfId="0" applyNumberFormat="1" applyFont="1" applyFill="1" applyBorder="1" applyAlignment="1">
      <alignment horizontal="center" vertical="center" wrapText="1"/>
    </xf>
    <xf numFmtId="4" fontId="14" fillId="5" borderId="21" xfId="0" applyNumberFormat="1" applyFont="1" applyFill="1" applyBorder="1" applyAlignment="1">
      <alignment horizontal="left" vertical="center" wrapText="1"/>
    </xf>
    <xf numFmtId="4" fontId="14" fillId="5" borderId="21" xfId="0" applyNumberFormat="1" applyFont="1" applyFill="1" applyBorder="1" applyAlignment="1">
      <alignment horizontal="center" vertical="center" wrapText="1"/>
    </xf>
    <xf numFmtId="4" fontId="14" fillId="5" borderId="25" xfId="0" applyNumberFormat="1" applyFont="1" applyFill="1" applyBorder="1" applyAlignment="1">
      <alignment horizontal="center" vertical="center" wrapText="1"/>
    </xf>
    <xf numFmtId="49" fontId="15" fillId="2" borderId="26" xfId="0" applyNumberFormat="1" applyFont="1" applyFill="1" applyBorder="1" applyAlignment="1">
      <alignment horizontal="center" vertical="center" wrapText="1"/>
    </xf>
    <xf numFmtId="4" fontId="15" fillId="11" borderId="8" xfId="0" applyNumberFormat="1" applyFont="1" applyFill="1" applyBorder="1" applyAlignment="1">
      <alignment horizontal="center" vertical="center" wrapText="1"/>
    </xf>
    <xf numFmtId="49" fontId="14" fillId="4" borderId="3" xfId="0" applyNumberFormat="1" applyFont="1" applyFill="1" applyBorder="1" applyAlignment="1">
      <alignment horizontal="center" vertical="center" wrapText="1"/>
    </xf>
    <xf numFmtId="49" fontId="15" fillId="2" borderId="10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left" vertical="center" wrapText="1"/>
    </xf>
    <xf numFmtId="4" fontId="15" fillId="3" borderId="8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vertical="center" wrapText="1"/>
    </xf>
    <xf numFmtId="4" fontId="44" fillId="2" borderId="1" xfId="0" applyNumberFormat="1" applyFont="1" applyFill="1" applyBorder="1" applyAlignment="1" applyProtection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 applyProtection="1">
      <alignment horizontal="left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6" fillId="4" borderId="23" xfId="0" applyNumberFormat="1" applyFont="1" applyFill="1" applyBorder="1" applyAlignment="1">
      <alignment horizontal="center" vertical="center" wrapText="1"/>
    </xf>
    <xf numFmtId="4" fontId="6" fillId="4" borderId="21" xfId="0" applyNumberFormat="1" applyFont="1" applyFill="1" applyBorder="1" applyAlignment="1">
      <alignment horizontal="left" vertical="center" wrapText="1"/>
    </xf>
    <xf numFmtId="4" fontId="6" fillId="4" borderId="21" xfId="0" applyNumberFormat="1" applyFont="1" applyFill="1" applyBorder="1" applyAlignment="1">
      <alignment horizontal="center" vertical="center" wrapText="1"/>
    </xf>
    <xf numFmtId="4" fontId="6" fillId="4" borderId="21" xfId="0" applyNumberFormat="1" applyFont="1" applyFill="1" applyBorder="1" applyAlignment="1" applyProtection="1">
      <alignment horizontal="center" vertical="center" wrapText="1"/>
    </xf>
    <xf numFmtId="4" fontId="6" fillId="4" borderId="25" xfId="0" applyNumberFormat="1" applyFont="1" applyFill="1" applyBorder="1" applyAlignment="1" applyProtection="1">
      <alignment horizontal="center" vertical="center" wrapText="1"/>
    </xf>
    <xf numFmtId="4" fontId="6" fillId="7" borderId="24" xfId="0" applyNumberFormat="1" applyFont="1" applyFill="1" applyBorder="1" applyAlignment="1">
      <alignment horizontal="center" vertical="center" wrapText="1"/>
    </xf>
    <xf numFmtId="4" fontId="6" fillId="7" borderId="22" xfId="0" applyNumberFormat="1" applyFont="1" applyFill="1" applyBorder="1" applyAlignment="1">
      <alignment horizontal="left" vertical="center" wrapText="1"/>
    </xf>
    <xf numFmtId="4" fontId="6" fillId="7" borderId="22" xfId="0" applyNumberFormat="1" applyFont="1" applyFill="1" applyBorder="1" applyAlignment="1">
      <alignment horizontal="center" vertical="center" wrapText="1"/>
    </xf>
    <xf numFmtId="4" fontId="6" fillId="7" borderId="28" xfId="0" applyNumberFormat="1" applyFont="1" applyFill="1" applyBorder="1" applyAlignment="1">
      <alignment horizontal="center" vertical="center" wrapText="1"/>
    </xf>
    <xf numFmtId="4" fontId="15" fillId="7" borderId="8" xfId="0" applyNumberFormat="1" applyFont="1" applyFill="1" applyBorder="1" applyAlignment="1">
      <alignment horizontal="center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2" fontId="15" fillId="7" borderId="1" xfId="0" applyNumberFormat="1" applyFont="1" applyFill="1" applyBorder="1" applyAlignment="1">
      <alignment horizontal="center" vertical="center"/>
    </xf>
    <xf numFmtId="4" fontId="36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4" fontId="15" fillId="2" borderId="0" xfId="0" applyNumberFormat="1" applyFont="1" applyFill="1" applyAlignment="1">
      <alignment vertical="center"/>
    </xf>
    <xf numFmtId="4" fontId="15" fillId="7" borderId="2" xfId="0" applyNumberFormat="1" applyFont="1" applyFill="1" applyBorder="1" applyAlignment="1">
      <alignment horizontal="center" vertical="center" wrapText="1"/>
    </xf>
    <xf numFmtId="4" fontId="15" fillId="7" borderId="6" xfId="0" applyNumberFormat="1" applyFont="1" applyFill="1" applyBorder="1" applyAlignment="1">
      <alignment horizontal="center" vertical="center" wrapText="1"/>
    </xf>
    <xf numFmtId="4" fontId="15" fillId="3" borderId="6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6" fillId="4" borderId="30" xfId="0" applyNumberFormat="1" applyFont="1" applyFill="1" applyBorder="1" applyAlignment="1">
      <alignment horizontal="center" vertical="center" wrapText="1"/>
    </xf>
    <xf numFmtId="4" fontId="15" fillId="3" borderId="6" xfId="0" applyNumberFormat="1" applyFont="1" applyFill="1" applyBorder="1" applyAlignment="1" applyProtection="1">
      <alignment horizontal="center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left" vertical="center" wrapText="1"/>
    </xf>
    <xf numFmtId="4" fontId="6" fillId="8" borderId="15" xfId="0" applyNumberFormat="1" applyFont="1" applyFill="1" applyBorder="1" applyAlignment="1" applyProtection="1">
      <alignment horizontal="center" vertical="center"/>
    </xf>
    <xf numFmtId="4" fontId="15" fillId="3" borderId="15" xfId="0" applyNumberFormat="1" applyFont="1" applyFill="1" applyBorder="1" applyAlignment="1">
      <alignment horizontal="center" vertical="center" wrapText="1"/>
    </xf>
    <xf numFmtId="4" fontId="15" fillId="2" borderId="16" xfId="0" applyNumberFormat="1" applyFont="1" applyFill="1" applyBorder="1" applyAlignment="1">
      <alignment horizontal="center" vertical="center" wrapText="1"/>
    </xf>
    <xf numFmtId="4" fontId="15" fillId="2" borderId="31" xfId="0" applyNumberFormat="1" applyFont="1" applyFill="1" applyBorder="1" applyAlignment="1">
      <alignment horizontal="center" vertical="center" wrapText="1"/>
    </xf>
    <xf numFmtId="49" fontId="15" fillId="2" borderId="32" xfId="0" applyNumberFormat="1" applyFont="1" applyFill="1" applyBorder="1" applyAlignment="1">
      <alignment horizontal="center" vertical="center" wrapText="1"/>
    </xf>
    <xf numFmtId="4" fontId="2" fillId="2" borderId="33" xfId="0" applyNumberFormat="1" applyFont="1" applyFill="1" applyBorder="1" applyAlignment="1">
      <alignment horizontal="left" vertical="center" wrapText="1"/>
    </xf>
    <xf numFmtId="4" fontId="2" fillId="2" borderId="33" xfId="0" applyNumberFormat="1" applyFont="1" applyFill="1" applyBorder="1" applyAlignment="1">
      <alignment horizontal="center" vertical="center" wrapText="1"/>
    </xf>
    <xf numFmtId="4" fontId="15" fillId="7" borderId="33" xfId="0" applyNumberFormat="1" applyFont="1" applyFill="1" applyBorder="1" applyAlignment="1">
      <alignment horizontal="center" vertical="center" wrapText="1"/>
    </xf>
    <xf numFmtId="4" fontId="15" fillId="2" borderId="33" xfId="0" applyNumberFormat="1" applyFont="1" applyFill="1" applyBorder="1" applyAlignment="1">
      <alignment horizontal="center" vertical="center" wrapText="1"/>
    </xf>
    <xf numFmtId="4" fontId="15" fillId="2" borderId="34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center"/>
    </xf>
    <xf numFmtId="4" fontId="36" fillId="2" borderId="6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2" fillId="3" borderId="1" xfId="0" applyNumberFormat="1" applyFont="1" applyFill="1" applyBorder="1" applyAlignment="1" applyProtection="1">
      <alignment horizontal="center" vertical="center"/>
    </xf>
    <xf numFmtId="4" fontId="2" fillId="2" borderId="23" xfId="0" applyNumberFormat="1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center" vertical="center" wrapText="1"/>
    </xf>
    <xf numFmtId="4" fontId="2" fillId="2" borderId="22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" fontId="36" fillId="2" borderId="0" xfId="0" applyNumberFormat="1" applyFont="1" applyFill="1" applyAlignment="1">
      <alignment horizontal="center" vertical="center"/>
    </xf>
    <xf numFmtId="4" fontId="36" fillId="2" borderId="0" xfId="0" applyNumberFormat="1" applyFont="1" applyFill="1"/>
    <xf numFmtId="4" fontId="37" fillId="2" borderId="9" xfId="0" applyNumberFormat="1" applyFont="1" applyFill="1" applyBorder="1" applyAlignment="1">
      <alignment horizontal="center"/>
    </xf>
    <xf numFmtId="4" fontId="12" fillId="3" borderId="5" xfId="0" applyNumberFormat="1" applyFont="1" applyFill="1" applyBorder="1" applyAlignment="1" applyProtection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" fontId="36" fillId="2" borderId="8" xfId="0" applyNumberFormat="1" applyFont="1" applyFill="1" applyBorder="1" applyAlignment="1">
      <alignment horizontal="center" vertical="center" wrapText="1"/>
    </xf>
    <xf numFmtId="0" fontId="29" fillId="3" borderId="0" xfId="0" applyFont="1" applyFill="1"/>
    <xf numFmtId="4" fontId="15" fillId="6" borderId="1" xfId="0" applyNumberFormat="1" applyFont="1" applyFill="1" applyBorder="1" applyAlignment="1" applyProtection="1">
      <alignment horizontal="center" vertical="center"/>
    </xf>
    <xf numFmtId="4" fontId="15" fillId="3" borderId="1" xfId="0" applyNumberFormat="1" applyFont="1" applyFill="1" applyBorder="1" applyAlignment="1" applyProtection="1">
      <alignment horizontal="center" vertical="center"/>
    </xf>
    <xf numFmtId="4" fontId="15" fillId="11" borderId="1" xfId="0" applyNumberFormat="1" applyFont="1" applyFill="1" applyBorder="1" applyAlignment="1" applyProtection="1">
      <alignment horizontal="center" vertical="center"/>
    </xf>
    <xf numFmtId="49" fontId="2" fillId="2" borderId="35" xfId="0" applyNumberFormat="1" applyFont="1" applyFill="1" applyBorder="1" applyAlignment="1">
      <alignment horizontal="center" vertical="center" wrapText="1"/>
    </xf>
    <xf numFmtId="4" fontId="2" fillId="2" borderId="36" xfId="0" applyNumberFormat="1" applyFont="1" applyFill="1" applyBorder="1" applyAlignment="1">
      <alignment horizontal="left" vertical="center" wrapText="1"/>
    </xf>
    <xf numFmtId="4" fontId="2" fillId="2" borderId="36" xfId="0" applyNumberFormat="1" applyFont="1" applyFill="1" applyBorder="1" applyAlignment="1">
      <alignment horizontal="center" vertical="center" wrapText="1"/>
    </xf>
    <xf numFmtId="4" fontId="2" fillId="11" borderId="22" xfId="0" applyNumberFormat="1" applyFont="1" applyFill="1" applyBorder="1" applyAlignment="1">
      <alignment horizontal="center" vertical="center" wrapText="1"/>
    </xf>
    <xf numFmtId="4" fontId="2" fillId="2" borderId="37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6" fillId="4" borderId="21" xfId="0" applyNumberFormat="1" applyFont="1" applyFill="1" applyBorder="1" applyAlignment="1">
      <alignment vertical="center" wrapText="1"/>
    </xf>
    <xf numFmtId="4" fontId="6" fillId="4" borderId="25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 applyProtection="1">
      <alignment horizontal="center" vertical="center" wrapText="1"/>
    </xf>
    <xf numFmtId="4" fontId="6" fillId="3" borderId="22" xfId="0" applyNumberFormat="1" applyFont="1" applyFill="1" applyBorder="1" applyAlignment="1" applyProtection="1">
      <alignment horizontal="left" vertical="center" wrapText="1"/>
    </xf>
    <xf numFmtId="4" fontId="6" fillId="3" borderId="22" xfId="0" applyNumberFormat="1" applyFont="1" applyFill="1" applyBorder="1" applyAlignment="1" applyProtection="1">
      <alignment horizontal="center" vertical="center" wrapText="1"/>
    </xf>
    <xf numFmtId="4" fontId="2" fillId="5" borderId="3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left" vertical="center" wrapText="1"/>
    </xf>
    <xf numFmtId="4" fontId="2" fillId="7" borderId="8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 applyProtection="1">
      <alignment vertical="center" wrapText="1"/>
    </xf>
    <xf numFmtId="4" fontId="6" fillId="3" borderId="5" xfId="0" applyNumberFormat="1" applyFont="1" applyFill="1" applyBorder="1" applyAlignment="1" applyProtection="1">
      <alignment horizontal="left" vertical="center" wrapText="1"/>
    </xf>
    <xf numFmtId="4" fontId="44" fillId="2" borderId="1" xfId="0" applyNumberFormat="1" applyFont="1" applyFill="1" applyBorder="1" applyAlignment="1">
      <alignment horizontal="left" vertical="center" wrapText="1"/>
    </xf>
    <xf numFmtId="4" fontId="15" fillId="3" borderId="20" xfId="0" applyNumberFormat="1" applyFont="1" applyFill="1" applyBorder="1" applyAlignment="1" applyProtection="1">
      <alignment horizontal="center" vertical="center" wrapText="1"/>
    </xf>
    <xf numFmtId="4" fontId="6" fillId="3" borderId="2" xfId="0" applyNumberFormat="1" applyFont="1" applyFill="1" applyBorder="1" applyAlignment="1" applyProtection="1">
      <alignment horizontal="center" vertical="center" wrapText="1"/>
    </xf>
    <xf numFmtId="3" fontId="6" fillId="4" borderId="23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left" vertical="top" wrapText="1"/>
    </xf>
    <xf numFmtId="4" fontId="2" fillId="4" borderId="3" xfId="0" applyNumberFormat="1" applyFont="1" applyFill="1" applyBorder="1" applyAlignment="1">
      <alignment horizontal="left" vertical="center" wrapText="1"/>
    </xf>
    <xf numFmtId="0" fontId="40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40" fillId="2" borderId="0" xfId="0" applyNumberFormat="1" applyFont="1" applyFill="1" applyBorder="1" applyAlignment="1">
      <alignment horizontal="left" vertic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6" fillId="2" borderId="2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2" xfId="0" applyNumberFormat="1" applyFont="1" applyFill="1" applyBorder="1" applyAlignment="1">
      <alignment horizontal="center" vertical="center" wrapText="1"/>
    </xf>
    <xf numFmtId="4" fontId="6" fillId="2" borderId="25" xfId="0" applyNumberFormat="1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47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9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center" wrapText="1"/>
    </xf>
    <xf numFmtId="4" fontId="40" fillId="2" borderId="0" xfId="0" applyNumberFormat="1" applyFont="1" applyFill="1" applyBorder="1" applyAlignment="1">
      <alignment horizontal="left" vertical="center" wrapText="1"/>
    </xf>
    <xf numFmtId="4" fontId="40" fillId="2" borderId="0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40" fillId="2" borderId="0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3" borderId="10" xfId="0" applyNumberFormat="1" applyFont="1" applyFill="1" applyBorder="1" applyAlignment="1" applyProtection="1">
      <alignment horizontal="center" vertical="center" wrapText="1"/>
    </xf>
    <xf numFmtId="4" fontId="40" fillId="2" borderId="0" xfId="0" applyNumberFormat="1" applyFont="1" applyFill="1" applyBorder="1" applyAlignment="1"/>
    <xf numFmtId="4" fontId="32" fillId="2" borderId="0" xfId="0" applyNumberFormat="1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16" xfId="0" applyNumberFormat="1" applyFont="1" applyFill="1" applyBorder="1" applyAlignment="1" applyProtection="1">
      <alignment horizontal="center" vertical="center" wrapText="1"/>
    </xf>
    <xf numFmtId="4" fontId="43" fillId="2" borderId="0" xfId="0" applyNumberFormat="1" applyFont="1" applyFill="1" applyBorder="1" applyAlignment="1">
      <alignment horizontal="left" vertical="top"/>
    </xf>
    <xf numFmtId="4" fontId="14" fillId="2" borderId="23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24" xfId="0" applyNumberFormat="1" applyFont="1" applyFill="1" applyBorder="1" applyAlignment="1">
      <alignment horizontal="center" vertical="center" wrapText="1"/>
    </xf>
    <xf numFmtId="4" fontId="14" fillId="2" borderId="2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22" xfId="0" applyNumberFormat="1" applyFont="1" applyFill="1" applyBorder="1" applyAlignment="1">
      <alignment horizontal="center" vertical="center" wrapText="1"/>
    </xf>
    <xf numFmtId="4" fontId="14" fillId="2" borderId="25" xfId="0" applyNumberFormat="1" applyFont="1" applyFill="1" applyBorder="1" applyAlignment="1">
      <alignment horizontal="center" vertical="center" wrapText="1"/>
    </xf>
    <xf numFmtId="4" fontId="14" fillId="2" borderId="15" xfId="0" applyNumberFormat="1" applyFont="1" applyFill="1" applyBorder="1" applyAlignment="1">
      <alignment horizontal="center" vertical="center" wrapText="1"/>
    </xf>
    <xf numFmtId="4" fontId="14" fillId="2" borderId="28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2" borderId="29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48" fillId="2" borderId="0" xfId="0" applyNumberFormat="1" applyFont="1" applyFill="1" applyBorder="1" applyAlignment="1">
      <alignment horizontal="center" vertical="center"/>
    </xf>
    <xf numFmtId="4" fontId="15" fillId="2" borderId="29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4" fontId="15" fillId="2" borderId="16" xfId="0" applyNumberFormat="1" applyFont="1" applyFill="1" applyBorder="1" applyAlignment="1">
      <alignment horizontal="center" vertical="center" wrapText="1"/>
    </xf>
    <xf numFmtId="0" fontId="40" fillId="2" borderId="0" xfId="0" applyFont="1" applyFill="1" applyBorder="1" applyAlignment="1">
      <alignment horizontal="left" vertical="center" wrapText="1"/>
    </xf>
    <xf numFmtId="4" fontId="40" fillId="2" borderId="0" xfId="0" applyNumberFormat="1" applyFont="1" applyFill="1" applyAlignment="1">
      <alignment horizontal="center"/>
    </xf>
    <xf numFmtId="4" fontId="37" fillId="2" borderId="1" xfId="0" applyNumberFormat="1" applyFont="1" applyFill="1" applyBorder="1" applyAlignment="1">
      <alignment horizontal="center" vertical="center" wrapText="1"/>
    </xf>
    <xf numFmtId="4" fontId="12" fillId="3" borderId="5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DDE8CB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W239"/>
  <sheetViews>
    <sheetView view="pageBreakPreview" zoomScale="60" zoomScaleNormal="100" workbookViewId="0">
      <pane ySplit="11" topLeftCell="A209" activePane="bottomLeft" state="frozen"/>
      <selection pane="bottomLeft" activeCell="H210" sqref="H210"/>
    </sheetView>
  </sheetViews>
  <sheetFormatPr defaultColWidth="8.85546875" defaultRowHeight="12.75" x14ac:dyDescent="0.2"/>
  <cols>
    <col min="1" max="1" width="6.5703125" style="1" customWidth="1"/>
    <col min="2" max="2" width="39.5703125" style="2" customWidth="1"/>
    <col min="3" max="3" width="19.42578125" style="3" customWidth="1"/>
    <col min="4" max="4" width="22" style="4" customWidth="1"/>
    <col min="5" max="5" width="10.85546875" style="1" customWidth="1"/>
    <col min="6" max="6" width="11.5703125" style="1" customWidth="1"/>
    <col min="7" max="7" width="10" style="1" customWidth="1"/>
    <col min="8" max="8" width="10.140625" style="1" customWidth="1"/>
    <col min="9" max="9" width="13" style="1" customWidth="1"/>
    <col min="10" max="10" width="13.5703125" style="1" customWidth="1"/>
    <col min="11" max="11" width="15.5703125" style="1" customWidth="1"/>
    <col min="12" max="12" width="11" style="1" customWidth="1"/>
    <col min="13" max="13" width="8.85546875" style="1"/>
    <col min="14" max="14" width="12.5703125" style="1" customWidth="1"/>
    <col min="15" max="257" width="8.85546875" style="1"/>
    <col min="258" max="16384" width="8.85546875" style="6"/>
  </cols>
  <sheetData>
    <row r="2" spans="1:13" ht="18.75" x14ac:dyDescent="0.3">
      <c r="B2" s="68"/>
      <c r="C2" s="69"/>
      <c r="D2" s="70"/>
      <c r="E2" s="71"/>
      <c r="F2" s="71"/>
      <c r="G2" s="71"/>
      <c r="H2" s="71"/>
      <c r="I2" s="71"/>
      <c r="J2" s="72" t="s">
        <v>559</v>
      </c>
      <c r="K2" s="72"/>
      <c r="L2" s="72"/>
    </row>
    <row r="3" spans="1:13" ht="18.75" x14ac:dyDescent="0.3">
      <c r="B3" s="68"/>
      <c r="C3" s="69"/>
      <c r="D3" s="70"/>
      <c r="E3" s="71"/>
      <c r="F3" s="71"/>
      <c r="G3" s="71"/>
      <c r="H3" s="71"/>
      <c r="I3" s="71"/>
      <c r="J3" s="72" t="s">
        <v>976</v>
      </c>
      <c r="K3" s="72"/>
      <c r="L3" s="72"/>
    </row>
    <row r="4" spans="1:13" ht="18.75" x14ac:dyDescent="0.3">
      <c r="B4" s="68"/>
      <c r="C4" s="69"/>
      <c r="D4" s="70"/>
      <c r="E4" s="71"/>
      <c r="F4" s="71"/>
      <c r="G4" s="71"/>
      <c r="H4" s="71"/>
      <c r="I4" s="71"/>
      <c r="J4" s="72" t="s">
        <v>0</v>
      </c>
      <c r="K4" s="72"/>
      <c r="L4" s="72"/>
    </row>
    <row r="5" spans="1:13" ht="15.75" customHeight="1" x14ac:dyDescent="0.3">
      <c r="B5" s="68"/>
      <c r="C5" s="69"/>
      <c r="D5" s="70"/>
      <c r="E5" s="71"/>
      <c r="F5" s="71"/>
      <c r="G5" s="71"/>
      <c r="H5" s="71"/>
      <c r="I5" s="71"/>
      <c r="J5" s="72" t="s">
        <v>989</v>
      </c>
      <c r="K5" s="72"/>
      <c r="L5" s="72"/>
      <c r="M5" s="5"/>
    </row>
    <row r="6" spans="1:13" ht="15.75" customHeight="1" x14ac:dyDescent="0.3">
      <c r="A6" s="359" t="s">
        <v>979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</row>
    <row r="7" spans="1:13" ht="26.25" customHeight="1" thickBot="1" x14ac:dyDescent="0.25">
      <c r="A7" s="343" t="s">
        <v>978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</row>
    <row r="8" spans="1:13" ht="15" customHeight="1" x14ac:dyDescent="0.2">
      <c r="A8" s="344" t="s">
        <v>1</v>
      </c>
      <c r="B8" s="347" t="s">
        <v>2</v>
      </c>
      <c r="C8" s="347" t="s">
        <v>3</v>
      </c>
      <c r="D8" s="347" t="s">
        <v>4</v>
      </c>
      <c r="E8" s="347" t="s">
        <v>553</v>
      </c>
      <c r="F8" s="347"/>
      <c r="G8" s="347"/>
      <c r="H8" s="347" t="s">
        <v>554</v>
      </c>
      <c r="I8" s="347"/>
      <c r="J8" s="347"/>
      <c r="K8" s="347" t="s">
        <v>555</v>
      </c>
      <c r="L8" s="350"/>
    </row>
    <row r="9" spans="1:13" ht="12.75" customHeight="1" x14ac:dyDescent="0.2">
      <c r="A9" s="345"/>
      <c r="B9" s="348"/>
      <c r="C9" s="348"/>
      <c r="D9" s="348"/>
      <c r="E9" s="348" t="s">
        <v>560</v>
      </c>
      <c r="F9" s="348" t="s">
        <v>5</v>
      </c>
      <c r="G9" s="348" t="s">
        <v>561</v>
      </c>
      <c r="H9" s="348" t="s">
        <v>560</v>
      </c>
      <c r="I9" s="348" t="s">
        <v>5</v>
      </c>
      <c r="J9" s="348" t="s">
        <v>975</v>
      </c>
      <c r="K9" s="348" t="s">
        <v>5</v>
      </c>
      <c r="L9" s="351" t="s">
        <v>562</v>
      </c>
    </row>
    <row r="10" spans="1:13" ht="32.25" customHeight="1" thickBot="1" x14ac:dyDescent="0.25">
      <c r="A10" s="346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52"/>
    </row>
    <row r="11" spans="1:13" s="7" customFormat="1" ht="13.5" customHeight="1" thickBot="1" x14ac:dyDescent="0.25">
      <c r="A11" s="155" t="s">
        <v>6</v>
      </c>
      <c r="B11" s="156" t="s">
        <v>7</v>
      </c>
      <c r="C11" s="156" t="s">
        <v>8</v>
      </c>
      <c r="D11" s="156" t="s">
        <v>9</v>
      </c>
      <c r="E11" s="156" t="s">
        <v>10</v>
      </c>
      <c r="F11" s="156" t="s">
        <v>11</v>
      </c>
      <c r="G11" s="156" t="s">
        <v>12</v>
      </c>
      <c r="H11" s="156" t="s">
        <v>13</v>
      </c>
      <c r="I11" s="156" t="s">
        <v>14</v>
      </c>
      <c r="J11" s="156" t="s">
        <v>15</v>
      </c>
      <c r="K11" s="156" t="s">
        <v>16</v>
      </c>
      <c r="L11" s="157" t="s">
        <v>17</v>
      </c>
    </row>
    <row r="12" spans="1:13" ht="28.5" customHeight="1" thickBot="1" x14ac:dyDescent="0.25">
      <c r="A12" s="8" t="s">
        <v>18</v>
      </c>
      <c r="B12" s="9" t="s">
        <v>19</v>
      </c>
      <c r="C12" s="10"/>
      <c r="D12" s="10"/>
      <c r="E12" s="10"/>
      <c r="F12" s="10">
        <f>SUM(F13:F15)</f>
        <v>393.19</v>
      </c>
      <c r="G12" s="10">
        <f>SUM(G13:G15)</f>
        <v>5606.89</v>
      </c>
      <c r="H12" s="10"/>
      <c r="I12" s="10">
        <f>SUM(I13:I15)</f>
        <v>393.18</v>
      </c>
      <c r="J12" s="10">
        <f>SUM(J13:J15)</f>
        <v>7765.31</v>
      </c>
      <c r="K12" s="10">
        <f>SUM(K13:K15)</f>
        <v>786.37</v>
      </c>
      <c r="L12" s="17">
        <f>SUM(L13:L15)</f>
        <v>13372.2</v>
      </c>
    </row>
    <row r="13" spans="1:13" ht="69.75" customHeight="1" x14ac:dyDescent="0.2">
      <c r="A13" s="20" t="s">
        <v>20</v>
      </c>
      <c r="B13" s="51" t="s">
        <v>21</v>
      </c>
      <c r="C13" s="85" t="s">
        <v>22</v>
      </c>
      <c r="D13" s="85" t="s">
        <v>23</v>
      </c>
      <c r="E13" s="14">
        <v>14.26</v>
      </c>
      <c r="F13" s="15">
        <f>ROUND(K13/2,2)</f>
        <v>321.5</v>
      </c>
      <c r="G13" s="15">
        <f>ROUND(E13*F13,2)</f>
        <v>4584.59</v>
      </c>
      <c r="H13" s="85">
        <f>ROUND(E13*$I$239,2)</f>
        <v>19.75</v>
      </c>
      <c r="I13" s="15">
        <f>K13-F13</f>
        <v>321.5</v>
      </c>
      <c r="J13" s="15">
        <f>ROUND(H13*I13,2)</f>
        <v>6349.63</v>
      </c>
      <c r="K13" s="85">
        <v>643</v>
      </c>
      <c r="L13" s="148">
        <f>G13+J13</f>
        <v>10934.220000000001</v>
      </c>
    </row>
    <row r="14" spans="1:13" ht="58.9" customHeight="1" x14ac:dyDescent="0.2">
      <c r="A14" s="20"/>
      <c r="B14" s="51" t="s">
        <v>24</v>
      </c>
      <c r="C14" s="85" t="s">
        <v>22</v>
      </c>
      <c r="D14" s="85" t="s">
        <v>23</v>
      </c>
      <c r="E14" s="14">
        <v>14.26</v>
      </c>
      <c r="F14" s="16">
        <f>ROUND(K14/2,2)</f>
        <v>10</v>
      </c>
      <c r="G14" s="16">
        <f>ROUND(E14*F14,2)</f>
        <v>142.6</v>
      </c>
      <c r="H14" s="85">
        <f>ROUND(E14*$I$239,2)</f>
        <v>19.75</v>
      </c>
      <c r="I14" s="16">
        <f>K14-F14</f>
        <v>10</v>
      </c>
      <c r="J14" s="16">
        <f>ROUND(H14*I14,2)</f>
        <v>197.5</v>
      </c>
      <c r="K14" s="85">
        <v>20</v>
      </c>
      <c r="L14" s="143">
        <f>G14+J14</f>
        <v>340.1</v>
      </c>
    </row>
    <row r="15" spans="1:13" ht="40.35" customHeight="1" thickBot="1" x14ac:dyDescent="0.25">
      <c r="A15" s="20" t="s">
        <v>25</v>
      </c>
      <c r="B15" s="51" t="s">
        <v>26</v>
      </c>
      <c r="C15" s="85" t="s">
        <v>27</v>
      </c>
      <c r="D15" s="85" t="s">
        <v>23</v>
      </c>
      <c r="E15" s="14">
        <v>14.26</v>
      </c>
      <c r="F15" s="16">
        <f>ROUND(K15/2,2)</f>
        <v>61.69</v>
      </c>
      <c r="G15" s="16">
        <f>ROUND(E15*F15,2)</f>
        <v>879.7</v>
      </c>
      <c r="H15" s="85">
        <f>ROUND(E15*$I$239,2)</f>
        <v>19.75</v>
      </c>
      <c r="I15" s="16">
        <f>K15-F15</f>
        <v>61.680000000000007</v>
      </c>
      <c r="J15" s="16">
        <f>ROUND(H15*I15,2)</f>
        <v>1218.18</v>
      </c>
      <c r="K15" s="85">
        <v>123.37</v>
      </c>
      <c r="L15" s="143">
        <f>G15+J15</f>
        <v>2097.88</v>
      </c>
    </row>
    <row r="16" spans="1:13" ht="29.25" customHeight="1" thickBot="1" x14ac:dyDescent="0.25">
      <c r="A16" s="8" t="s">
        <v>28</v>
      </c>
      <c r="B16" s="9" t="s">
        <v>29</v>
      </c>
      <c r="C16" s="10"/>
      <c r="D16" s="10"/>
      <c r="E16" s="10"/>
      <c r="F16" s="10">
        <f>SUM(F17:F18)</f>
        <v>42</v>
      </c>
      <c r="G16" s="10">
        <f>SUM(G17:G18)</f>
        <v>634.83000000000004</v>
      </c>
      <c r="H16" s="10"/>
      <c r="I16" s="10">
        <f>SUM(I17:I18)</f>
        <v>42</v>
      </c>
      <c r="J16" s="10">
        <f>SUM(J17:J18)</f>
        <v>879.23</v>
      </c>
      <c r="K16" s="10">
        <f>SUM(K17:K18)</f>
        <v>84</v>
      </c>
      <c r="L16" s="17">
        <f>SUM(L17:L18)</f>
        <v>1514.0600000000002</v>
      </c>
    </row>
    <row r="17" spans="1:12" ht="21.75" customHeight="1" x14ac:dyDescent="0.2">
      <c r="A17" s="353" t="s">
        <v>30</v>
      </c>
      <c r="B17" s="354" t="s">
        <v>31</v>
      </c>
      <c r="C17" s="205" t="s">
        <v>32</v>
      </c>
      <c r="D17" s="15" t="s">
        <v>23</v>
      </c>
      <c r="E17" s="14">
        <v>14.26</v>
      </c>
      <c r="F17" s="15">
        <f>ROUND(K17/2,2)</f>
        <v>37.5</v>
      </c>
      <c r="G17" s="15">
        <f>ROUND(E17*F17,2)</f>
        <v>534.75</v>
      </c>
      <c r="H17" s="85">
        <f>ROUND(E17*$I$239,2)</f>
        <v>19.75</v>
      </c>
      <c r="I17" s="15">
        <f>K17-F17</f>
        <v>37.5</v>
      </c>
      <c r="J17" s="15">
        <f>ROUND(H17*I17,2)</f>
        <v>740.63</v>
      </c>
      <c r="K17" s="15">
        <v>75</v>
      </c>
      <c r="L17" s="148">
        <f>G17+J17</f>
        <v>1275.3800000000001</v>
      </c>
    </row>
    <row r="18" spans="1:12" ht="35.25" customHeight="1" thickBot="1" x14ac:dyDescent="0.25">
      <c r="A18" s="353"/>
      <c r="B18" s="354"/>
      <c r="C18" s="16" t="s">
        <v>33</v>
      </c>
      <c r="D18" s="16" t="s">
        <v>34</v>
      </c>
      <c r="E18" s="19">
        <v>22.24</v>
      </c>
      <c r="F18" s="16">
        <f>ROUND(K18/2,2)</f>
        <v>4.5</v>
      </c>
      <c r="G18" s="16">
        <f>ROUND(E18*F18,2)</f>
        <v>100.08</v>
      </c>
      <c r="H18" s="85">
        <f>ROUND(E18*$I$239,2)</f>
        <v>30.8</v>
      </c>
      <c r="I18" s="16">
        <f>K18-F18</f>
        <v>4.5</v>
      </c>
      <c r="J18" s="16">
        <f>ROUND(H18*I18,2)</f>
        <v>138.6</v>
      </c>
      <c r="K18" s="16">
        <v>9</v>
      </c>
      <c r="L18" s="143">
        <f>G18+J18</f>
        <v>238.68</v>
      </c>
    </row>
    <row r="19" spans="1:12" ht="32.25" customHeight="1" thickBot="1" x14ac:dyDescent="0.25">
      <c r="A19" s="8" t="s">
        <v>35</v>
      </c>
      <c r="B19" s="9" t="s">
        <v>36</v>
      </c>
      <c r="C19" s="10"/>
      <c r="D19" s="10"/>
      <c r="E19" s="10"/>
      <c r="F19" s="10">
        <f>SUM(F20:F46)-F23-F28</f>
        <v>1768.06</v>
      </c>
      <c r="G19" s="10">
        <f>SUM(G20:G46)-G23-G28</f>
        <v>26992.1</v>
      </c>
      <c r="H19" s="10"/>
      <c r="I19" s="10">
        <f>SUM(I20:I46)-I23-I28</f>
        <v>1768</v>
      </c>
      <c r="J19" s="10">
        <f>SUM(J20:J46)-J23-J28</f>
        <v>37381.93</v>
      </c>
      <c r="K19" s="10">
        <f>SUM(K20:K46)-K23-K28</f>
        <v>3536.059999999999</v>
      </c>
      <c r="L19" s="17">
        <f>SUM(L20:L46)-L23-L28</f>
        <v>64374.03</v>
      </c>
    </row>
    <row r="20" spans="1:12" ht="50.25" customHeight="1" x14ac:dyDescent="0.2">
      <c r="A20" s="20" t="s">
        <v>37</v>
      </c>
      <c r="B20" s="51" t="s">
        <v>38</v>
      </c>
      <c r="C20" s="85" t="s">
        <v>39</v>
      </c>
      <c r="D20" s="85" t="s">
        <v>23</v>
      </c>
      <c r="E20" s="14">
        <v>14.26</v>
      </c>
      <c r="F20" s="15">
        <f>ROUND(K20/2,2)</f>
        <v>38.36</v>
      </c>
      <c r="G20" s="15">
        <f>ROUND(E20*F20,2)</f>
        <v>547.01</v>
      </c>
      <c r="H20" s="85">
        <f t="shared" ref="H20:H46" si="0">ROUND(E20*$I$239,2)</f>
        <v>19.75</v>
      </c>
      <c r="I20" s="15">
        <f>K20-F20</f>
        <v>38.349999999999994</v>
      </c>
      <c r="J20" s="15">
        <f>ROUND(H20*I20,2)</f>
        <v>757.41</v>
      </c>
      <c r="K20" s="85">
        <v>76.709999999999994</v>
      </c>
      <c r="L20" s="148">
        <f>G20+J20</f>
        <v>1304.42</v>
      </c>
    </row>
    <row r="21" spans="1:12" ht="56.25" customHeight="1" x14ac:dyDescent="0.2">
      <c r="A21" s="20" t="s">
        <v>40</v>
      </c>
      <c r="B21" s="51" t="s">
        <v>41</v>
      </c>
      <c r="C21" s="85" t="s">
        <v>39</v>
      </c>
      <c r="D21" s="85" t="s">
        <v>23</v>
      </c>
      <c r="E21" s="14">
        <v>14.26</v>
      </c>
      <c r="F21" s="85">
        <f>ROUND(K21/2,2)</f>
        <v>45</v>
      </c>
      <c r="G21" s="85">
        <f>ROUND(E21*F21,2)</f>
        <v>641.70000000000005</v>
      </c>
      <c r="H21" s="85">
        <f t="shared" si="0"/>
        <v>19.75</v>
      </c>
      <c r="I21" s="85">
        <f>K21-F21</f>
        <v>45</v>
      </c>
      <c r="J21" s="85">
        <f>ROUND(H21*I21,2)</f>
        <v>888.75</v>
      </c>
      <c r="K21" s="85">
        <v>90</v>
      </c>
      <c r="L21" s="142">
        <f>G21+J21</f>
        <v>1530.45</v>
      </c>
    </row>
    <row r="22" spans="1:12" ht="64.5" customHeight="1" x14ac:dyDescent="0.2">
      <c r="A22" s="20" t="s">
        <v>42</v>
      </c>
      <c r="B22" s="51" t="s">
        <v>43</v>
      </c>
      <c r="C22" s="85" t="s">
        <v>39</v>
      </c>
      <c r="D22" s="85" t="s">
        <v>23</v>
      </c>
      <c r="E22" s="14">
        <v>14.26</v>
      </c>
      <c r="F22" s="85">
        <f>ROUND(K22/2,2)</f>
        <v>13.9</v>
      </c>
      <c r="G22" s="85">
        <f>ROUND(E22*F22,2)</f>
        <v>198.21</v>
      </c>
      <c r="H22" s="85">
        <f t="shared" si="0"/>
        <v>19.75</v>
      </c>
      <c r="I22" s="85">
        <f>K22-F22</f>
        <v>13.889999999999999</v>
      </c>
      <c r="J22" s="85">
        <f>ROUND(H22*I22,2)</f>
        <v>274.33</v>
      </c>
      <c r="K22" s="85">
        <v>27.79</v>
      </c>
      <c r="L22" s="142">
        <f>G22+J22</f>
        <v>472.53999999999996</v>
      </c>
    </row>
    <row r="23" spans="1:12" ht="54.75" customHeight="1" x14ac:dyDescent="0.2">
      <c r="A23" s="355" t="s">
        <v>44</v>
      </c>
      <c r="B23" s="51" t="s">
        <v>45</v>
      </c>
      <c r="C23" s="85" t="s">
        <v>39</v>
      </c>
      <c r="D23" s="85" t="s">
        <v>23</v>
      </c>
      <c r="E23" s="14">
        <v>14.26</v>
      </c>
      <c r="F23" s="85">
        <f>F24+F25</f>
        <v>92.5</v>
      </c>
      <c r="G23" s="85">
        <f>G24+G25</f>
        <v>1036.6799999999998</v>
      </c>
      <c r="H23" s="85">
        <f t="shared" si="0"/>
        <v>19.75</v>
      </c>
      <c r="I23" s="85">
        <f>I24+I25</f>
        <v>92.5</v>
      </c>
      <c r="J23" s="85">
        <f>J24+J25</f>
        <v>1435.75</v>
      </c>
      <c r="K23" s="85">
        <f>K24+K25</f>
        <v>185</v>
      </c>
      <c r="L23" s="142">
        <f>L24+L25</f>
        <v>2472.4299999999998</v>
      </c>
    </row>
    <row r="24" spans="1:12" ht="18.75" customHeight="1" x14ac:dyDescent="0.2">
      <c r="A24" s="355"/>
      <c r="B24" s="21" t="s">
        <v>840</v>
      </c>
      <c r="C24" s="22"/>
      <c r="D24" s="85"/>
      <c r="E24" s="23">
        <v>6.73</v>
      </c>
      <c r="F24" s="85">
        <f>ROUND(K24/2,2)</f>
        <v>37.5</v>
      </c>
      <c r="G24" s="85">
        <f>ROUND(E24*F24,2)</f>
        <v>252.38</v>
      </c>
      <c r="H24" s="85">
        <f t="shared" si="0"/>
        <v>9.32</v>
      </c>
      <c r="I24" s="85">
        <f>K24-F24</f>
        <v>37.5</v>
      </c>
      <c r="J24" s="85">
        <f>ROUND(H24*I24,2)</f>
        <v>349.5</v>
      </c>
      <c r="K24" s="85">
        <v>75</v>
      </c>
      <c r="L24" s="142">
        <f>G24+J24</f>
        <v>601.88</v>
      </c>
    </row>
    <row r="25" spans="1:12" ht="17.25" customHeight="1" x14ac:dyDescent="0.2">
      <c r="A25" s="355"/>
      <c r="B25" s="21" t="s">
        <v>841</v>
      </c>
      <c r="C25" s="22"/>
      <c r="D25" s="85"/>
      <c r="E25" s="14">
        <v>14.26</v>
      </c>
      <c r="F25" s="85">
        <f>ROUND(K25/2,2)</f>
        <v>55</v>
      </c>
      <c r="G25" s="85">
        <f>ROUND(E25*F25,2)</f>
        <v>784.3</v>
      </c>
      <c r="H25" s="85">
        <f t="shared" si="0"/>
        <v>19.75</v>
      </c>
      <c r="I25" s="85">
        <f>K25-F25</f>
        <v>55</v>
      </c>
      <c r="J25" s="85">
        <f>ROUND(H25*I25,2)</f>
        <v>1086.25</v>
      </c>
      <c r="K25" s="85">
        <v>110</v>
      </c>
      <c r="L25" s="142">
        <f>G25+J25</f>
        <v>1870.55</v>
      </c>
    </row>
    <row r="26" spans="1:12" ht="45" customHeight="1" x14ac:dyDescent="0.2">
      <c r="A26" s="20" t="s">
        <v>46</v>
      </c>
      <c r="B26" s="51" t="s">
        <v>47</v>
      </c>
      <c r="C26" s="85" t="s">
        <v>48</v>
      </c>
      <c r="D26" s="85" t="s">
        <v>49</v>
      </c>
      <c r="E26" s="24">
        <v>14.26</v>
      </c>
      <c r="F26" s="85">
        <f>ROUND(K26/2,2)</f>
        <v>350</v>
      </c>
      <c r="G26" s="85">
        <f>ROUND(E26*F26,2)</f>
        <v>4991</v>
      </c>
      <c r="H26" s="85">
        <f t="shared" si="0"/>
        <v>19.75</v>
      </c>
      <c r="I26" s="85">
        <f>K26-F26</f>
        <v>350</v>
      </c>
      <c r="J26" s="85">
        <f>ROUND(H26*I26,2)</f>
        <v>6912.5</v>
      </c>
      <c r="K26" s="85">
        <v>700</v>
      </c>
      <c r="L26" s="142">
        <f>G26+J26</f>
        <v>11903.5</v>
      </c>
    </row>
    <row r="27" spans="1:12" ht="56.25" customHeight="1" x14ac:dyDescent="0.2">
      <c r="A27" s="20" t="s">
        <v>50</v>
      </c>
      <c r="B27" s="51" t="s">
        <v>51</v>
      </c>
      <c r="C27" s="85" t="s">
        <v>52</v>
      </c>
      <c r="D27" s="16" t="s">
        <v>34</v>
      </c>
      <c r="E27" s="23">
        <v>22.24</v>
      </c>
      <c r="F27" s="85">
        <f>ROUND(K27/2,2)</f>
        <v>28.77</v>
      </c>
      <c r="G27" s="85">
        <f>ROUND(E27*F27,2)</f>
        <v>639.84</v>
      </c>
      <c r="H27" s="85">
        <f t="shared" si="0"/>
        <v>30.8</v>
      </c>
      <c r="I27" s="85">
        <f>K27-F27</f>
        <v>28.76</v>
      </c>
      <c r="J27" s="85">
        <f>ROUND(H27*I27,2)</f>
        <v>885.81</v>
      </c>
      <c r="K27" s="85">
        <v>57.53</v>
      </c>
      <c r="L27" s="142">
        <f>G27+J27</f>
        <v>1525.65</v>
      </c>
    </row>
    <row r="28" spans="1:12" ht="38.25" customHeight="1" x14ac:dyDescent="0.2">
      <c r="A28" s="355" t="s">
        <v>53</v>
      </c>
      <c r="B28" s="51" t="s">
        <v>54</v>
      </c>
      <c r="C28" s="273" t="s">
        <v>55</v>
      </c>
      <c r="D28" s="16" t="s">
        <v>34</v>
      </c>
      <c r="E28" s="23">
        <v>22.24</v>
      </c>
      <c r="F28" s="85">
        <f>F29+F30</f>
        <v>68.490000000000009</v>
      </c>
      <c r="G28" s="85">
        <f>G29+G30</f>
        <v>1213.02</v>
      </c>
      <c r="H28" s="85">
        <f t="shared" si="0"/>
        <v>30.8</v>
      </c>
      <c r="I28" s="85">
        <f>I29+I30</f>
        <v>68.490000000000009</v>
      </c>
      <c r="J28" s="85">
        <f>J29+J30</f>
        <v>1679.89</v>
      </c>
      <c r="K28" s="85">
        <f>K29+K30</f>
        <v>136.98000000000002</v>
      </c>
      <c r="L28" s="142">
        <f>L29+L30</f>
        <v>2892.91</v>
      </c>
    </row>
    <row r="29" spans="1:12" ht="15.75" customHeight="1" x14ac:dyDescent="0.2">
      <c r="A29" s="355"/>
      <c r="B29" s="21" t="s">
        <v>842</v>
      </c>
      <c r="C29" s="22"/>
      <c r="D29" s="85"/>
      <c r="E29" s="23">
        <v>6.73</v>
      </c>
      <c r="F29" s="85">
        <f t="shared" ref="F29:F46" si="1">ROUND(K29/2,2)</f>
        <v>20</v>
      </c>
      <c r="G29" s="85">
        <f t="shared" ref="G29:G46" si="2">ROUND(E29*F29,2)</f>
        <v>134.6</v>
      </c>
      <c r="H29" s="85">
        <f t="shared" si="0"/>
        <v>9.32</v>
      </c>
      <c r="I29" s="85">
        <f t="shared" ref="I29:I46" si="3">K29-F29</f>
        <v>20</v>
      </c>
      <c r="J29" s="85">
        <f t="shared" ref="J29:J46" si="4">ROUND(H29*I29,2)</f>
        <v>186.4</v>
      </c>
      <c r="K29" s="85">
        <v>40</v>
      </c>
      <c r="L29" s="142">
        <f t="shared" ref="L29:L46" si="5">G29+J29</f>
        <v>321</v>
      </c>
    </row>
    <row r="30" spans="1:12" ht="15" customHeight="1" x14ac:dyDescent="0.2">
      <c r="A30" s="355"/>
      <c r="B30" s="21" t="s">
        <v>843</v>
      </c>
      <c r="C30" s="22"/>
      <c r="D30" s="85"/>
      <c r="E30" s="23">
        <v>22.24</v>
      </c>
      <c r="F30" s="85">
        <f t="shared" si="1"/>
        <v>48.49</v>
      </c>
      <c r="G30" s="85">
        <f t="shared" si="2"/>
        <v>1078.42</v>
      </c>
      <c r="H30" s="85">
        <f t="shared" si="0"/>
        <v>30.8</v>
      </c>
      <c r="I30" s="85">
        <f t="shared" si="3"/>
        <v>48.49</v>
      </c>
      <c r="J30" s="85">
        <f t="shared" si="4"/>
        <v>1493.49</v>
      </c>
      <c r="K30" s="85">
        <v>96.98</v>
      </c>
      <c r="L30" s="142">
        <f t="shared" si="5"/>
        <v>2571.91</v>
      </c>
    </row>
    <row r="31" spans="1:12" ht="38.25" customHeight="1" x14ac:dyDescent="0.2">
      <c r="A31" s="20" t="s">
        <v>56</v>
      </c>
      <c r="B31" s="51" t="s">
        <v>57</v>
      </c>
      <c r="C31" s="85" t="s">
        <v>39</v>
      </c>
      <c r="D31" s="85" t="s">
        <v>23</v>
      </c>
      <c r="E31" s="23">
        <v>14.26</v>
      </c>
      <c r="F31" s="85">
        <f t="shared" si="1"/>
        <v>200</v>
      </c>
      <c r="G31" s="85">
        <f t="shared" si="2"/>
        <v>2852</v>
      </c>
      <c r="H31" s="85">
        <f t="shared" si="0"/>
        <v>19.75</v>
      </c>
      <c r="I31" s="85">
        <f t="shared" si="3"/>
        <v>200</v>
      </c>
      <c r="J31" s="85">
        <f t="shared" si="4"/>
        <v>3950</v>
      </c>
      <c r="K31" s="85">
        <v>400</v>
      </c>
      <c r="L31" s="142">
        <f t="shared" si="5"/>
        <v>6802</v>
      </c>
    </row>
    <row r="32" spans="1:12" ht="52.5" customHeight="1" x14ac:dyDescent="0.2">
      <c r="A32" s="355" t="s">
        <v>58</v>
      </c>
      <c r="B32" s="51" t="s">
        <v>59</v>
      </c>
      <c r="C32" s="85" t="s">
        <v>60</v>
      </c>
      <c r="D32" s="85" t="s">
        <v>23</v>
      </c>
      <c r="E32" s="23">
        <v>14.26</v>
      </c>
      <c r="F32" s="85">
        <f t="shared" si="1"/>
        <v>102.5</v>
      </c>
      <c r="G32" s="85">
        <f t="shared" si="2"/>
        <v>1461.65</v>
      </c>
      <c r="H32" s="85">
        <f t="shared" si="0"/>
        <v>19.75</v>
      </c>
      <c r="I32" s="85">
        <f t="shared" si="3"/>
        <v>102.5</v>
      </c>
      <c r="J32" s="85">
        <f t="shared" si="4"/>
        <v>2024.38</v>
      </c>
      <c r="K32" s="85">
        <v>205</v>
      </c>
      <c r="L32" s="142">
        <f t="shared" si="5"/>
        <v>3486.03</v>
      </c>
    </row>
    <row r="33" spans="1:12" ht="54" customHeight="1" x14ac:dyDescent="0.2">
      <c r="A33" s="355"/>
      <c r="B33" s="51" t="s">
        <v>61</v>
      </c>
      <c r="C33" s="85" t="s">
        <v>62</v>
      </c>
      <c r="D33" s="85" t="s">
        <v>23</v>
      </c>
      <c r="E33" s="23">
        <v>14.26</v>
      </c>
      <c r="F33" s="85">
        <f t="shared" si="1"/>
        <v>37.5</v>
      </c>
      <c r="G33" s="85">
        <f t="shared" si="2"/>
        <v>534.75</v>
      </c>
      <c r="H33" s="85">
        <f t="shared" si="0"/>
        <v>19.75</v>
      </c>
      <c r="I33" s="85">
        <f t="shared" si="3"/>
        <v>37.5</v>
      </c>
      <c r="J33" s="85">
        <f t="shared" si="4"/>
        <v>740.63</v>
      </c>
      <c r="K33" s="85">
        <v>75</v>
      </c>
      <c r="L33" s="142">
        <f t="shared" si="5"/>
        <v>1275.3800000000001</v>
      </c>
    </row>
    <row r="34" spans="1:12" ht="51" customHeight="1" x14ac:dyDescent="0.2">
      <c r="A34" s="20" t="s">
        <v>63</v>
      </c>
      <c r="B34" s="51" t="s">
        <v>64</v>
      </c>
      <c r="C34" s="205" t="s">
        <v>32</v>
      </c>
      <c r="D34" s="85" t="s">
        <v>23</v>
      </c>
      <c r="E34" s="23">
        <v>14.26</v>
      </c>
      <c r="F34" s="85">
        <f t="shared" si="1"/>
        <v>49.41</v>
      </c>
      <c r="G34" s="85">
        <f t="shared" si="2"/>
        <v>704.59</v>
      </c>
      <c r="H34" s="85">
        <f t="shared" si="0"/>
        <v>19.75</v>
      </c>
      <c r="I34" s="85">
        <f t="shared" si="3"/>
        <v>49.400000000000006</v>
      </c>
      <c r="J34" s="85">
        <f t="shared" si="4"/>
        <v>975.65</v>
      </c>
      <c r="K34" s="85">
        <v>98.81</v>
      </c>
      <c r="L34" s="142">
        <f t="shared" si="5"/>
        <v>1680.24</v>
      </c>
    </row>
    <row r="35" spans="1:12" s="25" customFormat="1" ht="51.75" customHeight="1" x14ac:dyDescent="0.2">
      <c r="A35" s="20" t="s">
        <v>65</v>
      </c>
      <c r="B35" s="51" t="s">
        <v>66</v>
      </c>
      <c r="C35" s="85" t="s">
        <v>39</v>
      </c>
      <c r="D35" s="85" t="s">
        <v>23</v>
      </c>
      <c r="E35" s="23">
        <v>14.26</v>
      </c>
      <c r="F35" s="85">
        <f t="shared" si="1"/>
        <v>70</v>
      </c>
      <c r="G35" s="85">
        <f t="shared" si="2"/>
        <v>998.2</v>
      </c>
      <c r="H35" s="85">
        <f t="shared" si="0"/>
        <v>19.75</v>
      </c>
      <c r="I35" s="85">
        <f t="shared" si="3"/>
        <v>70</v>
      </c>
      <c r="J35" s="85">
        <f t="shared" si="4"/>
        <v>1382.5</v>
      </c>
      <c r="K35" s="85">
        <v>140</v>
      </c>
      <c r="L35" s="142">
        <f t="shared" si="5"/>
        <v>2380.6999999999998</v>
      </c>
    </row>
    <row r="36" spans="1:12" s="25" customFormat="1" ht="38.25" customHeight="1" x14ac:dyDescent="0.2">
      <c r="A36" s="20" t="s">
        <v>67</v>
      </c>
      <c r="B36" s="51" t="s">
        <v>68</v>
      </c>
      <c r="C36" s="85" t="s">
        <v>69</v>
      </c>
      <c r="D36" s="85" t="s">
        <v>23</v>
      </c>
      <c r="E36" s="23">
        <v>14.26</v>
      </c>
      <c r="F36" s="85">
        <f t="shared" si="1"/>
        <v>32.299999999999997</v>
      </c>
      <c r="G36" s="85">
        <f t="shared" si="2"/>
        <v>460.6</v>
      </c>
      <c r="H36" s="85">
        <f t="shared" si="0"/>
        <v>19.75</v>
      </c>
      <c r="I36" s="85">
        <f t="shared" si="3"/>
        <v>32.299999999999997</v>
      </c>
      <c r="J36" s="85">
        <f t="shared" si="4"/>
        <v>637.92999999999995</v>
      </c>
      <c r="K36" s="85">
        <v>64.599999999999994</v>
      </c>
      <c r="L36" s="142">
        <f t="shared" si="5"/>
        <v>1098.53</v>
      </c>
    </row>
    <row r="37" spans="1:12" s="25" customFormat="1" ht="53.25" customHeight="1" x14ac:dyDescent="0.2">
      <c r="A37" s="20" t="s">
        <v>70</v>
      </c>
      <c r="B37" s="51" t="s">
        <v>699</v>
      </c>
      <c r="C37" s="205" t="s">
        <v>32</v>
      </c>
      <c r="D37" s="85" t="s">
        <v>23</v>
      </c>
      <c r="E37" s="23">
        <v>14.26</v>
      </c>
      <c r="F37" s="85">
        <f t="shared" si="1"/>
        <v>94.54</v>
      </c>
      <c r="G37" s="85">
        <f t="shared" si="2"/>
        <v>1348.14</v>
      </c>
      <c r="H37" s="85">
        <f t="shared" si="0"/>
        <v>19.75</v>
      </c>
      <c r="I37" s="85">
        <f t="shared" si="3"/>
        <v>94.54</v>
      </c>
      <c r="J37" s="85">
        <f t="shared" si="4"/>
        <v>1867.17</v>
      </c>
      <c r="K37" s="85">
        <v>189.08</v>
      </c>
      <c r="L37" s="142">
        <f t="shared" si="5"/>
        <v>3215.3100000000004</v>
      </c>
    </row>
    <row r="38" spans="1:12" s="25" customFormat="1" ht="52.5" customHeight="1" x14ac:dyDescent="0.2">
      <c r="A38" s="20" t="s">
        <v>71</v>
      </c>
      <c r="B38" s="51" t="s">
        <v>72</v>
      </c>
      <c r="C38" s="85" t="s">
        <v>73</v>
      </c>
      <c r="D38" s="85" t="s">
        <v>34</v>
      </c>
      <c r="E38" s="23">
        <v>22.24</v>
      </c>
      <c r="F38" s="85">
        <f t="shared" si="1"/>
        <v>200</v>
      </c>
      <c r="G38" s="85">
        <f t="shared" si="2"/>
        <v>4448</v>
      </c>
      <c r="H38" s="85">
        <f t="shared" si="0"/>
        <v>30.8</v>
      </c>
      <c r="I38" s="85">
        <f t="shared" si="3"/>
        <v>200</v>
      </c>
      <c r="J38" s="85">
        <f t="shared" si="4"/>
        <v>6160</v>
      </c>
      <c r="K38" s="85">
        <v>400</v>
      </c>
      <c r="L38" s="142">
        <f t="shared" si="5"/>
        <v>10608</v>
      </c>
    </row>
    <row r="39" spans="1:12" s="25" customFormat="1" ht="68.25" customHeight="1" x14ac:dyDescent="0.2">
      <c r="A39" s="20" t="s">
        <v>74</v>
      </c>
      <c r="B39" s="51" t="s">
        <v>75</v>
      </c>
      <c r="C39" s="85" t="s">
        <v>39</v>
      </c>
      <c r="D39" s="85" t="s">
        <v>23</v>
      </c>
      <c r="E39" s="23">
        <v>14.26</v>
      </c>
      <c r="F39" s="85">
        <f t="shared" si="1"/>
        <v>85.7</v>
      </c>
      <c r="G39" s="85">
        <f t="shared" si="2"/>
        <v>1222.08</v>
      </c>
      <c r="H39" s="85">
        <f t="shared" si="0"/>
        <v>19.75</v>
      </c>
      <c r="I39" s="85">
        <f t="shared" si="3"/>
        <v>85.689999999999984</v>
      </c>
      <c r="J39" s="85">
        <f t="shared" si="4"/>
        <v>1692.38</v>
      </c>
      <c r="K39" s="85">
        <v>171.39</v>
      </c>
      <c r="L39" s="142">
        <f t="shared" si="5"/>
        <v>2914.46</v>
      </c>
    </row>
    <row r="40" spans="1:12" s="25" customFormat="1" ht="54.75" customHeight="1" x14ac:dyDescent="0.2">
      <c r="A40" s="20" t="s">
        <v>76</v>
      </c>
      <c r="B40" s="51" t="s">
        <v>77</v>
      </c>
      <c r="C40" s="85" t="s">
        <v>39</v>
      </c>
      <c r="D40" s="85" t="s">
        <v>23</v>
      </c>
      <c r="E40" s="23">
        <v>14.26</v>
      </c>
      <c r="F40" s="85">
        <f t="shared" si="1"/>
        <v>16</v>
      </c>
      <c r="G40" s="85">
        <f t="shared" si="2"/>
        <v>228.16</v>
      </c>
      <c r="H40" s="85">
        <f t="shared" si="0"/>
        <v>19.75</v>
      </c>
      <c r="I40" s="85">
        <f t="shared" si="3"/>
        <v>16</v>
      </c>
      <c r="J40" s="85">
        <f t="shared" si="4"/>
        <v>316</v>
      </c>
      <c r="K40" s="85">
        <v>32</v>
      </c>
      <c r="L40" s="142">
        <f t="shared" si="5"/>
        <v>544.16</v>
      </c>
    </row>
    <row r="41" spans="1:12" s="25" customFormat="1" ht="38.25" customHeight="1" x14ac:dyDescent="0.2">
      <c r="A41" s="20" t="s">
        <v>78</v>
      </c>
      <c r="B41" s="51" t="s">
        <v>79</v>
      </c>
      <c r="C41" s="85" t="s">
        <v>62</v>
      </c>
      <c r="D41" s="85" t="s">
        <v>23</v>
      </c>
      <c r="E41" s="23">
        <v>14.26</v>
      </c>
      <c r="F41" s="85">
        <f t="shared" si="1"/>
        <v>70.42</v>
      </c>
      <c r="G41" s="85">
        <f t="shared" si="2"/>
        <v>1004.19</v>
      </c>
      <c r="H41" s="85">
        <f t="shared" si="0"/>
        <v>19.75</v>
      </c>
      <c r="I41" s="85">
        <f t="shared" si="3"/>
        <v>70.410000000000011</v>
      </c>
      <c r="J41" s="85">
        <f t="shared" si="4"/>
        <v>1390.6</v>
      </c>
      <c r="K41" s="85">
        <v>140.83000000000001</v>
      </c>
      <c r="L41" s="142">
        <f t="shared" si="5"/>
        <v>2394.79</v>
      </c>
    </row>
    <row r="42" spans="1:12" s="25" customFormat="1" ht="42.75" customHeight="1" x14ac:dyDescent="0.2">
      <c r="A42" s="20" t="s">
        <v>80</v>
      </c>
      <c r="B42" s="51" t="s">
        <v>81</v>
      </c>
      <c r="C42" s="85" t="s">
        <v>62</v>
      </c>
      <c r="D42" s="85" t="s">
        <v>23</v>
      </c>
      <c r="E42" s="23">
        <v>14.26</v>
      </c>
      <c r="F42" s="85">
        <f t="shared" si="1"/>
        <v>55.45</v>
      </c>
      <c r="G42" s="85">
        <f t="shared" si="2"/>
        <v>790.72</v>
      </c>
      <c r="H42" s="85">
        <f t="shared" si="0"/>
        <v>19.75</v>
      </c>
      <c r="I42" s="85">
        <f t="shared" si="3"/>
        <v>55.45</v>
      </c>
      <c r="J42" s="85">
        <f t="shared" si="4"/>
        <v>1095.1400000000001</v>
      </c>
      <c r="K42" s="85">
        <v>110.9</v>
      </c>
      <c r="L42" s="142">
        <f t="shared" si="5"/>
        <v>1885.8600000000001</v>
      </c>
    </row>
    <row r="43" spans="1:12" s="25" customFormat="1" ht="44.25" customHeight="1" x14ac:dyDescent="0.2">
      <c r="A43" s="20" t="s">
        <v>82</v>
      </c>
      <c r="B43" s="51" t="s">
        <v>83</v>
      </c>
      <c r="C43" s="85" t="s">
        <v>62</v>
      </c>
      <c r="D43" s="85" t="s">
        <v>23</v>
      </c>
      <c r="E43" s="23">
        <v>14.26</v>
      </c>
      <c r="F43" s="85">
        <f t="shared" si="1"/>
        <v>17.5</v>
      </c>
      <c r="G43" s="85">
        <f t="shared" si="2"/>
        <v>249.55</v>
      </c>
      <c r="H43" s="85">
        <f t="shared" si="0"/>
        <v>19.75</v>
      </c>
      <c r="I43" s="85">
        <f t="shared" si="3"/>
        <v>17.5</v>
      </c>
      <c r="J43" s="85">
        <f t="shared" si="4"/>
        <v>345.63</v>
      </c>
      <c r="K43" s="85">
        <v>35</v>
      </c>
      <c r="L43" s="142">
        <f t="shared" si="5"/>
        <v>595.18000000000006</v>
      </c>
    </row>
    <row r="44" spans="1:12" s="25" customFormat="1" ht="41.25" customHeight="1" x14ac:dyDescent="0.2">
      <c r="A44" s="20" t="s">
        <v>84</v>
      </c>
      <c r="B44" s="51" t="s">
        <v>85</v>
      </c>
      <c r="C44" s="205" t="s">
        <v>32</v>
      </c>
      <c r="D44" s="85" t="s">
        <v>23</v>
      </c>
      <c r="E44" s="23">
        <v>14.26</v>
      </c>
      <c r="F44" s="85">
        <f t="shared" si="1"/>
        <v>28.85</v>
      </c>
      <c r="G44" s="85">
        <f t="shared" si="2"/>
        <v>411.4</v>
      </c>
      <c r="H44" s="85">
        <f t="shared" si="0"/>
        <v>19.75</v>
      </c>
      <c r="I44" s="85">
        <f t="shared" si="3"/>
        <v>28.85</v>
      </c>
      <c r="J44" s="85">
        <f t="shared" si="4"/>
        <v>569.79</v>
      </c>
      <c r="K44" s="85">
        <v>57.7</v>
      </c>
      <c r="L44" s="142">
        <f t="shared" si="5"/>
        <v>981.18999999999994</v>
      </c>
    </row>
    <row r="45" spans="1:12" s="25" customFormat="1" ht="38.25" customHeight="1" x14ac:dyDescent="0.2">
      <c r="A45" s="20" t="s">
        <v>86</v>
      </c>
      <c r="B45" s="51" t="s">
        <v>87</v>
      </c>
      <c r="C45" s="85" t="s">
        <v>39</v>
      </c>
      <c r="D45" s="85" t="s">
        <v>23</v>
      </c>
      <c r="E45" s="23">
        <v>14.26</v>
      </c>
      <c r="F45" s="85">
        <f t="shared" si="1"/>
        <v>63.62</v>
      </c>
      <c r="G45" s="85">
        <f t="shared" si="2"/>
        <v>907.22</v>
      </c>
      <c r="H45" s="85">
        <f t="shared" si="0"/>
        <v>19.75</v>
      </c>
      <c r="I45" s="85">
        <f t="shared" si="3"/>
        <v>63.62</v>
      </c>
      <c r="J45" s="85">
        <f t="shared" si="4"/>
        <v>1256.5</v>
      </c>
      <c r="K45" s="85">
        <v>127.24</v>
      </c>
      <c r="L45" s="142">
        <f t="shared" si="5"/>
        <v>2163.7200000000003</v>
      </c>
    </row>
    <row r="46" spans="1:12" s="25" customFormat="1" ht="42.75" customHeight="1" thickBot="1" x14ac:dyDescent="0.25">
      <c r="A46" s="179" t="s">
        <v>88</v>
      </c>
      <c r="B46" s="210" t="s">
        <v>89</v>
      </c>
      <c r="C46" s="16" t="s">
        <v>39</v>
      </c>
      <c r="D46" s="16" t="s">
        <v>23</v>
      </c>
      <c r="E46" s="19">
        <v>14.26</v>
      </c>
      <c r="F46" s="16">
        <f t="shared" si="1"/>
        <v>7.25</v>
      </c>
      <c r="G46" s="16">
        <f t="shared" si="2"/>
        <v>103.39</v>
      </c>
      <c r="H46" s="16">
        <f t="shared" si="0"/>
        <v>19.75</v>
      </c>
      <c r="I46" s="16">
        <f t="shared" si="3"/>
        <v>7.25</v>
      </c>
      <c r="J46" s="16">
        <f t="shared" si="4"/>
        <v>143.19</v>
      </c>
      <c r="K46" s="16">
        <v>14.5</v>
      </c>
      <c r="L46" s="143">
        <f t="shared" si="5"/>
        <v>246.57999999999998</v>
      </c>
    </row>
    <row r="47" spans="1:12" ht="33.75" customHeight="1" x14ac:dyDescent="0.2">
      <c r="A47" s="259" t="s">
        <v>90</v>
      </c>
      <c r="B47" s="321" t="s">
        <v>91</v>
      </c>
      <c r="C47" s="261"/>
      <c r="D47" s="261"/>
      <c r="E47" s="321"/>
      <c r="F47" s="261">
        <f>F48+F49</f>
        <v>7932.7100000000009</v>
      </c>
      <c r="G47" s="261">
        <f>G48+G49</f>
        <v>125777.53000000001</v>
      </c>
      <c r="H47" s="321"/>
      <c r="I47" s="261">
        <f>I48+I49</f>
        <v>7932.550299999999</v>
      </c>
      <c r="J47" s="261">
        <f>J48+J49</f>
        <v>174194.43</v>
      </c>
      <c r="K47" s="261">
        <f>K48+K49</f>
        <v>15865.260299999998</v>
      </c>
      <c r="L47" s="322">
        <f>L48+L49</f>
        <v>299971.96000000002</v>
      </c>
    </row>
    <row r="48" spans="1:12" ht="13.5" customHeight="1" x14ac:dyDescent="0.2">
      <c r="A48" s="319"/>
      <c r="B48" s="28" t="s">
        <v>92</v>
      </c>
      <c r="C48" s="27"/>
      <c r="D48" s="27"/>
      <c r="E48" s="29"/>
      <c r="F48" s="29">
        <f>F50+F73+F52+F54+F55+F59+F60+F61+F63+F65+F67+F69+F70+F71+F75+F76+F77+F78+F80+F82+F84+F86+F89+F94+F96+F100+F102+F104+F106+F114+F122+F137+F139+F141+F143+F145+F147+F156+F158+F160+F167+F168</f>
        <v>1747.0700000000002</v>
      </c>
      <c r="G48" s="29">
        <f>G50+G73+G52+G54+G55+G59+G60+G61+G63+G65+G67+G69+G70+G71+G75+G76+G77+G78+G80+G82+G84+G86+G89+G94+G96+G100+G102+G104+G106+G114+G122+G137+G139+G141+G143+G145+G147+G156+G158+G160+G167+G168</f>
        <v>28957.97</v>
      </c>
      <c r="H48" s="29"/>
      <c r="I48" s="29">
        <f>I50+I73+I52+I54+I55+I59+I60+I61+I63+I65+I67+I69+I70+I71+I75+I76+I77+I78+I80+I82+I84+I86+I89+I94+I96+I100+I102+I104+I106+I114+I122+I137+I139+I141+I143+I145+I147+I156+I158+I160+I167+I168</f>
        <v>1747.0117000000002</v>
      </c>
      <c r="J48" s="29">
        <f>J50+J73+J52+J54+J55+J59+J60+J61+J63+J65+J67+J69+J70+J71+J75+J76+J77+J78+J80+J82+J84+J86+J89+J94+J96+J100+J102+J104+J106+J114+J122+J137+J139+J141+J143+J145+J147+J156+J158+J160+J167+J168</f>
        <v>40104.080000000002</v>
      </c>
      <c r="K48" s="29">
        <f>K50+K73+K52+K54+K55+K59+K60+K61+K63+K65+K67+K69+K70+K71+K75+K76+K77+K78+K80+K82+K84+K86+K89+K94+K96+K100+K102+K104+K106+K114+K122+K137+K139+K141+K143+K145+K147+K156+K158+K160+K167+K168</f>
        <v>3494.0817000000002</v>
      </c>
      <c r="L48" s="138">
        <f>L50+L73+L52+L54+L55+L59+L60+L61+L63+L65+L67+L69+L70+L71+L75+L76+L77+L78+L80+L82+L84+L86+L89+L94+L96+L100+L102+L104+L106+L114+L122+L137+L139+L141+L143+L145+L147+L156+L158+L160+L167+L168</f>
        <v>69062.05</v>
      </c>
    </row>
    <row r="49" spans="1:12" ht="13.5" customHeight="1" thickBot="1" x14ac:dyDescent="0.25">
      <c r="A49" s="323"/>
      <c r="B49" s="324" t="s">
        <v>93</v>
      </c>
      <c r="C49" s="325"/>
      <c r="D49" s="325"/>
      <c r="E49" s="266"/>
      <c r="F49" s="266">
        <f>F51+F74+F53+F62+F64+F66+F68+F72+F79+F81+F83+F85+F87+F88+F90+F91+F92+F93+F95+F97+F98+F99+F101+F103+F105+F110+F117+F130+F138+F140+F142+F144+F146+F151+F157+F159+F163+F166+F169+F170</f>
        <v>6185.64</v>
      </c>
      <c r="G49" s="266">
        <f>G51+G74+G53+G62+G64+G66+G68+G72+G79+G81+G83+G85+G87+G88+G90+G91+G92+G93+G95+G97+G98+G99+G101+G103+G105+G110+G117+G130+G138+G140+G142+G144+G146+G151+G157+G159+G163+G166+G169+G170</f>
        <v>96819.560000000012</v>
      </c>
      <c r="H49" s="266"/>
      <c r="I49" s="266">
        <f>I51+I74+I53+I62+I64+I66+I68+I72+I79+I81+I83+I85+I87+I88+I90+I91+I92+I93+I95+I97+I98+I99+I101+I103+I105+I110+I117+I130+I138+I140+I142+I144+I146+I151+I157+I159+I163+I166+I169+I170</f>
        <v>6185.538599999999</v>
      </c>
      <c r="J49" s="266">
        <f>J51+J74+J53+J62+J64+J66+J68+J72+J79+J81+J83+J85+J87+J88+J90+J91+J92+J93+J95+J97+J98+J99+J101+J103+J105+J110+J117+J130+J138+J140+J142+J144+J146+J151+J157+J159+J163+J166+J169+J170</f>
        <v>134090.35</v>
      </c>
      <c r="K49" s="266">
        <f>K51+K74+K53+K62+K64+K66+K68+K72+K79+K81+K83+K85+K87+K88+K90+K91+K92+K93+K95+K97+K98+K99+K101+K103+K105+K110+K117+K130+K138+K140+K142+K144+K146+K151+K157+K159+K163+K166+K169+K170</f>
        <v>12371.178599999997</v>
      </c>
      <c r="L49" s="267">
        <f>L51+L74+L53+L62+L64+L66+L68+L72+L79+L81+L83+L85+L87+L88+L90+L91+L92+L93+L95+L97+L98+L99+L101+L103+L105+L110+L117+L130+L138+L140+L142+L144+L146+L151+L157+L159+L163+L166+L169+L170</f>
        <v>230909.91000000003</v>
      </c>
    </row>
    <row r="50" spans="1:12" ht="52.15" customHeight="1" x14ac:dyDescent="0.2">
      <c r="A50" s="356" t="s">
        <v>94</v>
      </c>
      <c r="B50" s="327" t="s">
        <v>844</v>
      </c>
      <c r="C50" s="15" t="s">
        <v>39</v>
      </c>
      <c r="D50" s="320" t="s">
        <v>23</v>
      </c>
      <c r="E50" s="14">
        <v>14.26</v>
      </c>
      <c r="F50" s="15">
        <f>ROUND(K50/2,2)</f>
        <v>13.5</v>
      </c>
      <c r="G50" s="15">
        <f>ROUND(E50*F50,2)</f>
        <v>192.51</v>
      </c>
      <c r="H50" s="15">
        <f>ROUND(E50*$I$239,2)</f>
        <v>19.75</v>
      </c>
      <c r="I50" s="15">
        <f>K50-F50</f>
        <v>13.5</v>
      </c>
      <c r="J50" s="15">
        <f>ROUND(H50*I50,2)</f>
        <v>266.63</v>
      </c>
      <c r="K50" s="258">
        <v>27</v>
      </c>
      <c r="L50" s="148">
        <f>J50+G50</f>
        <v>459.14</v>
      </c>
    </row>
    <row r="51" spans="1:12" ht="51.75" customHeight="1" x14ac:dyDescent="0.2">
      <c r="A51" s="357"/>
      <c r="B51" s="35" t="s">
        <v>701</v>
      </c>
      <c r="C51" s="85" t="s">
        <v>39</v>
      </c>
      <c r="D51" s="36" t="s">
        <v>23</v>
      </c>
      <c r="E51" s="14">
        <v>14.26</v>
      </c>
      <c r="F51" s="85">
        <f>ROUND(K51/2,2)</f>
        <v>50</v>
      </c>
      <c r="G51" s="85">
        <f>ROUND(E51*F51,2)</f>
        <v>713</v>
      </c>
      <c r="H51" s="85">
        <f>ROUND(E51*$I$239,2)</f>
        <v>19.75</v>
      </c>
      <c r="I51" s="85">
        <f>K51-F51</f>
        <v>50</v>
      </c>
      <c r="J51" s="85">
        <f>ROUND(H51*I51,2)</f>
        <v>987.5</v>
      </c>
      <c r="K51" s="30">
        <v>100</v>
      </c>
      <c r="L51" s="142">
        <f>J51+G51</f>
        <v>1700.5</v>
      </c>
    </row>
    <row r="52" spans="1:12" ht="68.25" customHeight="1" x14ac:dyDescent="0.2">
      <c r="A52" s="357" t="s">
        <v>95</v>
      </c>
      <c r="B52" s="35" t="s">
        <v>845</v>
      </c>
      <c r="C52" s="85" t="s">
        <v>39</v>
      </c>
      <c r="D52" s="36" t="s">
        <v>23</v>
      </c>
      <c r="E52" s="14">
        <v>14.26</v>
      </c>
      <c r="F52" s="85">
        <f>ROUND(K52/2,2)</f>
        <v>4.1100000000000003</v>
      </c>
      <c r="G52" s="85">
        <f>ROUND(E52*F52,2)</f>
        <v>58.61</v>
      </c>
      <c r="H52" s="85">
        <f>ROUND(E52*$I$239,2)</f>
        <v>19.75</v>
      </c>
      <c r="I52" s="85">
        <f>K52-F52</f>
        <v>4.1000000000000005</v>
      </c>
      <c r="J52" s="85">
        <f>ROUND(H52*I52,2)</f>
        <v>80.98</v>
      </c>
      <c r="K52" s="30">
        <v>8.2100000000000009</v>
      </c>
      <c r="L52" s="142">
        <f>G52+J52</f>
        <v>139.59</v>
      </c>
    </row>
    <row r="53" spans="1:12" ht="69.75" customHeight="1" x14ac:dyDescent="0.2">
      <c r="A53" s="357"/>
      <c r="B53" s="35" t="s">
        <v>704</v>
      </c>
      <c r="C53" s="85" t="s">
        <v>39</v>
      </c>
      <c r="D53" s="36" t="s">
        <v>23</v>
      </c>
      <c r="E53" s="14">
        <v>14.26</v>
      </c>
      <c r="F53" s="85">
        <f>ROUND(K53/2,2)</f>
        <v>130.9</v>
      </c>
      <c r="G53" s="85">
        <f>ROUND(E53*F53,2)</f>
        <v>1866.63</v>
      </c>
      <c r="H53" s="85">
        <f>ROUND(E53*$I$239,2)</f>
        <v>19.75</v>
      </c>
      <c r="I53" s="85">
        <f>K53-F53</f>
        <v>130.89000000000001</v>
      </c>
      <c r="J53" s="85">
        <f>ROUND(H53*I53,2)</f>
        <v>2585.08</v>
      </c>
      <c r="K53" s="30">
        <v>261.79000000000002</v>
      </c>
      <c r="L53" s="142">
        <f>G53+J53</f>
        <v>4451.71</v>
      </c>
    </row>
    <row r="54" spans="1:12" ht="66.75" customHeight="1" x14ac:dyDescent="0.2">
      <c r="A54" s="139" t="s">
        <v>96</v>
      </c>
      <c r="B54" s="35" t="s">
        <v>846</v>
      </c>
      <c r="C54" s="85" t="s">
        <v>39</v>
      </c>
      <c r="D54" s="36" t="s">
        <v>23</v>
      </c>
      <c r="E54" s="14">
        <v>14.26</v>
      </c>
      <c r="F54" s="85">
        <f>ROUND(K54/2,2)</f>
        <v>65</v>
      </c>
      <c r="G54" s="85">
        <f>ROUND(E54*F54,2)</f>
        <v>926.9</v>
      </c>
      <c r="H54" s="85">
        <f>ROUND(E54*$I$239,2)</f>
        <v>19.75</v>
      </c>
      <c r="I54" s="85">
        <f>K54-F54</f>
        <v>65</v>
      </c>
      <c r="J54" s="85">
        <f>ROUND(H54*I54,2)</f>
        <v>1283.75</v>
      </c>
      <c r="K54" s="30">
        <v>130</v>
      </c>
      <c r="L54" s="142">
        <f>G54+J54</f>
        <v>2210.65</v>
      </c>
    </row>
    <row r="55" spans="1:12" ht="63.75" customHeight="1" x14ac:dyDescent="0.2">
      <c r="A55" s="357" t="s">
        <v>97</v>
      </c>
      <c r="B55" s="39" t="s">
        <v>847</v>
      </c>
      <c r="C55" s="31"/>
      <c r="D55" s="32"/>
      <c r="E55" s="33"/>
      <c r="F55" s="34">
        <f>SUM(F56:F58)</f>
        <v>68</v>
      </c>
      <c r="G55" s="34">
        <f>SUM(G56:G58)</f>
        <v>942.77</v>
      </c>
      <c r="H55" s="33"/>
      <c r="I55" s="34">
        <f>SUM(I56:I58)</f>
        <v>68</v>
      </c>
      <c r="J55" s="34">
        <f>SUM(J56:J58)</f>
        <v>1305.6799999999998</v>
      </c>
      <c r="K55" s="31">
        <f>SUM(K56:K58)</f>
        <v>136</v>
      </c>
      <c r="L55" s="140">
        <f>SUM(L56:L58)</f>
        <v>2248.4499999999998</v>
      </c>
    </row>
    <row r="56" spans="1:12" ht="39" customHeight="1" x14ac:dyDescent="0.2">
      <c r="A56" s="357"/>
      <c r="B56" s="35" t="s">
        <v>98</v>
      </c>
      <c r="C56" s="85" t="s">
        <v>39</v>
      </c>
      <c r="D56" s="36" t="s">
        <v>23</v>
      </c>
      <c r="E56" s="14">
        <v>14.26</v>
      </c>
      <c r="F56" s="85">
        <f t="shared" ref="F56:F87" si="6">ROUND(K56/2,2)</f>
        <v>32.5</v>
      </c>
      <c r="G56" s="85">
        <f t="shared" ref="G56:G87" si="7">ROUND(E56*F56,2)</f>
        <v>463.45</v>
      </c>
      <c r="H56" s="85">
        <f t="shared" ref="H56:H87" si="8">ROUND(E56*$I$239,2)</f>
        <v>19.75</v>
      </c>
      <c r="I56" s="85">
        <f t="shared" ref="I56:I87" si="9">K56-F56</f>
        <v>32.5</v>
      </c>
      <c r="J56" s="85">
        <f t="shared" ref="J56:J80" si="10">ROUND(H56*I56,2)</f>
        <v>641.88</v>
      </c>
      <c r="K56" s="30">
        <v>65</v>
      </c>
      <c r="L56" s="142">
        <f t="shared" ref="L56:L87" si="11">G56+J56</f>
        <v>1105.33</v>
      </c>
    </row>
    <row r="57" spans="1:12" ht="37.35" customHeight="1" x14ac:dyDescent="0.2">
      <c r="A57" s="357"/>
      <c r="B57" s="35" t="s">
        <v>848</v>
      </c>
      <c r="C57" s="85" t="s">
        <v>39</v>
      </c>
      <c r="D57" s="36" t="s">
        <v>23</v>
      </c>
      <c r="E57" s="14">
        <v>6.73</v>
      </c>
      <c r="F57" s="85">
        <f t="shared" si="6"/>
        <v>20</v>
      </c>
      <c r="G57" s="85">
        <f t="shared" si="7"/>
        <v>134.6</v>
      </c>
      <c r="H57" s="85">
        <f t="shared" si="8"/>
        <v>9.32</v>
      </c>
      <c r="I57" s="85">
        <f t="shared" si="9"/>
        <v>20</v>
      </c>
      <c r="J57" s="85">
        <f t="shared" si="10"/>
        <v>186.4</v>
      </c>
      <c r="K57" s="30">
        <v>40</v>
      </c>
      <c r="L57" s="142">
        <f t="shared" si="11"/>
        <v>321</v>
      </c>
    </row>
    <row r="58" spans="1:12" ht="44.25" customHeight="1" x14ac:dyDescent="0.2">
      <c r="A58" s="357"/>
      <c r="B58" s="35" t="s">
        <v>99</v>
      </c>
      <c r="C58" s="273" t="s">
        <v>55</v>
      </c>
      <c r="D58" s="16" t="s">
        <v>34</v>
      </c>
      <c r="E58" s="23">
        <v>22.24</v>
      </c>
      <c r="F58" s="85">
        <f t="shared" si="6"/>
        <v>15.5</v>
      </c>
      <c r="G58" s="85">
        <f t="shared" si="7"/>
        <v>344.72</v>
      </c>
      <c r="H58" s="85">
        <f t="shared" si="8"/>
        <v>30.8</v>
      </c>
      <c r="I58" s="85">
        <f t="shared" si="9"/>
        <v>15.5</v>
      </c>
      <c r="J58" s="85">
        <f t="shared" si="10"/>
        <v>477.4</v>
      </c>
      <c r="K58" s="30">
        <v>31</v>
      </c>
      <c r="L58" s="142">
        <f t="shared" si="11"/>
        <v>822.12</v>
      </c>
    </row>
    <row r="59" spans="1:12" ht="62.25" customHeight="1" x14ac:dyDescent="0.2">
      <c r="A59" s="139" t="s">
        <v>100</v>
      </c>
      <c r="B59" s="35" t="s">
        <v>849</v>
      </c>
      <c r="C59" s="85" t="s">
        <v>39</v>
      </c>
      <c r="D59" s="36" t="s">
        <v>23</v>
      </c>
      <c r="E59" s="14">
        <v>14.26</v>
      </c>
      <c r="F59" s="85">
        <f t="shared" si="6"/>
        <v>205</v>
      </c>
      <c r="G59" s="85">
        <f t="shared" si="7"/>
        <v>2923.3</v>
      </c>
      <c r="H59" s="85">
        <f t="shared" si="8"/>
        <v>19.75</v>
      </c>
      <c r="I59" s="85">
        <f t="shared" si="9"/>
        <v>205</v>
      </c>
      <c r="J59" s="85">
        <f t="shared" si="10"/>
        <v>4048.75</v>
      </c>
      <c r="K59" s="30">
        <v>410</v>
      </c>
      <c r="L59" s="142">
        <f t="shared" si="11"/>
        <v>6972.05</v>
      </c>
    </row>
    <row r="60" spans="1:12" ht="57.75" customHeight="1" x14ac:dyDescent="0.2">
      <c r="A60" s="139" t="s">
        <v>101</v>
      </c>
      <c r="B60" s="35" t="s">
        <v>850</v>
      </c>
      <c r="C60" s="85" t="s">
        <v>39</v>
      </c>
      <c r="D60" s="36" t="s">
        <v>23</v>
      </c>
      <c r="E60" s="14">
        <v>14.26</v>
      </c>
      <c r="F60" s="85">
        <f t="shared" si="6"/>
        <v>145</v>
      </c>
      <c r="G60" s="85">
        <f t="shared" si="7"/>
        <v>2067.6999999999998</v>
      </c>
      <c r="H60" s="85">
        <f t="shared" si="8"/>
        <v>19.75</v>
      </c>
      <c r="I60" s="85">
        <f t="shared" si="9"/>
        <v>145</v>
      </c>
      <c r="J60" s="85">
        <f t="shared" si="10"/>
        <v>2863.75</v>
      </c>
      <c r="K60" s="30">
        <v>290</v>
      </c>
      <c r="L60" s="142">
        <f t="shared" si="11"/>
        <v>4931.45</v>
      </c>
    </row>
    <row r="61" spans="1:12" ht="51.75" customHeight="1" x14ac:dyDescent="0.2">
      <c r="A61" s="357" t="s">
        <v>102</v>
      </c>
      <c r="B61" s="35" t="s">
        <v>851</v>
      </c>
      <c r="C61" s="85" t="s">
        <v>39</v>
      </c>
      <c r="D61" s="36" t="s">
        <v>23</v>
      </c>
      <c r="E61" s="14">
        <v>14.26</v>
      </c>
      <c r="F61" s="85">
        <f t="shared" si="6"/>
        <v>1.1000000000000001</v>
      </c>
      <c r="G61" s="85">
        <f t="shared" si="7"/>
        <v>15.69</v>
      </c>
      <c r="H61" s="85">
        <f t="shared" si="8"/>
        <v>19.75</v>
      </c>
      <c r="I61" s="85">
        <f t="shared" si="9"/>
        <v>1.1000000000000001</v>
      </c>
      <c r="J61" s="85">
        <f t="shared" si="10"/>
        <v>21.73</v>
      </c>
      <c r="K61" s="30">
        <v>2.2000000000000002</v>
      </c>
      <c r="L61" s="142">
        <f t="shared" si="11"/>
        <v>37.42</v>
      </c>
    </row>
    <row r="62" spans="1:12" ht="57.4" customHeight="1" x14ac:dyDescent="0.2">
      <c r="A62" s="357"/>
      <c r="B62" s="35" t="s">
        <v>710</v>
      </c>
      <c r="C62" s="85" t="s">
        <v>39</v>
      </c>
      <c r="D62" s="36" t="s">
        <v>23</v>
      </c>
      <c r="E62" s="14">
        <v>14.26</v>
      </c>
      <c r="F62" s="85">
        <f t="shared" si="6"/>
        <v>400</v>
      </c>
      <c r="G62" s="85">
        <f t="shared" si="7"/>
        <v>5704</v>
      </c>
      <c r="H62" s="85">
        <f t="shared" si="8"/>
        <v>19.75</v>
      </c>
      <c r="I62" s="85">
        <f t="shared" si="9"/>
        <v>400</v>
      </c>
      <c r="J62" s="85">
        <f t="shared" si="10"/>
        <v>7900</v>
      </c>
      <c r="K62" s="30">
        <v>800</v>
      </c>
      <c r="L62" s="142">
        <f t="shared" si="11"/>
        <v>13604</v>
      </c>
    </row>
    <row r="63" spans="1:12" ht="47.1" customHeight="1" x14ac:dyDescent="0.2">
      <c r="A63" s="357" t="s">
        <v>103</v>
      </c>
      <c r="B63" s="35" t="s">
        <v>852</v>
      </c>
      <c r="C63" s="85" t="s">
        <v>39</v>
      </c>
      <c r="D63" s="36" t="s">
        <v>23</v>
      </c>
      <c r="E63" s="14">
        <v>14.26</v>
      </c>
      <c r="F63" s="85">
        <f t="shared" si="6"/>
        <v>16</v>
      </c>
      <c r="G63" s="85">
        <f t="shared" si="7"/>
        <v>228.16</v>
      </c>
      <c r="H63" s="85">
        <f t="shared" si="8"/>
        <v>19.75</v>
      </c>
      <c r="I63" s="85">
        <f t="shared" si="9"/>
        <v>16</v>
      </c>
      <c r="J63" s="85">
        <f t="shared" si="10"/>
        <v>316</v>
      </c>
      <c r="K63" s="30">
        <v>32</v>
      </c>
      <c r="L63" s="142">
        <f t="shared" si="11"/>
        <v>544.16</v>
      </c>
    </row>
    <row r="64" spans="1:12" ht="51" customHeight="1" x14ac:dyDescent="0.2">
      <c r="A64" s="357"/>
      <c r="B64" s="35" t="s">
        <v>744</v>
      </c>
      <c r="C64" s="85" t="s">
        <v>39</v>
      </c>
      <c r="D64" s="36" t="s">
        <v>23</v>
      </c>
      <c r="E64" s="14">
        <v>14.26</v>
      </c>
      <c r="F64" s="85">
        <f t="shared" si="6"/>
        <v>250</v>
      </c>
      <c r="G64" s="85">
        <f t="shared" si="7"/>
        <v>3565</v>
      </c>
      <c r="H64" s="85">
        <f t="shared" si="8"/>
        <v>19.75</v>
      </c>
      <c r="I64" s="85">
        <f t="shared" si="9"/>
        <v>250</v>
      </c>
      <c r="J64" s="85">
        <f t="shared" si="10"/>
        <v>4937.5</v>
      </c>
      <c r="K64" s="30">
        <v>500</v>
      </c>
      <c r="L64" s="142">
        <f t="shared" si="11"/>
        <v>8502.5</v>
      </c>
    </row>
    <row r="65" spans="1:12" ht="61.15" customHeight="1" x14ac:dyDescent="0.2">
      <c r="A65" s="357" t="s">
        <v>104</v>
      </c>
      <c r="B65" s="35" t="s">
        <v>853</v>
      </c>
      <c r="C65" s="85" t="s">
        <v>39</v>
      </c>
      <c r="D65" s="36" t="s">
        <v>23</v>
      </c>
      <c r="E65" s="14">
        <v>14.26</v>
      </c>
      <c r="F65" s="85">
        <f t="shared" si="6"/>
        <v>27.53</v>
      </c>
      <c r="G65" s="85">
        <f t="shared" si="7"/>
        <v>392.58</v>
      </c>
      <c r="H65" s="85">
        <f t="shared" si="8"/>
        <v>19.75</v>
      </c>
      <c r="I65" s="85">
        <f t="shared" si="9"/>
        <v>27.53</v>
      </c>
      <c r="J65" s="85">
        <f t="shared" si="10"/>
        <v>543.72</v>
      </c>
      <c r="K65" s="30">
        <v>55.06</v>
      </c>
      <c r="L65" s="142">
        <f t="shared" si="11"/>
        <v>936.3</v>
      </c>
    </row>
    <row r="66" spans="1:12" ht="55.5" customHeight="1" x14ac:dyDescent="0.2">
      <c r="A66" s="357"/>
      <c r="B66" s="35" t="s">
        <v>712</v>
      </c>
      <c r="C66" s="85" t="s">
        <v>39</v>
      </c>
      <c r="D66" s="36" t="s">
        <v>23</v>
      </c>
      <c r="E66" s="14">
        <v>14.26</v>
      </c>
      <c r="F66" s="85">
        <f t="shared" si="6"/>
        <v>850</v>
      </c>
      <c r="G66" s="85">
        <f t="shared" si="7"/>
        <v>12121</v>
      </c>
      <c r="H66" s="85">
        <f t="shared" si="8"/>
        <v>19.75</v>
      </c>
      <c r="I66" s="85">
        <f t="shared" si="9"/>
        <v>850</v>
      </c>
      <c r="J66" s="85">
        <f t="shared" si="10"/>
        <v>16787.5</v>
      </c>
      <c r="K66" s="30">
        <v>1700</v>
      </c>
      <c r="L66" s="142">
        <f t="shared" si="11"/>
        <v>28908.5</v>
      </c>
    </row>
    <row r="67" spans="1:12" ht="63" customHeight="1" x14ac:dyDescent="0.2">
      <c r="A67" s="357" t="s">
        <v>105</v>
      </c>
      <c r="B67" s="35" t="s">
        <v>854</v>
      </c>
      <c r="C67" s="85" t="s">
        <v>39</v>
      </c>
      <c r="D67" s="36" t="s">
        <v>23</v>
      </c>
      <c r="E67" s="14">
        <v>14.26</v>
      </c>
      <c r="F67" s="85">
        <f t="shared" si="6"/>
        <v>22.5</v>
      </c>
      <c r="G67" s="85">
        <f t="shared" si="7"/>
        <v>320.85000000000002</v>
      </c>
      <c r="H67" s="85">
        <f t="shared" si="8"/>
        <v>19.75</v>
      </c>
      <c r="I67" s="85">
        <f t="shared" si="9"/>
        <v>22.5</v>
      </c>
      <c r="J67" s="85">
        <f t="shared" si="10"/>
        <v>444.38</v>
      </c>
      <c r="K67" s="30">
        <v>45</v>
      </c>
      <c r="L67" s="142">
        <f t="shared" si="11"/>
        <v>765.23</v>
      </c>
    </row>
    <row r="68" spans="1:12" ht="54.75" customHeight="1" x14ac:dyDescent="0.2">
      <c r="A68" s="357"/>
      <c r="B68" s="35" t="s">
        <v>714</v>
      </c>
      <c r="C68" s="85" t="s">
        <v>39</v>
      </c>
      <c r="D68" s="36" t="s">
        <v>23</v>
      </c>
      <c r="E68" s="14">
        <v>14.26</v>
      </c>
      <c r="F68" s="85">
        <f t="shared" si="6"/>
        <v>25</v>
      </c>
      <c r="G68" s="85">
        <f t="shared" si="7"/>
        <v>356.5</v>
      </c>
      <c r="H68" s="85">
        <f t="shared" si="8"/>
        <v>19.75</v>
      </c>
      <c r="I68" s="85">
        <f t="shared" si="9"/>
        <v>25</v>
      </c>
      <c r="J68" s="85">
        <f t="shared" si="10"/>
        <v>493.75</v>
      </c>
      <c r="K68" s="30">
        <v>50</v>
      </c>
      <c r="L68" s="142">
        <f t="shared" si="11"/>
        <v>850.25</v>
      </c>
    </row>
    <row r="69" spans="1:12" ht="66.400000000000006" customHeight="1" x14ac:dyDescent="0.2">
      <c r="A69" s="357" t="s">
        <v>106</v>
      </c>
      <c r="B69" s="35" t="s">
        <v>855</v>
      </c>
      <c r="C69" s="85" t="s">
        <v>39</v>
      </c>
      <c r="D69" s="36" t="s">
        <v>23</v>
      </c>
      <c r="E69" s="14">
        <v>14.26</v>
      </c>
      <c r="F69" s="85">
        <f t="shared" si="6"/>
        <v>40.39</v>
      </c>
      <c r="G69" s="85">
        <f t="shared" si="7"/>
        <v>575.96</v>
      </c>
      <c r="H69" s="85">
        <f t="shared" si="8"/>
        <v>19.75</v>
      </c>
      <c r="I69" s="85">
        <f t="shared" si="9"/>
        <v>40.379999999999995</v>
      </c>
      <c r="J69" s="85">
        <f t="shared" si="10"/>
        <v>797.51</v>
      </c>
      <c r="K69" s="30">
        <v>80.77</v>
      </c>
      <c r="L69" s="142">
        <f t="shared" si="11"/>
        <v>1373.47</v>
      </c>
    </row>
    <row r="70" spans="1:12" ht="61.15" customHeight="1" x14ac:dyDescent="0.2">
      <c r="A70" s="357"/>
      <c r="B70" s="35" t="s">
        <v>856</v>
      </c>
      <c r="C70" s="205" t="s">
        <v>32</v>
      </c>
      <c r="D70" s="36" t="s">
        <v>23</v>
      </c>
      <c r="E70" s="14">
        <v>14.26</v>
      </c>
      <c r="F70" s="85">
        <f t="shared" si="6"/>
        <v>15.5</v>
      </c>
      <c r="G70" s="85">
        <f t="shared" si="7"/>
        <v>221.03</v>
      </c>
      <c r="H70" s="85">
        <f t="shared" si="8"/>
        <v>19.75</v>
      </c>
      <c r="I70" s="85">
        <f t="shared" si="9"/>
        <v>15.5</v>
      </c>
      <c r="J70" s="85">
        <f t="shared" si="10"/>
        <v>306.13</v>
      </c>
      <c r="K70" s="30">
        <v>31</v>
      </c>
      <c r="L70" s="142">
        <f t="shared" si="11"/>
        <v>527.16</v>
      </c>
    </row>
    <row r="71" spans="1:12" ht="53.25" customHeight="1" x14ac:dyDescent="0.2">
      <c r="A71" s="357" t="s">
        <v>107</v>
      </c>
      <c r="B71" s="35" t="s">
        <v>857</v>
      </c>
      <c r="C71" s="273" t="s">
        <v>55</v>
      </c>
      <c r="D71" s="36" t="s">
        <v>108</v>
      </c>
      <c r="E71" s="23">
        <v>22.24</v>
      </c>
      <c r="F71" s="85">
        <f t="shared" si="6"/>
        <v>13.63</v>
      </c>
      <c r="G71" s="85">
        <f t="shared" si="7"/>
        <v>303.13</v>
      </c>
      <c r="H71" s="85">
        <f t="shared" si="8"/>
        <v>30.8</v>
      </c>
      <c r="I71" s="85">
        <f t="shared" si="9"/>
        <v>13.62</v>
      </c>
      <c r="J71" s="85">
        <f t="shared" si="10"/>
        <v>419.5</v>
      </c>
      <c r="K71" s="30">
        <v>27.25</v>
      </c>
      <c r="L71" s="142">
        <f t="shared" si="11"/>
        <v>722.63</v>
      </c>
    </row>
    <row r="72" spans="1:12" ht="43.35" customHeight="1" x14ac:dyDescent="0.2">
      <c r="A72" s="357"/>
      <c r="B72" s="35" t="s">
        <v>858</v>
      </c>
      <c r="C72" s="273" t="s">
        <v>55</v>
      </c>
      <c r="D72" s="36" t="s">
        <v>108</v>
      </c>
      <c r="E72" s="23">
        <v>22.24</v>
      </c>
      <c r="F72" s="85">
        <f t="shared" si="6"/>
        <v>150</v>
      </c>
      <c r="G72" s="85">
        <f t="shared" si="7"/>
        <v>3336</v>
      </c>
      <c r="H72" s="85">
        <f t="shared" si="8"/>
        <v>30.8</v>
      </c>
      <c r="I72" s="85">
        <f t="shared" si="9"/>
        <v>150</v>
      </c>
      <c r="J72" s="85">
        <f t="shared" si="10"/>
        <v>4620</v>
      </c>
      <c r="K72" s="30">
        <v>300</v>
      </c>
      <c r="L72" s="142">
        <f t="shared" si="11"/>
        <v>7956</v>
      </c>
    </row>
    <row r="73" spans="1:12" ht="58.9" customHeight="1" x14ac:dyDescent="0.2">
      <c r="A73" s="139" t="s">
        <v>109</v>
      </c>
      <c r="B73" s="35" t="s">
        <v>859</v>
      </c>
      <c r="C73" s="85" t="s">
        <v>39</v>
      </c>
      <c r="D73" s="36" t="s">
        <v>23</v>
      </c>
      <c r="E73" s="14">
        <v>14.26</v>
      </c>
      <c r="F73" s="85">
        <f t="shared" si="6"/>
        <v>209</v>
      </c>
      <c r="G73" s="85">
        <f t="shared" si="7"/>
        <v>2980.34</v>
      </c>
      <c r="H73" s="85">
        <f t="shared" si="8"/>
        <v>19.75</v>
      </c>
      <c r="I73" s="85">
        <f t="shared" si="9"/>
        <v>209</v>
      </c>
      <c r="J73" s="85">
        <f t="shared" si="10"/>
        <v>4127.75</v>
      </c>
      <c r="K73" s="30">
        <v>418</v>
      </c>
      <c r="L73" s="142">
        <f t="shared" si="11"/>
        <v>7108.09</v>
      </c>
    </row>
    <row r="74" spans="1:12" ht="55.5" customHeight="1" x14ac:dyDescent="0.2">
      <c r="A74" s="139" t="s">
        <v>110</v>
      </c>
      <c r="B74" s="35" t="s">
        <v>597</v>
      </c>
      <c r="C74" s="85" t="s">
        <v>39</v>
      </c>
      <c r="D74" s="36" t="s">
        <v>23</v>
      </c>
      <c r="E74" s="14">
        <v>14.26</v>
      </c>
      <c r="F74" s="85">
        <f t="shared" si="6"/>
        <v>9.36</v>
      </c>
      <c r="G74" s="85">
        <f t="shared" si="7"/>
        <v>133.47</v>
      </c>
      <c r="H74" s="85">
        <f t="shared" si="8"/>
        <v>19.75</v>
      </c>
      <c r="I74" s="85">
        <f t="shared" si="9"/>
        <v>9.3500000000000014</v>
      </c>
      <c r="J74" s="85">
        <f t="shared" si="10"/>
        <v>184.66</v>
      </c>
      <c r="K74" s="30">
        <v>18.71</v>
      </c>
      <c r="L74" s="142">
        <f t="shared" si="11"/>
        <v>318.13</v>
      </c>
    </row>
    <row r="75" spans="1:12" ht="51.4" customHeight="1" x14ac:dyDescent="0.2">
      <c r="A75" s="139" t="s">
        <v>111</v>
      </c>
      <c r="B75" s="255" t="s">
        <v>860</v>
      </c>
      <c r="C75" s="273" t="s">
        <v>55</v>
      </c>
      <c r="D75" s="16" t="s">
        <v>34</v>
      </c>
      <c r="E75" s="23">
        <v>22.24</v>
      </c>
      <c r="F75" s="85">
        <f t="shared" si="6"/>
        <v>150</v>
      </c>
      <c r="G75" s="85">
        <f t="shared" si="7"/>
        <v>3336</v>
      </c>
      <c r="H75" s="85">
        <f t="shared" si="8"/>
        <v>30.8</v>
      </c>
      <c r="I75" s="85">
        <f t="shared" si="9"/>
        <v>150</v>
      </c>
      <c r="J75" s="85">
        <f t="shared" si="10"/>
        <v>4620</v>
      </c>
      <c r="K75" s="30">
        <v>300</v>
      </c>
      <c r="L75" s="142">
        <f t="shared" si="11"/>
        <v>7956</v>
      </c>
    </row>
    <row r="76" spans="1:12" ht="70.150000000000006" customHeight="1" x14ac:dyDescent="0.2">
      <c r="A76" s="139" t="s">
        <v>112</v>
      </c>
      <c r="B76" s="255" t="s">
        <v>861</v>
      </c>
      <c r="C76" s="36" t="s">
        <v>113</v>
      </c>
      <c r="D76" s="16" t="s">
        <v>34</v>
      </c>
      <c r="E76" s="23">
        <v>22.24</v>
      </c>
      <c r="F76" s="85">
        <f t="shared" si="6"/>
        <v>16</v>
      </c>
      <c r="G76" s="85">
        <f t="shared" si="7"/>
        <v>355.84</v>
      </c>
      <c r="H76" s="85">
        <f t="shared" si="8"/>
        <v>30.8</v>
      </c>
      <c r="I76" s="85">
        <f t="shared" si="9"/>
        <v>16</v>
      </c>
      <c r="J76" s="85">
        <f t="shared" si="10"/>
        <v>492.8</v>
      </c>
      <c r="K76" s="30">
        <v>32</v>
      </c>
      <c r="L76" s="142">
        <f t="shared" si="11"/>
        <v>848.64</v>
      </c>
    </row>
    <row r="77" spans="1:12" ht="69.400000000000006" customHeight="1" x14ac:dyDescent="0.2">
      <c r="A77" s="139" t="s">
        <v>114</v>
      </c>
      <c r="B77" s="255" t="s">
        <v>862</v>
      </c>
      <c r="C77" s="36" t="s">
        <v>115</v>
      </c>
      <c r="D77" s="16" t="s">
        <v>34</v>
      </c>
      <c r="E77" s="23">
        <v>22.24</v>
      </c>
      <c r="F77" s="85">
        <f t="shared" si="6"/>
        <v>27.5</v>
      </c>
      <c r="G77" s="85">
        <f t="shared" si="7"/>
        <v>611.6</v>
      </c>
      <c r="H77" s="85">
        <f t="shared" si="8"/>
        <v>30.8</v>
      </c>
      <c r="I77" s="85">
        <f t="shared" si="9"/>
        <v>27.5</v>
      </c>
      <c r="J77" s="85">
        <f t="shared" si="10"/>
        <v>847</v>
      </c>
      <c r="K77" s="30">
        <v>55</v>
      </c>
      <c r="L77" s="142">
        <f t="shared" si="11"/>
        <v>1458.6</v>
      </c>
    </row>
    <row r="78" spans="1:12" ht="53.65" customHeight="1" x14ac:dyDescent="0.2">
      <c r="A78" s="357" t="s">
        <v>116</v>
      </c>
      <c r="B78" s="35" t="s">
        <v>863</v>
      </c>
      <c r="C78" s="358" t="s">
        <v>33</v>
      </c>
      <c r="D78" s="36" t="s">
        <v>108</v>
      </c>
      <c r="E78" s="23">
        <v>22.24</v>
      </c>
      <c r="F78" s="85">
        <f t="shared" si="6"/>
        <v>6.05</v>
      </c>
      <c r="G78" s="85">
        <f t="shared" si="7"/>
        <v>134.55000000000001</v>
      </c>
      <c r="H78" s="85">
        <f t="shared" si="8"/>
        <v>30.8</v>
      </c>
      <c r="I78" s="85">
        <f t="shared" si="9"/>
        <v>6.05</v>
      </c>
      <c r="J78" s="85">
        <f t="shared" si="10"/>
        <v>186.34</v>
      </c>
      <c r="K78" s="30">
        <v>12.1</v>
      </c>
      <c r="L78" s="142">
        <f t="shared" si="11"/>
        <v>320.89</v>
      </c>
    </row>
    <row r="79" spans="1:12" ht="42.75" customHeight="1" x14ac:dyDescent="0.2">
      <c r="A79" s="357"/>
      <c r="B79" s="35" t="s">
        <v>864</v>
      </c>
      <c r="C79" s="358"/>
      <c r="D79" s="36" t="s">
        <v>108</v>
      </c>
      <c r="E79" s="23">
        <v>22.24</v>
      </c>
      <c r="F79" s="85">
        <f t="shared" si="6"/>
        <v>40</v>
      </c>
      <c r="G79" s="85">
        <f t="shared" si="7"/>
        <v>889.6</v>
      </c>
      <c r="H79" s="85">
        <f t="shared" si="8"/>
        <v>30.8</v>
      </c>
      <c r="I79" s="85">
        <f t="shared" si="9"/>
        <v>40</v>
      </c>
      <c r="J79" s="85">
        <f t="shared" si="10"/>
        <v>1232</v>
      </c>
      <c r="K79" s="30">
        <v>80</v>
      </c>
      <c r="L79" s="142">
        <f t="shared" si="11"/>
        <v>2121.6</v>
      </c>
    </row>
    <row r="80" spans="1:12" ht="41.25" customHeight="1" x14ac:dyDescent="0.2">
      <c r="A80" s="357" t="s">
        <v>117</v>
      </c>
      <c r="B80" s="35" t="s">
        <v>865</v>
      </c>
      <c r="C80" s="36" t="s">
        <v>118</v>
      </c>
      <c r="D80" s="36" t="s">
        <v>34</v>
      </c>
      <c r="E80" s="23">
        <v>22.24</v>
      </c>
      <c r="F80" s="85">
        <f t="shared" si="6"/>
        <v>15</v>
      </c>
      <c r="G80" s="85">
        <f t="shared" si="7"/>
        <v>333.6</v>
      </c>
      <c r="H80" s="85">
        <f t="shared" si="8"/>
        <v>30.8</v>
      </c>
      <c r="I80" s="85">
        <f t="shared" si="9"/>
        <v>15</v>
      </c>
      <c r="J80" s="85">
        <f t="shared" si="10"/>
        <v>462</v>
      </c>
      <c r="K80" s="30">
        <v>30</v>
      </c>
      <c r="L80" s="142">
        <f t="shared" si="11"/>
        <v>795.6</v>
      </c>
    </row>
    <row r="81" spans="1:12" ht="41.25" customHeight="1" x14ac:dyDescent="0.2">
      <c r="A81" s="357"/>
      <c r="B81" s="35" t="s">
        <v>866</v>
      </c>
      <c r="C81" s="36" t="s">
        <v>118</v>
      </c>
      <c r="D81" s="36" t="s">
        <v>34</v>
      </c>
      <c r="E81" s="23">
        <v>22.24</v>
      </c>
      <c r="F81" s="85">
        <f t="shared" si="6"/>
        <v>75</v>
      </c>
      <c r="G81" s="85">
        <f t="shared" si="7"/>
        <v>1668</v>
      </c>
      <c r="H81" s="85">
        <f t="shared" si="8"/>
        <v>30.8</v>
      </c>
      <c r="I81" s="85">
        <f t="shared" si="9"/>
        <v>75</v>
      </c>
      <c r="J81" s="85">
        <f>I81*H81</f>
        <v>2310</v>
      </c>
      <c r="K81" s="30">
        <v>150</v>
      </c>
      <c r="L81" s="142">
        <f t="shared" si="11"/>
        <v>3978</v>
      </c>
    </row>
    <row r="82" spans="1:12" ht="44.85" customHeight="1" x14ac:dyDescent="0.2">
      <c r="A82" s="357" t="s">
        <v>119</v>
      </c>
      <c r="B82" s="255" t="s">
        <v>605</v>
      </c>
      <c r="C82" s="36" t="s">
        <v>120</v>
      </c>
      <c r="D82" s="36" t="s">
        <v>34</v>
      </c>
      <c r="E82" s="23">
        <v>22.24</v>
      </c>
      <c r="F82" s="85">
        <f t="shared" si="6"/>
        <v>4</v>
      </c>
      <c r="G82" s="85">
        <f t="shared" si="7"/>
        <v>88.96</v>
      </c>
      <c r="H82" s="85">
        <f t="shared" si="8"/>
        <v>30.8</v>
      </c>
      <c r="I82" s="85">
        <f t="shared" si="9"/>
        <v>4</v>
      </c>
      <c r="J82" s="85">
        <f t="shared" ref="J82:J105" si="12">ROUND(H82*I82,2)</f>
        <v>123.2</v>
      </c>
      <c r="K82" s="30">
        <v>8</v>
      </c>
      <c r="L82" s="142">
        <f t="shared" si="11"/>
        <v>212.16</v>
      </c>
    </row>
    <row r="83" spans="1:12" ht="47.1" customHeight="1" x14ac:dyDescent="0.2">
      <c r="A83" s="357"/>
      <c r="B83" s="255" t="s">
        <v>606</v>
      </c>
      <c r="C83" s="36" t="s">
        <v>120</v>
      </c>
      <c r="D83" s="36" t="s">
        <v>34</v>
      </c>
      <c r="E83" s="23">
        <v>22.24</v>
      </c>
      <c r="F83" s="85">
        <f t="shared" si="6"/>
        <v>8</v>
      </c>
      <c r="G83" s="85">
        <f t="shared" si="7"/>
        <v>177.92</v>
      </c>
      <c r="H83" s="85">
        <f t="shared" si="8"/>
        <v>30.8</v>
      </c>
      <c r="I83" s="85">
        <f t="shared" si="9"/>
        <v>8</v>
      </c>
      <c r="J83" s="85">
        <f t="shared" si="12"/>
        <v>246.4</v>
      </c>
      <c r="K83" s="30">
        <v>16</v>
      </c>
      <c r="L83" s="142">
        <f t="shared" si="11"/>
        <v>424.32</v>
      </c>
    </row>
    <row r="84" spans="1:12" ht="61.9" customHeight="1" x14ac:dyDescent="0.2">
      <c r="A84" s="357" t="s">
        <v>121</v>
      </c>
      <c r="B84" s="35" t="s">
        <v>867</v>
      </c>
      <c r="C84" s="85" t="s">
        <v>39</v>
      </c>
      <c r="D84" s="36" t="s">
        <v>23</v>
      </c>
      <c r="E84" s="14">
        <v>14.26</v>
      </c>
      <c r="F84" s="85">
        <f t="shared" si="6"/>
        <v>119.2</v>
      </c>
      <c r="G84" s="85">
        <f t="shared" si="7"/>
        <v>1699.79</v>
      </c>
      <c r="H84" s="85">
        <f t="shared" si="8"/>
        <v>19.75</v>
      </c>
      <c r="I84" s="85">
        <f t="shared" si="9"/>
        <v>119.2</v>
      </c>
      <c r="J84" s="85">
        <f t="shared" si="12"/>
        <v>2354.1999999999998</v>
      </c>
      <c r="K84" s="30">
        <v>238.4</v>
      </c>
      <c r="L84" s="142">
        <f t="shared" si="11"/>
        <v>4053.99</v>
      </c>
    </row>
    <row r="85" spans="1:12" ht="71.650000000000006" customHeight="1" x14ac:dyDescent="0.2">
      <c r="A85" s="357"/>
      <c r="B85" s="35" t="s">
        <v>715</v>
      </c>
      <c r="C85" s="85" t="s">
        <v>39</v>
      </c>
      <c r="D85" s="36" t="s">
        <v>23</v>
      </c>
      <c r="E85" s="14">
        <v>14.26</v>
      </c>
      <c r="F85" s="85">
        <f t="shared" si="6"/>
        <v>57.89</v>
      </c>
      <c r="G85" s="85">
        <f t="shared" si="7"/>
        <v>825.51</v>
      </c>
      <c r="H85" s="85">
        <f t="shared" si="8"/>
        <v>19.75</v>
      </c>
      <c r="I85" s="85">
        <f t="shared" si="9"/>
        <v>57.89</v>
      </c>
      <c r="J85" s="85">
        <f t="shared" si="12"/>
        <v>1143.33</v>
      </c>
      <c r="K85" s="30">
        <v>115.78</v>
      </c>
      <c r="L85" s="142">
        <f t="shared" si="11"/>
        <v>1968.84</v>
      </c>
    </row>
    <row r="86" spans="1:12" ht="56.65" customHeight="1" x14ac:dyDescent="0.2">
      <c r="A86" s="357" t="s">
        <v>122</v>
      </c>
      <c r="B86" s="35" t="s">
        <v>868</v>
      </c>
      <c r="C86" s="85" t="s">
        <v>39</v>
      </c>
      <c r="D86" s="36" t="s">
        <v>23</v>
      </c>
      <c r="E86" s="14">
        <v>14.26</v>
      </c>
      <c r="F86" s="85">
        <f t="shared" si="6"/>
        <v>1.43</v>
      </c>
      <c r="G86" s="85">
        <f t="shared" si="7"/>
        <v>20.39</v>
      </c>
      <c r="H86" s="85">
        <f t="shared" si="8"/>
        <v>19.75</v>
      </c>
      <c r="I86" s="85">
        <f t="shared" si="9"/>
        <v>1.43</v>
      </c>
      <c r="J86" s="85">
        <f t="shared" si="12"/>
        <v>28.24</v>
      </c>
      <c r="K86" s="30">
        <v>2.86</v>
      </c>
      <c r="L86" s="142">
        <f t="shared" si="11"/>
        <v>48.629999999999995</v>
      </c>
    </row>
    <row r="87" spans="1:12" ht="57.4" customHeight="1" x14ac:dyDescent="0.2">
      <c r="A87" s="357"/>
      <c r="B87" s="35" t="s">
        <v>717</v>
      </c>
      <c r="C87" s="85" t="s">
        <v>39</v>
      </c>
      <c r="D87" s="36" t="s">
        <v>23</v>
      </c>
      <c r="E87" s="14">
        <v>14.26</v>
      </c>
      <c r="F87" s="85">
        <f t="shared" si="6"/>
        <v>70.42</v>
      </c>
      <c r="G87" s="85">
        <f t="shared" si="7"/>
        <v>1004.19</v>
      </c>
      <c r="H87" s="85">
        <f t="shared" si="8"/>
        <v>19.75</v>
      </c>
      <c r="I87" s="85">
        <f t="shared" si="9"/>
        <v>70.410000000000011</v>
      </c>
      <c r="J87" s="85">
        <f t="shared" si="12"/>
        <v>1390.6</v>
      </c>
      <c r="K87" s="30">
        <v>140.83000000000001</v>
      </c>
      <c r="L87" s="142">
        <f t="shared" si="11"/>
        <v>2394.79</v>
      </c>
    </row>
    <row r="88" spans="1:12" ht="53.65" customHeight="1" x14ac:dyDescent="0.2">
      <c r="A88" s="139" t="s">
        <v>123</v>
      </c>
      <c r="B88" s="35" t="s">
        <v>869</v>
      </c>
      <c r="C88" s="85" t="s">
        <v>39</v>
      </c>
      <c r="D88" s="36" t="s">
        <v>23</v>
      </c>
      <c r="E88" s="14">
        <v>14.26</v>
      </c>
      <c r="F88" s="85">
        <f t="shared" ref="F88:F105" si="13">ROUND(K88/2,2)</f>
        <v>350</v>
      </c>
      <c r="G88" s="85">
        <f t="shared" ref="G88:G105" si="14">ROUND(E88*F88,2)</f>
        <v>4991</v>
      </c>
      <c r="H88" s="85">
        <f t="shared" ref="H88:H105" si="15">ROUND(E88*$I$239,2)</f>
        <v>19.75</v>
      </c>
      <c r="I88" s="85">
        <f t="shared" ref="I88:I105" si="16">K88-F88</f>
        <v>350</v>
      </c>
      <c r="J88" s="85">
        <f t="shared" si="12"/>
        <v>6912.5</v>
      </c>
      <c r="K88" s="30">
        <v>700</v>
      </c>
      <c r="L88" s="142">
        <f t="shared" ref="L88:L105" si="17">G88+J88</f>
        <v>11903.5</v>
      </c>
    </row>
    <row r="89" spans="1:12" ht="51.4" customHeight="1" x14ac:dyDescent="0.2">
      <c r="A89" s="357" t="s">
        <v>124</v>
      </c>
      <c r="B89" s="35" t="s">
        <v>870</v>
      </c>
      <c r="C89" s="85" t="s">
        <v>39</v>
      </c>
      <c r="D89" s="36" t="s">
        <v>23</v>
      </c>
      <c r="E89" s="14">
        <v>14.26</v>
      </c>
      <c r="F89" s="85">
        <f t="shared" si="13"/>
        <v>6</v>
      </c>
      <c r="G89" s="85">
        <f t="shared" si="14"/>
        <v>85.56</v>
      </c>
      <c r="H89" s="85">
        <f t="shared" si="15"/>
        <v>19.75</v>
      </c>
      <c r="I89" s="85">
        <f t="shared" si="16"/>
        <v>6</v>
      </c>
      <c r="J89" s="85">
        <f t="shared" si="12"/>
        <v>118.5</v>
      </c>
      <c r="K89" s="30">
        <v>12</v>
      </c>
      <c r="L89" s="142">
        <f t="shared" si="17"/>
        <v>204.06</v>
      </c>
    </row>
    <row r="90" spans="1:12" ht="61.15" customHeight="1" x14ac:dyDescent="0.2">
      <c r="A90" s="357"/>
      <c r="B90" s="35" t="s">
        <v>871</v>
      </c>
      <c r="C90" s="85" t="s">
        <v>39</v>
      </c>
      <c r="D90" s="36" t="s">
        <v>23</v>
      </c>
      <c r="E90" s="14">
        <v>14.26</v>
      </c>
      <c r="F90" s="85">
        <f t="shared" si="13"/>
        <v>350</v>
      </c>
      <c r="G90" s="85">
        <f t="shared" si="14"/>
        <v>4991</v>
      </c>
      <c r="H90" s="85">
        <f t="shared" si="15"/>
        <v>19.75</v>
      </c>
      <c r="I90" s="85">
        <f t="shared" si="16"/>
        <v>350</v>
      </c>
      <c r="J90" s="85">
        <f t="shared" si="12"/>
        <v>6912.5</v>
      </c>
      <c r="K90" s="30">
        <v>700</v>
      </c>
      <c r="L90" s="142">
        <f t="shared" si="17"/>
        <v>11903.5</v>
      </c>
    </row>
    <row r="91" spans="1:12" ht="67.900000000000006" customHeight="1" x14ac:dyDescent="0.2">
      <c r="A91" s="357"/>
      <c r="B91" s="35" t="s">
        <v>872</v>
      </c>
      <c r="C91" s="85" t="s">
        <v>39</v>
      </c>
      <c r="D91" s="36" t="s">
        <v>23</v>
      </c>
      <c r="E91" s="14">
        <v>14.26</v>
      </c>
      <c r="F91" s="85">
        <f t="shared" si="13"/>
        <v>180.57</v>
      </c>
      <c r="G91" s="85">
        <f t="shared" si="14"/>
        <v>2574.9299999999998</v>
      </c>
      <c r="H91" s="85">
        <f t="shared" si="15"/>
        <v>19.75</v>
      </c>
      <c r="I91" s="85">
        <f t="shared" si="16"/>
        <v>180.56600000000003</v>
      </c>
      <c r="J91" s="85">
        <f t="shared" si="12"/>
        <v>3566.18</v>
      </c>
      <c r="K91" s="30">
        <v>361.13600000000002</v>
      </c>
      <c r="L91" s="142">
        <f t="shared" si="17"/>
        <v>6141.11</v>
      </c>
    </row>
    <row r="92" spans="1:12" ht="67.150000000000006" customHeight="1" x14ac:dyDescent="0.2">
      <c r="A92" s="139" t="s">
        <v>125</v>
      </c>
      <c r="B92" s="35" t="s">
        <v>720</v>
      </c>
      <c r="C92" s="85" t="s">
        <v>39</v>
      </c>
      <c r="D92" s="36" t="s">
        <v>23</v>
      </c>
      <c r="E92" s="14">
        <v>14.26</v>
      </c>
      <c r="F92" s="85">
        <f t="shared" si="13"/>
        <v>168.68</v>
      </c>
      <c r="G92" s="85">
        <f t="shared" si="14"/>
        <v>2405.38</v>
      </c>
      <c r="H92" s="85">
        <f t="shared" si="15"/>
        <v>19.75</v>
      </c>
      <c r="I92" s="85">
        <f t="shared" si="16"/>
        <v>168.68</v>
      </c>
      <c r="J92" s="85">
        <f t="shared" si="12"/>
        <v>3331.43</v>
      </c>
      <c r="K92" s="30">
        <v>337.36</v>
      </c>
      <c r="L92" s="142">
        <f t="shared" si="17"/>
        <v>5736.8099999999995</v>
      </c>
    </row>
    <row r="93" spans="1:12" ht="70.900000000000006" customHeight="1" x14ac:dyDescent="0.2">
      <c r="A93" s="139" t="s">
        <v>126</v>
      </c>
      <c r="B93" s="35" t="s">
        <v>721</v>
      </c>
      <c r="C93" s="85" t="s">
        <v>39</v>
      </c>
      <c r="D93" s="36" t="s">
        <v>23</v>
      </c>
      <c r="E93" s="14">
        <v>14.26</v>
      </c>
      <c r="F93" s="85">
        <f t="shared" si="13"/>
        <v>75</v>
      </c>
      <c r="G93" s="85">
        <f t="shared" si="14"/>
        <v>1069.5</v>
      </c>
      <c r="H93" s="85">
        <f t="shared" si="15"/>
        <v>19.75</v>
      </c>
      <c r="I93" s="85">
        <f t="shared" si="16"/>
        <v>75</v>
      </c>
      <c r="J93" s="85">
        <f t="shared" si="12"/>
        <v>1481.25</v>
      </c>
      <c r="K93" s="30">
        <v>150</v>
      </c>
      <c r="L93" s="142">
        <f t="shared" si="17"/>
        <v>2550.75</v>
      </c>
    </row>
    <row r="94" spans="1:12" ht="65.650000000000006" customHeight="1" x14ac:dyDescent="0.2">
      <c r="A94" s="357" t="s">
        <v>127</v>
      </c>
      <c r="B94" s="35" t="s">
        <v>873</v>
      </c>
      <c r="C94" s="85" t="s">
        <v>39</v>
      </c>
      <c r="D94" s="36" t="s">
        <v>23</v>
      </c>
      <c r="E94" s="14">
        <v>14.26</v>
      </c>
      <c r="F94" s="85">
        <f t="shared" si="13"/>
        <v>54.86</v>
      </c>
      <c r="G94" s="85">
        <f t="shared" si="14"/>
        <v>782.3</v>
      </c>
      <c r="H94" s="85">
        <f t="shared" si="15"/>
        <v>19.75</v>
      </c>
      <c r="I94" s="85">
        <f t="shared" si="16"/>
        <v>54.861699999999999</v>
      </c>
      <c r="J94" s="85">
        <f t="shared" si="12"/>
        <v>1083.52</v>
      </c>
      <c r="K94" s="30">
        <v>109.7217</v>
      </c>
      <c r="L94" s="142">
        <f t="shared" si="17"/>
        <v>1865.82</v>
      </c>
    </row>
    <row r="95" spans="1:12" ht="66.400000000000006" customHeight="1" x14ac:dyDescent="0.2">
      <c r="A95" s="357"/>
      <c r="B95" s="35" t="s">
        <v>610</v>
      </c>
      <c r="C95" s="85" t="s">
        <v>39</v>
      </c>
      <c r="D95" s="36" t="s">
        <v>23</v>
      </c>
      <c r="E95" s="14">
        <v>14.26</v>
      </c>
      <c r="F95" s="85">
        <f t="shared" si="13"/>
        <v>100.36</v>
      </c>
      <c r="G95" s="85">
        <f t="shared" si="14"/>
        <v>1431.13</v>
      </c>
      <c r="H95" s="85">
        <f t="shared" si="15"/>
        <v>19.75</v>
      </c>
      <c r="I95" s="85">
        <f t="shared" si="16"/>
        <v>100.35260000000001</v>
      </c>
      <c r="J95" s="85">
        <f t="shared" si="12"/>
        <v>1981.96</v>
      </c>
      <c r="K95" s="30">
        <v>200.71260000000001</v>
      </c>
      <c r="L95" s="142">
        <f t="shared" si="17"/>
        <v>3413.09</v>
      </c>
    </row>
    <row r="96" spans="1:12" ht="65.650000000000006" customHeight="1" x14ac:dyDescent="0.2">
      <c r="A96" s="357" t="s">
        <v>128</v>
      </c>
      <c r="B96" s="35" t="s">
        <v>874</v>
      </c>
      <c r="C96" s="85" t="s">
        <v>39</v>
      </c>
      <c r="D96" s="36" t="s">
        <v>23</v>
      </c>
      <c r="E96" s="14">
        <v>14.26</v>
      </c>
      <c r="F96" s="85">
        <f t="shared" si="13"/>
        <v>2.15</v>
      </c>
      <c r="G96" s="85">
        <f t="shared" si="14"/>
        <v>30.66</v>
      </c>
      <c r="H96" s="85">
        <f t="shared" si="15"/>
        <v>19.75</v>
      </c>
      <c r="I96" s="85">
        <f t="shared" si="16"/>
        <v>2.15</v>
      </c>
      <c r="J96" s="85">
        <f t="shared" si="12"/>
        <v>42.46</v>
      </c>
      <c r="K96" s="30">
        <v>4.3</v>
      </c>
      <c r="L96" s="142">
        <f t="shared" si="17"/>
        <v>73.12</v>
      </c>
    </row>
    <row r="97" spans="1:12" ht="52.5" customHeight="1" x14ac:dyDescent="0.2">
      <c r="A97" s="357"/>
      <c r="B97" s="35" t="s">
        <v>875</v>
      </c>
      <c r="C97" s="85" t="s">
        <v>39</v>
      </c>
      <c r="D97" s="36" t="s">
        <v>23</v>
      </c>
      <c r="E97" s="14">
        <v>14.26</v>
      </c>
      <c r="F97" s="85">
        <f t="shared" si="13"/>
        <v>30</v>
      </c>
      <c r="G97" s="85">
        <f t="shared" si="14"/>
        <v>427.8</v>
      </c>
      <c r="H97" s="85">
        <f t="shared" si="15"/>
        <v>19.75</v>
      </c>
      <c r="I97" s="85">
        <f t="shared" si="16"/>
        <v>30</v>
      </c>
      <c r="J97" s="85">
        <f t="shared" si="12"/>
        <v>592.5</v>
      </c>
      <c r="K97" s="30">
        <v>60</v>
      </c>
      <c r="L97" s="142">
        <f t="shared" si="17"/>
        <v>1020.3</v>
      </c>
    </row>
    <row r="98" spans="1:12" ht="52.5" customHeight="1" x14ac:dyDescent="0.2">
      <c r="A98" s="139" t="s">
        <v>129</v>
      </c>
      <c r="B98" s="35" t="s">
        <v>727</v>
      </c>
      <c r="C98" s="85" t="s">
        <v>39</v>
      </c>
      <c r="D98" s="36" t="s">
        <v>23</v>
      </c>
      <c r="E98" s="14">
        <v>14.26</v>
      </c>
      <c r="F98" s="85">
        <f t="shared" si="13"/>
        <v>22.5</v>
      </c>
      <c r="G98" s="85">
        <f t="shared" si="14"/>
        <v>320.85000000000002</v>
      </c>
      <c r="H98" s="85">
        <f t="shared" si="15"/>
        <v>19.75</v>
      </c>
      <c r="I98" s="85">
        <f t="shared" si="16"/>
        <v>22.5</v>
      </c>
      <c r="J98" s="85">
        <f t="shared" si="12"/>
        <v>444.38</v>
      </c>
      <c r="K98" s="30">
        <v>45</v>
      </c>
      <c r="L98" s="142">
        <f t="shared" si="17"/>
        <v>765.23</v>
      </c>
    </row>
    <row r="99" spans="1:12" ht="52.5" customHeight="1" x14ac:dyDescent="0.2">
      <c r="A99" s="139" t="s">
        <v>130</v>
      </c>
      <c r="B99" s="35" t="s">
        <v>876</v>
      </c>
      <c r="C99" s="85" t="s">
        <v>39</v>
      </c>
      <c r="D99" s="36" t="s">
        <v>23</v>
      </c>
      <c r="E99" s="14">
        <v>14.26</v>
      </c>
      <c r="F99" s="85">
        <f t="shared" si="13"/>
        <v>70.95</v>
      </c>
      <c r="G99" s="85">
        <f t="shared" si="14"/>
        <v>1011.75</v>
      </c>
      <c r="H99" s="85">
        <f t="shared" si="15"/>
        <v>19.75</v>
      </c>
      <c r="I99" s="85">
        <f t="shared" si="16"/>
        <v>70.95</v>
      </c>
      <c r="J99" s="85">
        <f t="shared" si="12"/>
        <v>1401.26</v>
      </c>
      <c r="K99" s="30">
        <v>141.9</v>
      </c>
      <c r="L99" s="142">
        <f t="shared" si="17"/>
        <v>2413.0100000000002</v>
      </c>
    </row>
    <row r="100" spans="1:12" ht="63.75" customHeight="1" x14ac:dyDescent="0.2">
      <c r="A100" s="357" t="s">
        <v>131</v>
      </c>
      <c r="B100" s="35" t="s">
        <v>877</v>
      </c>
      <c r="C100" s="85" t="s">
        <v>39</v>
      </c>
      <c r="D100" s="36" t="s">
        <v>23</v>
      </c>
      <c r="E100" s="14">
        <v>14.26</v>
      </c>
      <c r="F100" s="85">
        <f t="shared" si="13"/>
        <v>6.69</v>
      </c>
      <c r="G100" s="85">
        <f t="shared" si="14"/>
        <v>95.4</v>
      </c>
      <c r="H100" s="85">
        <f t="shared" si="15"/>
        <v>19.75</v>
      </c>
      <c r="I100" s="85">
        <f t="shared" si="16"/>
        <v>6.69</v>
      </c>
      <c r="J100" s="85">
        <f t="shared" si="12"/>
        <v>132.13</v>
      </c>
      <c r="K100" s="30">
        <v>13.38</v>
      </c>
      <c r="L100" s="142">
        <f t="shared" si="17"/>
        <v>227.53</v>
      </c>
    </row>
    <row r="101" spans="1:12" ht="72.400000000000006" customHeight="1" x14ac:dyDescent="0.2">
      <c r="A101" s="357"/>
      <c r="B101" s="35" t="s">
        <v>878</v>
      </c>
      <c r="C101" s="85" t="s">
        <v>39</v>
      </c>
      <c r="D101" s="36" t="s">
        <v>23</v>
      </c>
      <c r="E101" s="14">
        <v>14.26</v>
      </c>
      <c r="F101" s="85">
        <f t="shared" si="13"/>
        <v>21.85</v>
      </c>
      <c r="G101" s="85">
        <f t="shared" si="14"/>
        <v>311.58</v>
      </c>
      <c r="H101" s="85">
        <f t="shared" si="15"/>
        <v>19.75</v>
      </c>
      <c r="I101" s="85">
        <f t="shared" si="16"/>
        <v>21.85</v>
      </c>
      <c r="J101" s="85">
        <f t="shared" si="12"/>
        <v>431.54</v>
      </c>
      <c r="K101" s="30">
        <v>43.7</v>
      </c>
      <c r="L101" s="142">
        <f t="shared" si="17"/>
        <v>743.12</v>
      </c>
    </row>
    <row r="102" spans="1:12" ht="64.900000000000006" customHeight="1" x14ac:dyDescent="0.2">
      <c r="A102" s="357" t="s">
        <v>132</v>
      </c>
      <c r="B102" s="35" t="s">
        <v>730</v>
      </c>
      <c r="C102" s="85" t="s">
        <v>39</v>
      </c>
      <c r="D102" s="36" t="s">
        <v>23</v>
      </c>
      <c r="E102" s="14">
        <v>14.26</v>
      </c>
      <c r="F102" s="85">
        <f t="shared" si="13"/>
        <v>6.5</v>
      </c>
      <c r="G102" s="85">
        <f t="shared" si="14"/>
        <v>92.69</v>
      </c>
      <c r="H102" s="85">
        <f t="shared" si="15"/>
        <v>19.75</v>
      </c>
      <c r="I102" s="85">
        <f t="shared" si="16"/>
        <v>6.5</v>
      </c>
      <c r="J102" s="85">
        <f t="shared" si="12"/>
        <v>128.38</v>
      </c>
      <c r="K102" s="30">
        <v>13</v>
      </c>
      <c r="L102" s="142">
        <f t="shared" si="17"/>
        <v>221.07</v>
      </c>
    </row>
    <row r="103" spans="1:12" ht="63.4" customHeight="1" x14ac:dyDescent="0.2">
      <c r="A103" s="357"/>
      <c r="B103" s="35" t="s">
        <v>731</v>
      </c>
      <c r="C103" s="85" t="s">
        <v>39</v>
      </c>
      <c r="D103" s="36" t="s">
        <v>23</v>
      </c>
      <c r="E103" s="14">
        <v>14.26</v>
      </c>
      <c r="F103" s="85">
        <f t="shared" si="13"/>
        <v>190</v>
      </c>
      <c r="G103" s="85">
        <f t="shared" si="14"/>
        <v>2709.4</v>
      </c>
      <c r="H103" s="85">
        <f t="shared" si="15"/>
        <v>19.75</v>
      </c>
      <c r="I103" s="85">
        <f t="shared" si="16"/>
        <v>190</v>
      </c>
      <c r="J103" s="85">
        <f t="shared" si="12"/>
        <v>3752.5</v>
      </c>
      <c r="K103" s="30">
        <v>380</v>
      </c>
      <c r="L103" s="142">
        <f t="shared" si="17"/>
        <v>6461.9</v>
      </c>
    </row>
    <row r="104" spans="1:12" ht="54.75" customHeight="1" x14ac:dyDescent="0.2">
      <c r="A104" s="357" t="s">
        <v>133</v>
      </c>
      <c r="B104" s="35" t="s">
        <v>879</v>
      </c>
      <c r="C104" s="36" t="s">
        <v>134</v>
      </c>
      <c r="D104" s="36" t="s">
        <v>34</v>
      </c>
      <c r="E104" s="23">
        <v>22.24</v>
      </c>
      <c r="F104" s="85">
        <f t="shared" si="13"/>
        <v>61.34</v>
      </c>
      <c r="G104" s="85">
        <f t="shared" si="14"/>
        <v>1364.2</v>
      </c>
      <c r="H104" s="85">
        <f t="shared" si="15"/>
        <v>30.8</v>
      </c>
      <c r="I104" s="85">
        <f t="shared" si="16"/>
        <v>61.33</v>
      </c>
      <c r="J104" s="85">
        <f t="shared" si="12"/>
        <v>1888.96</v>
      </c>
      <c r="K104" s="30">
        <v>122.67</v>
      </c>
      <c r="L104" s="142">
        <f t="shared" si="17"/>
        <v>3253.16</v>
      </c>
    </row>
    <row r="105" spans="1:12" ht="49.9" customHeight="1" x14ac:dyDescent="0.2">
      <c r="A105" s="357"/>
      <c r="B105" s="35" t="s">
        <v>880</v>
      </c>
      <c r="C105" s="36" t="s">
        <v>135</v>
      </c>
      <c r="D105" s="36" t="s">
        <v>34</v>
      </c>
      <c r="E105" s="23">
        <v>22.24</v>
      </c>
      <c r="F105" s="85">
        <f t="shared" si="13"/>
        <v>61.15</v>
      </c>
      <c r="G105" s="85">
        <f t="shared" si="14"/>
        <v>1359.98</v>
      </c>
      <c r="H105" s="85">
        <f t="shared" si="15"/>
        <v>30.8</v>
      </c>
      <c r="I105" s="85">
        <f t="shared" si="16"/>
        <v>61.15</v>
      </c>
      <c r="J105" s="85">
        <f t="shared" si="12"/>
        <v>1883.42</v>
      </c>
      <c r="K105" s="30">
        <v>122.3</v>
      </c>
      <c r="L105" s="142">
        <f t="shared" si="17"/>
        <v>3243.4</v>
      </c>
    </row>
    <row r="106" spans="1:12" ht="59.25" customHeight="1" x14ac:dyDescent="0.2">
      <c r="A106" s="357" t="s">
        <v>136</v>
      </c>
      <c r="B106" s="39" t="s">
        <v>633</v>
      </c>
      <c r="C106" s="31"/>
      <c r="D106" s="31"/>
      <c r="E106" s="37"/>
      <c r="F106" s="34">
        <f>SUM(F107:F109)</f>
        <v>42.05</v>
      </c>
      <c r="G106" s="34">
        <f>SUM(G107:G109)</f>
        <v>599.63</v>
      </c>
      <c r="H106" s="37"/>
      <c r="I106" s="34">
        <f>SUM(I107:I109)</f>
        <v>42.05</v>
      </c>
      <c r="J106" s="34">
        <f>SUM(J107:J109)</f>
        <v>830.49</v>
      </c>
      <c r="K106" s="31">
        <f>SUM(K107:K109)</f>
        <v>84.1</v>
      </c>
      <c r="L106" s="140">
        <f>SUM(L107:L109)</f>
        <v>1430.1200000000001</v>
      </c>
    </row>
    <row r="107" spans="1:12" ht="43.5" customHeight="1" x14ac:dyDescent="0.2">
      <c r="A107" s="357"/>
      <c r="B107" s="35" t="s">
        <v>881</v>
      </c>
      <c r="C107" s="36" t="s">
        <v>137</v>
      </c>
      <c r="D107" s="38" t="s">
        <v>138</v>
      </c>
      <c r="E107" s="23">
        <v>14.26</v>
      </c>
      <c r="F107" s="85">
        <f>ROUND(K107/2,2)</f>
        <v>21.5</v>
      </c>
      <c r="G107" s="85">
        <f>ROUND(E107*F107,2)</f>
        <v>306.58999999999997</v>
      </c>
      <c r="H107" s="85">
        <f>ROUND(E107*$I$239,2)</f>
        <v>19.75</v>
      </c>
      <c r="I107" s="85">
        <f>K107-F107</f>
        <v>21.5</v>
      </c>
      <c r="J107" s="85">
        <f>ROUND(H107*I107,2)</f>
        <v>424.63</v>
      </c>
      <c r="K107" s="30">
        <v>43</v>
      </c>
      <c r="L107" s="142">
        <f>G107+J107</f>
        <v>731.22</v>
      </c>
    </row>
    <row r="108" spans="1:12" ht="57" customHeight="1" x14ac:dyDescent="0.2">
      <c r="A108" s="357"/>
      <c r="B108" s="35" t="s">
        <v>882</v>
      </c>
      <c r="C108" s="36" t="s">
        <v>139</v>
      </c>
      <c r="D108" s="38" t="s">
        <v>138</v>
      </c>
      <c r="E108" s="23">
        <v>14.26</v>
      </c>
      <c r="F108" s="85">
        <f>ROUND(K108/2,2)</f>
        <v>20</v>
      </c>
      <c r="G108" s="85">
        <f>ROUND(E108*F108,2)</f>
        <v>285.2</v>
      </c>
      <c r="H108" s="85">
        <f>ROUND(E108*$I$239,2)</f>
        <v>19.75</v>
      </c>
      <c r="I108" s="85">
        <f>K108-F108</f>
        <v>20</v>
      </c>
      <c r="J108" s="85">
        <f>ROUND(H108*I108,2)</f>
        <v>395</v>
      </c>
      <c r="K108" s="30">
        <v>40</v>
      </c>
      <c r="L108" s="142">
        <f>G108+J108</f>
        <v>680.2</v>
      </c>
    </row>
    <row r="109" spans="1:12" ht="53.25" customHeight="1" x14ac:dyDescent="0.2">
      <c r="A109" s="357"/>
      <c r="B109" s="35" t="s">
        <v>883</v>
      </c>
      <c r="C109" s="36" t="s">
        <v>140</v>
      </c>
      <c r="D109" s="38" t="s">
        <v>138</v>
      </c>
      <c r="E109" s="23">
        <v>14.26</v>
      </c>
      <c r="F109" s="85">
        <f>ROUND(K109/2,2)</f>
        <v>0.55000000000000004</v>
      </c>
      <c r="G109" s="85">
        <f>ROUND(E109*F109,2)</f>
        <v>7.84</v>
      </c>
      <c r="H109" s="85">
        <f>ROUND(E109*$I$239,2)</f>
        <v>19.75</v>
      </c>
      <c r="I109" s="85">
        <f>K109-F109</f>
        <v>0.55000000000000004</v>
      </c>
      <c r="J109" s="85">
        <f>ROUND(H109*I109,2)</f>
        <v>10.86</v>
      </c>
      <c r="K109" s="30">
        <v>1.1000000000000001</v>
      </c>
      <c r="L109" s="142">
        <f>G109+J109</f>
        <v>18.7</v>
      </c>
    </row>
    <row r="110" spans="1:12" ht="56.25" customHeight="1" x14ac:dyDescent="0.2">
      <c r="A110" s="357"/>
      <c r="B110" s="39" t="s">
        <v>141</v>
      </c>
      <c r="C110" s="31"/>
      <c r="D110" s="31"/>
      <c r="E110" s="37"/>
      <c r="F110" s="34">
        <f>SUM(F111:F113)</f>
        <v>82.25</v>
      </c>
      <c r="G110" s="34">
        <f>SUM(G111:G113)</f>
        <v>1172.8899999999999</v>
      </c>
      <c r="H110" s="37"/>
      <c r="I110" s="34">
        <f>SUM(I111:I113)</f>
        <v>82.25</v>
      </c>
      <c r="J110" s="34">
        <f>SUM(J111:J113)</f>
        <v>1624.45</v>
      </c>
      <c r="K110" s="31">
        <f>SUM(K111:K113)</f>
        <v>164.5</v>
      </c>
      <c r="L110" s="140">
        <f>SUM(L111:L113)</f>
        <v>2797.34</v>
      </c>
    </row>
    <row r="111" spans="1:12" ht="54" customHeight="1" x14ac:dyDescent="0.2">
      <c r="A111" s="357"/>
      <c r="B111" s="35" t="s">
        <v>884</v>
      </c>
      <c r="C111" s="36" t="s">
        <v>137</v>
      </c>
      <c r="D111" s="38" t="s">
        <v>138</v>
      </c>
      <c r="E111" s="23">
        <v>14.26</v>
      </c>
      <c r="F111" s="85">
        <f>ROUND(K111/2,2)</f>
        <v>55.5</v>
      </c>
      <c r="G111" s="85">
        <f>ROUND(E111*F111,2)</f>
        <v>791.43</v>
      </c>
      <c r="H111" s="85">
        <f>ROUND(E111*$I$239,2)</f>
        <v>19.75</v>
      </c>
      <c r="I111" s="85">
        <f>K111-F111</f>
        <v>55.5</v>
      </c>
      <c r="J111" s="85">
        <f>ROUND(H111*I111,2)</f>
        <v>1096.1300000000001</v>
      </c>
      <c r="K111" s="30">
        <v>111</v>
      </c>
      <c r="L111" s="142">
        <f>G111+J111</f>
        <v>1887.56</v>
      </c>
    </row>
    <row r="112" spans="1:12" ht="55.5" customHeight="1" x14ac:dyDescent="0.2">
      <c r="A112" s="357"/>
      <c r="B112" s="35" t="s">
        <v>885</v>
      </c>
      <c r="C112" s="36" t="s">
        <v>139</v>
      </c>
      <c r="D112" s="38" t="s">
        <v>138</v>
      </c>
      <c r="E112" s="23">
        <v>14.26</v>
      </c>
      <c r="F112" s="85">
        <f>ROUND(K112/2,2)</f>
        <v>25.65</v>
      </c>
      <c r="G112" s="85">
        <f>ROUND(E112*F112,2)</f>
        <v>365.77</v>
      </c>
      <c r="H112" s="85">
        <f>ROUND(E112*$I$239,2)</f>
        <v>19.75</v>
      </c>
      <c r="I112" s="85">
        <f>K112-F112</f>
        <v>25.65</v>
      </c>
      <c r="J112" s="85">
        <f>ROUND(H112*I112,2)</f>
        <v>506.59</v>
      </c>
      <c r="K112" s="30">
        <v>51.3</v>
      </c>
      <c r="L112" s="142">
        <f>G112+J112</f>
        <v>872.3599999999999</v>
      </c>
    </row>
    <row r="113" spans="1:12" ht="51.75" customHeight="1" x14ac:dyDescent="0.2">
      <c r="A113" s="357"/>
      <c r="B113" s="35" t="s">
        <v>886</v>
      </c>
      <c r="C113" s="36" t="s">
        <v>140</v>
      </c>
      <c r="D113" s="38" t="s">
        <v>138</v>
      </c>
      <c r="E113" s="23">
        <v>14.26</v>
      </c>
      <c r="F113" s="85">
        <f>ROUND(K113/2,2)</f>
        <v>1.1000000000000001</v>
      </c>
      <c r="G113" s="85">
        <f>ROUND(E113*F113,2)</f>
        <v>15.69</v>
      </c>
      <c r="H113" s="85">
        <f>ROUND(E113*$I$239,2)</f>
        <v>19.75</v>
      </c>
      <c r="I113" s="85">
        <f>K113-F113</f>
        <v>1.1000000000000001</v>
      </c>
      <c r="J113" s="85">
        <f>ROUND(H113*I113,2)</f>
        <v>21.73</v>
      </c>
      <c r="K113" s="30">
        <v>2.2000000000000002</v>
      </c>
      <c r="L113" s="142">
        <f>G113+J113</f>
        <v>37.42</v>
      </c>
    </row>
    <row r="114" spans="1:12" ht="51.75" customHeight="1" x14ac:dyDescent="0.2">
      <c r="A114" s="357" t="s">
        <v>142</v>
      </c>
      <c r="B114" s="39" t="s">
        <v>887</v>
      </c>
      <c r="C114" s="31"/>
      <c r="D114" s="31"/>
      <c r="E114" s="37"/>
      <c r="F114" s="34">
        <f>F115+F116</f>
        <v>24</v>
      </c>
      <c r="G114" s="34">
        <f>G115+G116</f>
        <v>358.20000000000005</v>
      </c>
      <c r="H114" s="37"/>
      <c r="I114" s="34">
        <f>I115+I116</f>
        <v>24</v>
      </c>
      <c r="J114" s="34">
        <f>J115+J116</f>
        <v>496.1</v>
      </c>
      <c r="K114" s="31">
        <f>K115+K116</f>
        <v>48</v>
      </c>
      <c r="L114" s="140">
        <f>L115+L116</f>
        <v>854.30000000000007</v>
      </c>
    </row>
    <row r="115" spans="1:12" ht="55.5" customHeight="1" x14ac:dyDescent="0.2">
      <c r="A115" s="357"/>
      <c r="B115" s="35" t="s">
        <v>143</v>
      </c>
      <c r="C115" s="85" t="s">
        <v>62</v>
      </c>
      <c r="D115" s="36" t="s">
        <v>23</v>
      </c>
      <c r="E115" s="23">
        <v>14.26</v>
      </c>
      <c r="F115" s="85">
        <f>ROUND(K115/2,2)</f>
        <v>22</v>
      </c>
      <c r="G115" s="85">
        <f>ROUND(E115*F115,2)</f>
        <v>313.72000000000003</v>
      </c>
      <c r="H115" s="85">
        <f>ROUND(E115*$I$239,2)</f>
        <v>19.75</v>
      </c>
      <c r="I115" s="85">
        <f>K115-F115</f>
        <v>22</v>
      </c>
      <c r="J115" s="85">
        <f>ROUND(H115*I115,2)</f>
        <v>434.5</v>
      </c>
      <c r="K115" s="30">
        <v>44</v>
      </c>
      <c r="L115" s="142">
        <f>G115+J115</f>
        <v>748.22</v>
      </c>
    </row>
    <row r="116" spans="1:12" ht="40.5" customHeight="1" x14ac:dyDescent="0.2">
      <c r="A116" s="357"/>
      <c r="B116" s="93" t="s">
        <v>888</v>
      </c>
      <c r="C116" s="36" t="s">
        <v>144</v>
      </c>
      <c r="D116" s="36" t="s">
        <v>34</v>
      </c>
      <c r="E116" s="23">
        <v>22.24</v>
      </c>
      <c r="F116" s="85">
        <f>ROUND(K116/2,2)</f>
        <v>2</v>
      </c>
      <c r="G116" s="85">
        <f>ROUND(E116*F116,2)</f>
        <v>44.48</v>
      </c>
      <c r="H116" s="85">
        <f>ROUND(E116*$I$239,2)</f>
        <v>30.8</v>
      </c>
      <c r="I116" s="85">
        <f>K116-F116</f>
        <v>2</v>
      </c>
      <c r="J116" s="85">
        <f>ROUND(H116*I116,2)</f>
        <v>61.6</v>
      </c>
      <c r="K116" s="30">
        <v>4</v>
      </c>
      <c r="L116" s="142">
        <f>G116+J116</f>
        <v>106.08</v>
      </c>
    </row>
    <row r="117" spans="1:12" ht="64.900000000000006" customHeight="1" x14ac:dyDescent="0.2">
      <c r="A117" s="357"/>
      <c r="B117" s="39" t="s">
        <v>145</v>
      </c>
      <c r="C117" s="31"/>
      <c r="D117" s="31"/>
      <c r="E117" s="31"/>
      <c r="F117" s="34">
        <f>F118+F119+F120+F121</f>
        <v>99.75</v>
      </c>
      <c r="G117" s="34">
        <f>G118+G119+G120+G121</f>
        <v>1486.28</v>
      </c>
      <c r="H117" s="31"/>
      <c r="I117" s="34">
        <f>I118+I119+I120+I121</f>
        <v>99.75</v>
      </c>
      <c r="J117" s="34">
        <f>J118+J119+J120+J121</f>
        <v>2058.46</v>
      </c>
      <c r="K117" s="31">
        <f>K118+K119+K120+K121</f>
        <v>199.5</v>
      </c>
      <c r="L117" s="140">
        <f>L118+L119+L120+L121</f>
        <v>3544.74</v>
      </c>
    </row>
    <row r="118" spans="1:12" ht="47.25" customHeight="1" x14ac:dyDescent="0.2">
      <c r="A118" s="357"/>
      <c r="B118" s="35" t="s">
        <v>143</v>
      </c>
      <c r="C118" s="85" t="s">
        <v>62</v>
      </c>
      <c r="D118" s="36" t="s">
        <v>23</v>
      </c>
      <c r="E118" s="23">
        <v>14.26</v>
      </c>
      <c r="F118" s="85">
        <f>ROUND(K118/2,2)</f>
        <v>90</v>
      </c>
      <c r="G118" s="85">
        <f>ROUND(E118*F118,2)</f>
        <v>1283.4000000000001</v>
      </c>
      <c r="H118" s="85">
        <f>ROUND(E118*$I$239,2)</f>
        <v>19.75</v>
      </c>
      <c r="I118" s="85">
        <f>K118-F118</f>
        <v>90</v>
      </c>
      <c r="J118" s="85">
        <f>ROUND(H118*I118,2)</f>
        <v>1777.5</v>
      </c>
      <c r="K118" s="30">
        <v>180</v>
      </c>
      <c r="L118" s="142">
        <f>G118+J118</f>
        <v>3060.9</v>
      </c>
    </row>
    <row r="119" spans="1:12" ht="29.25" customHeight="1" x14ac:dyDescent="0.2">
      <c r="A119" s="357"/>
      <c r="B119" s="35" t="s">
        <v>146</v>
      </c>
      <c r="C119" s="36" t="s">
        <v>147</v>
      </c>
      <c r="D119" s="36" t="s">
        <v>34</v>
      </c>
      <c r="E119" s="23">
        <v>22.24</v>
      </c>
      <c r="F119" s="85">
        <f>ROUND(K119/2,2)</f>
        <v>6.5</v>
      </c>
      <c r="G119" s="85">
        <f>ROUND(E119*F119,2)</f>
        <v>144.56</v>
      </c>
      <c r="H119" s="85">
        <f>ROUND(E119*$I$239,2)</f>
        <v>30.8</v>
      </c>
      <c r="I119" s="85">
        <f>K119-F119</f>
        <v>6.5</v>
      </c>
      <c r="J119" s="85">
        <f>ROUND(H119*I119,2)</f>
        <v>200.2</v>
      </c>
      <c r="K119" s="30">
        <v>13</v>
      </c>
      <c r="L119" s="142">
        <f>G119+J119</f>
        <v>344.76</v>
      </c>
    </row>
    <row r="120" spans="1:12" ht="40.5" customHeight="1" x14ac:dyDescent="0.2">
      <c r="A120" s="357"/>
      <c r="B120" s="35" t="s">
        <v>148</v>
      </c>
      <c r="C120" s="36" t="s">
        <v>149</v>
      </c>
      <c r="D120" s="36" t="s">
        <v>34</v>
      </c>
      <c r="E120" s="23">
        <v>22.24</v>
      </c>
      <c r="F120" s="85">
        <f>ROUND(K120/2,2)</f>
        <v>1.5</v>
      </c>
      <c r="G120" s="85">
        <f>ROUND(E120*F120,2)</f>
        <v>33.36</v>
      </c>
      <c r="H120" s="85">
        <f>ROUND(E120*$I$239,2)</f>
        <v>30.8</v>
      </c>
      <c r="I120" s="85">
        <f>K120-F120</f>
        <v>1.5</v>
      </c>
      <c r="J120" s="85">
        <f>ROUND(H120*I120,2)</f>
        <v>46.2</v>
      </c>
      <c r="K120" s="30">
        <v>3</v>
      </c>
      <c r="L120" s="142">
        <f>G120+J120</f>
        <v>79.56</v>
      </c>
    </row>
    <row r="121" spans="1:12" ht="27.6" customHeight="1" x14ac:dyDescent="0.2">
      <c r="A121" s="357"/>
      <c r="B121" s="35" t="s">
        <v>150</v>
      </c>
      <c r="C121" s="36" t="s">
        <v>151</v>
      </c>
      <c r="D121" s="36" t="s">
        <v>23</v>
      </c>
      <c r="E121" s="23">
        <v>14.26</v>
      </c>
      <c r="F121" s="85">
        <f>ROUND(K121/2,2)</f>
        <v>1.75</v>
      </c>
      <c r="G121" s="85">
        <f>ROUND(E121*F121,2)</f>
        <v>24.96</v>
      </c>
      <c r="H121" s="85">
        <f>ROUND(E121*$I$239,2)</f>
        <v>19.75</v>
      </c>
      <c r="I121" s="85">
        <f>K121-F121</f>
        <v>1.75</v>
      </c>
      <c r="J121" s="85">
        <f>ROUND(H121*I121,2)</f>
        <v>34.56</v>
      </c>
      <c r="K121" s="30">
        <v>3.5</v>
      </c>
      <c r="L121" s="142">
        <f>G121+J121</f>
        <v>59.52</v>
      </c>
    </row>
    <row r="122" spans="1:12" ht="64.5" customHeight="1" x14ac:dyDescent="0.2">
      <c r="A122" s="357" t="s">
        <v>152</v>
      </c>
      <c r="B122" s="39" t="s">
        <v>889</v>
      </c>
      <c r="C122" s="31"/>
      <c r="D122" s="31"/>
      <c r="E122" s="34"/>
      <c r="F122" s="34">
        <f>F123+F124+F125+F126+F127+F128+F129</f>
        <v>127.44</v>
      </c>
      <c r="G122" s="34">
        <f>G123+G124+G125+G126+G127+G128+G129</f>
        <v>2720.4399999999996</v>
      </c>
      <c r="H122" s="34"/>
      <c r="I122" s="34">
        <f>I123+I124+I125+I126+I127+I128+I129</f>
        <v>127.44</v>
      </c>
      <c r="J122" s="34">
        <f>J123+J124+J125+J126+J127+J128+J129</f>
        <v>3767.58</v>
      </c>
      <c r="K122" s="31">
        <f>K123+K124+K125+K126+K127+K128+K129</f>
        <v>254.88</v>
      </c>
      <c r="L122" s="140">
        <f>L123+L124+L125+L126+L127+L128+L129</f>
        <v>6488.0199999999986</v>
      </c>
    </row>
    <row r="123" spans="1:12" ht="43.35" customHeight="1" x14ac:dyDescent="0.2">
      <c r="A123" s="357"/>
      <c r="B123" s="35" t="s">
        <v>890</v>
      </c>
      <c r="C123" s="36" t="s">
        <v>113</v>
      </c>
      <c r="D123" s="36" t="s">
        <v>34</v>
      </c>
      <c r="E123" s="23">
        <v>22.24</v>
      </c>
      <c r="F123" s="85">
        <f t="shared" ref="F123:F129" si="18">ROUND(K123/2,2)</f>
        <v>85.75</v>
      </c>
      <c r="G123" s="85">
        <f t="shared" ref="G123:G129" si="19">ROUND(E123*F123,2)</f>
        <v>1907.08</v>
      </c>
      <c r="H123" s="85">
        <f t="shared" ref="H123:H129" si="20">ROUND(E123*$I$239,2)</f>
        <v>30.8</v>
      </c>
      <c r="I123" s="85">
        <f t="shared" ref="I123:I129" si="21">K123-F123</f>
        <v>85.75</v>
      </c>
      <c r="J123" s="85">
        <f t="shared" ref="J123:J129" si="22">ROUND(H123*I123,2)</f>
        <v>2641.1</v>
      </c>
      <c r="K123" s="30">
        <v>171.5</v>
      </c>
      <c r="L123" s="142">
        <f t="shared" ref="L123:L129" si="23">G123+J123</f>
        <v>4548.18</v>
      </c>
    </row>
    <row r="124" spans="1:12" ht="28.5" customHeight="1" x14ac:dyDescent="0.2">
      <c r="A124" s="357"/>
      <c r="B124" s="93" t="s">
        <v>814</v>
      </c>
      <c r="C124" s="36" t="s">
        <v>153</v>
      </c>
      <c r="D124" s="36" t="s">
        <v>154</v>
      </c>
      <c r="E124" s="23">
        <v>19.510000000000002</v>
      </c>
      <c r="F124" s="85">
        <f t="shared" si="18"/>
        <v>0.34</v>
      </c>
      <c r="G124" s="85">
        <f t="shared" si="19"/>
        <v>6.63</v>
      </c>
      <c r="H124" s="85">
        <f t="shared" si="20"/>
        <v>27.02</v>
      </c>
      <c r="I124" s="85">
        <f t="shared" si="21"/>
        <v>0.34</v>
      </c>
      <c r="J124" s="85">
        <f t="shared" si="22"/>
        <v>9.19</v>
      </c>
      <c r="K124" s="30">
        <v>0.68</v>
      </c>
      <c r="L124" s="142">
        <f t="shared" si="23"/>
        <v>15.82</v>
      </c>
    </row>
    <row r="125" spans="1:12" ht="25.5" customHeight="1" x14ac:dyDescent="0.2">
      <c r="A125" s="357"/>
      <c r="B125" s="93" t="s">
        <v>815</v>
      </c>
      <c r="C125" s="36" t="s">
        <v>155</v>
      </c>
      <c r="D125" s="36" t="s">
        <v>154</v>
      </c>
      <c r="E125" s="23">
        <v>19.510000000000002</v>
      </c>
      <c r="F125" s="85">
        <f t="shared" si="18"/>
        <v>0.35</v>
      </c>
      <c r="G125" s="85">
        <f t="shared" si="19"/>
        <v>6.83</v>
      </c>
      <c r="H125" s="85">
        <f t="shared" si="20"/>
        <v>27.02</v>
      </c>
      <c r="I125" s="85">
        <f t="shared" si="21"/>
        <v>0.35</v>
      </c>
      <c r="J125" s="85">
        <f t="shared" si="22"/>
        <v>9.4600000000000009</v>
      </c>
      <c r="K125" s="30">
        <v>0.7</v>
      </c>
      <c r="L125" s="142">
        <f t="shared" si="23"/>
        <v>16.29</v>
      </c>
    </row>
    <row r="126" spans="1:12" ht="26.25" customHeight="1" x14ac:dyDescent="0.2">
      <c r="A126" s="357"/>
      <c r="B126" s="93" t="s">
        <v>816</v>
      </c>
      <c r="C126" s="36" t="s">
        <v>156</v>
      </c>
      <c r="D126" s="36" t="s">
        <v>154</v>
      </c>
      <c r="E126" s="23">
        <v>19.510000000000002</v>
      </c>
      <c r="F126" s="85">
        <f t="shared" si="18"/>
        <v>0.8</v>
      </c>
      <c r="G126" s="85">
        <f t="shared" si="19"/>
        <v>15.61</v>
      </c>
      <c r="H126" s="85">
        <f t="shared" si="20"/>
        <v>27.02</v>
      </c>
      <c r="I126" s="85">
        <f t="shared" si="21"/>
        <v>0.8</v>
      </c>
      <c r="J126" s="85">
        <f t="shared" si="22"/>
        <v>21.62</v>
      </c>
      <c r="K126" s="30">
        <v>1.6</v>
      </c>
      <c r="L126" s="142">
        <f t="shared" si="23"/>
        <v>37.230000000000004</v>
      </c>
    </row>
    <row r="127" spans="1:12" ht="29.25" customHeight="1" x14ac:dyDescent="0.2">
      <c r="A127" s="357"/>
      <c r="B127" s="93" t="s">
        <v>817</v>
      </c>
      <c r="C127" s="36" t="s">
        <v>157</v>
      </c>
      <c r="D127" s="36" t="s">
        <v>154</v>
      </c>
      <c r="E127" s="23">
        <v>19.510000000000002</v>
      </c>
      <c r="F127" s="85">
        <f t="shared" si="18"/>
        <v>0.4</v>
      </c>
      <c r="G127" s="85">
        <f t="shared" si="19"/>
        <v>7.8</v>
      </c>
      <c r="H127" s="85">
        <f t="shared" si="20"/>
        <v>27.02</v>
      </c>
      <c r="I127" s="85">
        <f t="shared" si="21"/>
        <v>0.4</v>
      </c>
      <c r="J127" s="85">
        <f t="shared" si="22"/>
        <v>10.81</v>
      </c>
      <c r="K127" s="30">
        <v>0.8</v>
      </c>
      <c r="L127" s="142">
        <f t="shared" si="23"/>
        <v>18.61</v>
      </c>
    </row>
    <row r="128" spans="1:12" ht="42" customHeight="1" x14ac:dyDescent="0.2">
      <c r="A128" s="357"/>
      <c r="B128" s="93" t="s">
        <v>891</v>
      </c>
      <c r="C128" s="36" t="s">
        <v>158</v>
      </c>
      <c r="D128" s="36" t="s">
        <v>154</v>
      </c>
      <c r="E128" s="23">
        <v>19.510000000000002</v>
      </c>
      <c r="F128" s="85">
        <f t="shared" si="18"/>
        <v>7.4</v>
      </c>
      <c r="G128" s="85">
        <f t="shared" si="19"/>
        <v>144.37</v>
      </c>
      <c r="H128" s="85">
        <f t="shared" si="20"/>
        <v>27.02</v>
      </c>
      <c r="I128" s="85">
        <f t="shared" si="21"/>
        <v>7.4</v>
      </c>
      <c r="J128" s="85">
        <f t="shared" si="22"/>
        <v>199.95</v>
      </c>
      <c r="K128" s="30">
        <v>14.8</v>
      </c>
      <c r="L128" s="142">
        <f t="shared" si="23"/>
        <v>344.32</v>
      </c>
    </row>
    <row r="129" spans="1:12" ht="41.25" customHeight="1" x14ac:dyDescent="0.2">
      <c r="A129" s="357"/>
      <c r="B129" s="93" t="s">
        <v>892</v>
      </c>
      <c r="C129" s="36" t="s">
        <v>159</v>
      </c>
      <c r="D129" s="36" t="s">
        <v>154</v>
      </c>
      <c r="E129" s="23">
        <v>19.510000000000002</v>
      </c>
      <c r="F129" s="85">
        <f t="shared" si="18"/>
        <v>32.4</v>
      </c>
      <c r="G129" s="85">
        <f t="shared" si="19"/>
        <v>632.12</v>
      </c>
      <c r="H129" s="85">
        <f t="shared" si="20"/>
        <v>27.02</v>
      </c>
      <c r="I129" s="85">
        <f t="shared" si="21"/>
        <v>32.4</v>
      </c>
      <c r="J129" s="85">
        <f t="shared" si="22"/>
        <v>875.45</v>
      </c>
      <c r="K129" s="30">
        <v>64.8</v>
      </c>
      <c r="L129" s="142">
        <f t="shared" si="23"/>
        <v>1507.5700000000002</v>
      </c>
    </row>
    <row r="130" spans="1:12" ht="64.150000000000006" customHeight="1" x14ac:dyDescent="0.2">
      <c r="A130" s="357"/>
      <c r="B130" s="39" t="s">
        <v>160</v>
      </c>
      <c r="C130" s="31"/>
      <c r="D130" s="32"/>
      <c r="E130" s="32"/>
      <c r="F130" s="34">
        <f>F131+F132+F133+F134+F135+F136</f>
        <v>355.96000000000004</v>
      </c>
      <c r="G130" s="34">
        <f>G131+G132+G133+G134+G135+G136</f>
        <v>7832.55</v>
      </c>
      <c r="H130" s="32"/>
      <c r="I130" s="34">
        <f>I131+I132+I133+I134+I135+I136</f>
        <v>355.94000000000005</v>
      </c>
      <c r="J130" s="34">
        <f>J131+J132+J133+J134+J135+J136</f>
        <v>10846.68</v>
      </c>
      <c r="K130" s="31">
        <f>K131+K132+K133+K134+K135+K136</f>
        <v>711.90000000000009</v>
      </c>
      <c r="L130" s="140">
        <f>L131+L132+L133+L134+L135+L136</f>
        <v>18679.23</v>
      </c>
    </row>
    <row r="131" spans="1:12" ht="38.1" customHeight="1" x14ac:dyDescent="0.2">
      <c r="A131" s="357"/>
      <c r="B131" s="35" t="s">
        <v>161</v>
      </c>
      <c r="C131" s="36" t="s">
        <v>113</v>
      </c>
      <c r="D131" s="36" t="s">
        <v>34</v>
      </c>
      <c r="E131" s="23">
        <v>22.24</v>
      </c>
      <c r="F131" s="85">
        <f t="shared" ref="F131:F146" si="24">ROUND(K131/2,2)</f>
        <v>325.19</v>
      </c>
      <c r="G131" s="85">
        <f t="shared" ref="G131:G146" si="25">ROUND(E131*F131,2)</f>
        <v>7232.23</v>
      </c>
      <c r="H131" s="85">
        <f t="shared" ref="H131:H146" si="26">ROUND(E131*$I$239,2)</f>
        <v>30.8</v>
      </c>
      <c r="I131" s="85">
        <f t="shared" ref="I131:I146" si="27">K131-F131</f>
        <v>325.18</v>
      </c>
      <c r="J131" s="85">
        <f t="shared" ref="J131:J146" si="28">ROUND(H131*I131,2)</f>
        <v>10015.540000000001</v>
      </c>
      <c r="K131" s="30">
        <v>650.37</v>
      </c>
      <c r="L131" s="142">
        <f t="shared" ref="L131:L146" si="29">G131+J131</f>
        <v>17247.77</v>
      </c>
    </row>
    <row r="132" spans="1:12" ht="24.75" customHeight="1" x14ac:dyDescent="0.2">
      <c r="A132" s="357"/>
      <c r="B132" s="93" t="s">
        <v>814</v>
      </c>
      <c r="C132" s="36" t="s">
        <v>153</v>
      </c>
      <c r="D132" s="36" t="s">
        <v>154</v>
      </c>
      <c r="E132" s="23">
        <v>19.510000000000002</v>
      </c>
      <c r="F132" s="85">
        <f t="shared" si="24"/>
        <v>3</v>
      </c>
      <c r="G132" s="85">
        <f t="shared" si="25"/>
        <v>58.53</v>
      </c>
      <c r="H132" s="85">
        <f t="shared" si="26"/>
        <v>27.02</v>
      </c>
      <c r="I132" s="85">
        <f t="shared" si="27"/>
        <v>3</v>
      </c>
      <c r="J132" s="85">
        <f t="shared" si="28"/>
        <v>81.06</v>
      </c>
      <c r="K132" s="30">
        <v>6</v>
      </c>
      <c r="L132" s="142">
        <f t="shared" si="29"/>
        <v>139.59</v>
      </c>
    </row>
    <row r="133" spans="1:12" ht="24.75" customHeight="1" x14ac:dyDescent="0.2">
      <c r="A133" s="357"/>
      <c r="B133" s="93" t="s">
        <v>815</v>
      </c>
      <c r="C133" s="36" t="s">
        <v>155</v>
      </c>
      <c r="D133" s="36" t="s">
        <v>154</v>
      </c>
      <c r="E133" s="23">
        <v>19.510000000000002</v>
      </c>
      <c r="F133" s="85">
        <f t="shared" si="24"/>
        <v>2.98</v>
      </c>
      <c r="G133" s="85">
        <f t="shared" si="25"/>
        <v>58.14</v>
      </c>
      <c r="H133" s="85">
        <f t="shared" si="26"/>
        <v>27.02</v>
      </c>
      <c r="I133" s="85">
        <f t="shared" si="27"/>
        <v>2.97</v>
      </c>
      <c r="J133" s="85">
        <f t="shared" si="28"/>
        <v>80.25</v>
      </c>
      <c r="K133" s="30">
        <v>5.95</v>
      </c>
      <c r="L133" s="142">
        <f t="shared" si="29"/>
        <v>138.38999999999999</v>
      </c>
    </row>
    <row r="134" spans="1:12" ht="40.35" customHeight="1" x14ac:dyDescent="0.2">
      <c r="A134" s="357"/>
      <c r="B134" s="93" t="s">
        <v>816</v>
      </c>
      <c r="C134" s="36" t="s">
        <v>156</v>
      </c>
      <c r="D134" s="36" t="s">
        <v>154</v>
      </c>
      <c r="E134" s="23">
        <v>19.510000000000002</v>
      </c>
      <c r="F134" s="85">
        <f t="shared" si="24"/>
        <v>1.8</v>
      </c>
      <c r="G134" s="85">
        <f t="shared" si="25"/>
        <v>35.119999999999997</v>
      </c>
      <c r="H134" s="85">
        <f t="shared" si="26"/>
        <v>27.02</v>
      </c>
      <c r="I134" s="85">
        <f t="shared" si="27"/>
        <v>1.8</v>
      </c>
      <c r="J134" s="85">
        <f t="shared" si="28"/>
        <v>48.64</v>
      </c>
      <c r="K134" s="30">
        <v>3.6</v>
      </c>
      <c r="L134" s="142">
        <f t="shared" si="29"/>
        <v>83.759999999999991</v>
      </c>
    </row>
    <row r="135" spans="1:12" ht="38.25" customHeight="1" x14ac:dyDescent="0.2">
      <c r="A135" s="357"/>
      <c r="B135" s="93" t="s">
        <v>817</v>
      </c>
      <c r="C135" s="36" t="s">
        <v>157</v>
      </c>
      <c r="D135" s="36" t="s">
        <v>154</v>
      </c>
      <c r="E135" s="23">
        <v>19.510000000000002</v>
      </c>
      <c r="F135" s="85">
        <f t="shared" si="24"/>
        <v>2.85</v>
      </c>
      <c r="G135" s="85">
        <f t="shared" si="25"/>
        <v>55.6</v>
      </c>
      <c r="H135" s="85">
        <f t="shared" si="26"/>
        <v>27.02</v>
      </c>
      <c r="I135" s="85">
        <f t="shared" si="27"/>
        <v>2.85</v>
      </c>
      <c r="J135" s="85">
        <f t="shared" si="28"/>
        <v>77.010000000000005</v>
      </c>
      <c r="K135" s="30">
        <v>5.7</v>
      </c>
      <c r="L135" s="142">
        <f t="shared" si="29"/>
        <v>132.61000000000001</v>
      </c>
    </row>
    <row r="136" spans="1:12" ht="38.25" customHeight="1" x14ac:dyDescent="0.2">
      <c r="A136" s="357"/>
      <c r="B136" s="93" t="s">
        <v>893</v>
      </c>
      <c r="C136" s="36" t="s">
        <v>158</v>
      </c>
      <c r="D136" s="36" t="s">
        <v>154</v>
      </c>
      <c r="E136" s="23">
        <v>19.510000000000002</v>
      </c>
      <c r="F136" s="85">
        <f t="shared" si="24"/>
        <v>20.14</v>
      </c>
      <c r="G136" s="85">
        <f t="shared" si="25"/>
        <v>392.93</v>
      </c>
      <c r="H136" s="85">
        <f t="shared" si="26"/>
        <v>27.02</v>
      </c>
      <c r="I136" s="85">
        <f t="shared" si="27"/>
        <v>20.14</v>
      </c>
      <c r="J136" s="85">
        <f t="shared" si="28"/>
        <v>544.17999999999995</v>
      </c>
      <c r="K136" s="30">
        <v>40.28</v>
      </c>
      <c r="L136" s="142">
        <f t="shared" si="29"/>
        <v>937.1099999999999</v>
      </c>
    </row>
    <row r="137" spans="1:12" ht="58.15" customHeight="1" x14ac:dyDescent="0.2">
      <c r="A137" s="357" t="s">
        <v>162</v>
      </c>
      <c r="B137" s="35" t="s">
        <v>894</v>
      </c>
      <c r="C137" s="85" t="s">
        <v>48</v>
      </c>
      <c r="D137" s="36" t="s">
        <v>23</v>
      </c>
      <c r="E137" s="40">
        <v>14.26</v>
      </c>
      <c r="F137" s="85">
        <f t="shared" si="24"/>
        <v>40.869999999999997</v>
      </c>
      <c r="G137" s="85">
        <f t="shared" si="25"/>
        <v>582.80999999999995</v>
      </c>
      <c r="H137" s="85">
        <f t="shared" si="26"/>
        <v>19.75</v>
      </c>
      <c r="I137" s="85">
        <f t="shared" si="27"/>
        <v>40.869999999999997</v>
      </c>
      <c r="J137" s="85">
        <f t="shared" si="28"/>
        <v>807.18</v>
      </c>
      <c r="K137" s="30">
        <v>81.739999999999995</v>
      </c>
      <c r="L137" s="142">
        <f t="shared" si="29"/>
        <v>1389.9899999999998</v>
      </c>
    </row>
    <row r="138" spans="1:12" ht="64.150000000000006" customHeight="1" x14ac:dyDescent="0.2">
      <c r="A138" s="357"/>
      <c r="B138" s="35" t="s">
        <v>895</v>
      </c>
      <c r="C138" s="85" t="s">
        <v>48</v>
      </c>
      <c r="D138" s="36" t="s">
        <v>23</v>
      </c>
      <c r="E138" s="40">
        <v>14.26</v>
      </c>
      <c r="F138" s="85">
        <f t="shared" si="24"/>
        <v>283.49</v>
      </c>
      <c r="G138" s="85">
        <f t="shared" si="25"/>
        <v>4042.57</v>
      </c>
      <c r="H138" s="85">
        <f t="shared" si="26"/>
        <v>19.75</v>
      </c>
      <c r="I138" s="85">
        <f t="shared" si="27"/>
        <v>283.48</v>
      </c>
      <c r="J138" s="85">
        <f t="shared" si="28"/>
        <v>5598.73</v>
      </c>
      <c r="K138" s="30">
        <v>566.97</v>
      </c>
      <c r="L138" s="142">
        <f t="shared" si="29"/>
        <v>9641.2999999999993</v>
      </c>
    </row>
    <row r="139" spans="1:12" ht="66.75" customHeight="1" x14ac:dyDescent="0.2">
      <c r="A139" s="357" t="s">
        <v>163</v>
      </c>
      <c r="B139" s="35" t="s">
        <v>896</v>
      </c>
      <c r="C139" s="205" t="s">
        <v>32</v>
      </c>
      <c r="D139" s="36" t="s">
        <v>23</v>
      </c>
      <c r="E139" s="23">
        <v>14.26</v>
      </c>
      <c r="F139" s="85">
        <f t="shared" si="24"/>
        <v>41</v>
      </c>
      <c r="G139" s="85">
        <f t="shared" si="25"/>
        <v>584.66</v>
      </c>
      <c r="H139" s="85">
        <f t="shared" si="26"/>
        <v>19.75</v>
      </c>
      <c r="I139" s="85">
        <f t="shared" si="27"/>
        <v>41</v>
      </c>
      <c r="J139" s="85">
        <f t="shared" si="28"/>
        <v>809.75</v>
      </c>
      <c r="K139" s="30">
        <v>82</v>
      </c>
      <c r="L139" s="142">
        <f t="shared" si="29"/>
        <v>1394.4099999999999</v>
      </c>
    </row>
    <row r="140" spans="1:12" ht="68.25" customHeight="1" x14ac:dyDescent="0.2">
      <c r="A140" s="357"/>
      <c r="B140" s="35" t="s">
        <v>738</v>
      </c>
      <c r="C140" s="36" t="s">
        <v>32</v>
      </c>
      <c r="D140" s="36" t="s">
        <v>23</v>
      </c>
      <c r="E140" s="23">
        <v>14.26</v>
      </c>
      <c r="F140" s="85">
        <f t="shared" si="24"/>
        <v>72.5</v>
      </c>
      <c r="G140" s="85">
        <f t="shared" si="25"/>
        <v>1033.8499999999999</v>
      </c>
      <c r="H140" s="85">
        <f t="shared" si="26"/>
        <v>19.75</v>
      </c>
      <c r="I140" s="85">
        <f t="shared" si="27"/>
        <v>72.5</v>
      </c>
      <c r="J140" s="85">
        <f t="shared" si="28"/>
        <v>1431.88</v>
      </c>
      <c r="K140" s="30">
        <v>145</v>
      </c>
      <c r="L140" s="142">
        <f t="shared" si="29"/>
        <v>2465.73</v>
      </c>
    </row>
    <row r="141" spans="1:12" ht="92.45" customHeight="1" x14ac:dyDescent="0.2">
      <c r="A141" s="357" t="s">
        <v>164</v>
      </c>
      <c r="B141" s="35" t="s">
        <v>897</v>
      </c>
      <c r="C141" s="85" t="s">
        <v>39</v>
      </c>
      <c r="D141" s="36" t="s">
        <v>23</v>
      </c>
      <c r="E141" s="23">
        <v>14.26</v>
      </c>
      <c r="F141" s="85">
        <f t="shared" si="24"/>
        <v>4.91</v>
      </c>
      <c r="G141" s="85">
        <f t="shared" si="25"/>
        <v>70.02</v>
      </c>
      <c r="H141" s="85">
        <f t="shared" si="26"/>
        <v>19.75</v>
      </c>
      <c r="I141" s="85">
        <f t="shared" si="27"/>
        <v>4.9000000000000004</v>
      </c>
      <c r="J141" s="85">
        <f t="shared" si="28"/>
        <v>96.78</v>
      </c>
      <c r="K141" s="30">
        <v>9.81</v>
      </c>
      <c r="L141" s="142">
        <f t="shared" si="29"/>
        <v>166.8</v>
      </c>
    </row>
    <row r="142" spans="1:12" ht="90.95" customHeight="1" x14ac:dyDescent="0.2">
      <c r="A142" s="357"/>
      <c r="B142" s="35" t="s">
        <v>733</v>
      </c>
      <c r="C142" s="85" t="s">
        <v>39</v>
      </c>
      <c r="D142" s="36" t="s">
        <v>23</v>
      </c>
      <c r="E142" s="23">
        <v>14.26</v>
      </c>
      <c r="F142" s="85">
        <f t="shared" si="24"/>
        <v>227.5</v>
      </c>
      <c r="G142" s="85">
        <f t="shared" si="25"/>
        <v>3244.15</v>
      </c>
      <c r="H142" s="85">
        <f t="shared" si="26"/>
        <v>19.75</v>
      </c>
      <c r="I142" s="85">
        <f t="shared" si="27"/>
        <v>227.5</v>
      </c>
      <c r="J142" s="85">
        <f t="shared" si="28"/>
        <v>4493.13</v>
      </c>
      <c r="K142" s="30">
        <v>455</v>
      </c>
      <c r="L142" s="142">
        <f t="shared" si="29"/>
        <v>7737.2800000000007</v>
      </c>
    </row>
    <row r="143" spans="1:12" ht="39.75" customHeight="1" x14ac:dyDescent="0.2">
      <c r="A143" s="357" t="s">
        <v>165</v>
      </c>
      <c r="B143" s="35" t="s">
        <v>898</v>
      </c>
      <c r="C143" s="36" t="s">
        <v>166</v>
      </c>
      <c r="D143" s="36" t="s">
        <v>23</v>
      </c>
      <c r="E143" s="23">
        <v>15.99</v>
      </c>
      <c r="F143" s="85">
        <f t="shared" si="24"/>
        <v>15</v>
      </c>
      <c r="G143" s="85">
        <f t="shared" si="25"/>
        <v>239.85</v>
      </c>
      <c r="H143" s="85">
        <f t="shared" si="26"/>
        <v>22.15</v>
      </c>
      <c r="I143" s="85">
        <f t="shared" si="27"/>
        <v>15</v>
      </c>
      <c r="J143" s="85">
        <f t="shared" si="28"/>
        <v>332.25</v>
      </c>
      <c r="K143" s="30">
        <v>30</v>
      </c>
      <c r="L143" s="142">
        <f t="shared" si="29"/>
        <v>572.1</v>
      </c>
    </row>
    <row r="144" spans="1:12" ht="39.75" customHeight="1" x14ac:dyDescent="0.2">
      <c r="A144" s="357"/>
      <c r="B144" s="35" t="s">
        <v>899</v>
      </c>
      <c r="C144" s="36" t="s">
        <v>166</v>
      </c>
      <c r="D144" s="36" t="s">
        <v>167</v>
      </c>
      <c r="E144" s="23">
        <v>15.99</v>
      </c>
      <c r="F144" s="85">
        <f t="shared" si="24"/>
        <v>140</v>
      </c>
      <c r="G144" s="85">
        <f t="shared" si="25"/>
        <v>2238.6</v>
      </c>
      <c r="H144" s="85">
        <f t="shared" si="26"/>
        <v>22.15</v>
      </c>
      <c r="I144" s="85">
        <f t="shared" si="27"/>
        <v>140</v>
      </c>
      <c r="J144" s="85">
        <f t="shared" si="28"/>
        <v>3101</v>
      </c>
      <c r="K144" s="30">
        <v>280</v>
      </c>
      <c r="L144" s="142">
        <f t="shared" si="29"/>
        <v>5339.6</v>
      </c>
    </row>
    <row r="145" spans="1:12" ht="39.75" customHeight="1" x14ac:dyDescent="0.2">
      <c r="A145" s="357" t="s">
        <v>168</v>
      </c>
      <c r="B145" s="35" t="s">
        <v>650</v>
      </c>
      <c r="C145" s="358" t="s">
        <v>169</v>
      </c>
      <c r="D145" s="36" t="s">
        <v>34</v>
      </c>
      <c r="E145" s="23">
        <v>22.24</v>
      </c>
      <c r="F145" s="85">
        <f t="shared" si="24"/>
        <v>16.420000000000002</v>
      </c>
      <c r="G145" s="85">
        <f t="shared" si="25"/>
        <v>365.18</v>
      </c>
      <c r="H145" s="85">
        <f t="shared" si="26"/>
        <v>30.8</v>
      </c>
      <c r="I145" s="85">
        <f t="shared" si="27"/>
        <v>16.420000000000002</v>
      </c>
      <c r="J145" s="85">
        <f t="shared" si="28"/>
        <v>505.74</v>
      </c>
      <c r="K145" s="30">
        <v>32.840000000000003</v>
      </c>
      <c r="L145" s="142">
        <f t="shared" si="29"/>
        <v>870.92000000000007</v>
      </c>
    </row>
    <row r="146" spans="1:12" ht="51" customHeight="1" x14ac:dyDescent="0.2">
      <c r="A146" s="357"/>
      <c r="B146" s="35" t="s">
        <v>900</v>
      </c>
      <c r="C146" s="358"/>
      <c r="D146" s="36" t="s">
        <v>34</v>
      </c>
      <c r="E146" s="23">
        <v>22.24</v>
      </c>
      <c r="F146" s="85">
        <f t="shared" si="24"/>
        <v>11.82</v>
      </c>
      <c r="G146" s="85">
        <f t="shared" si="25"/>
        <v>262.88</v>
      </c>
      <c r="H146" s="85">
        <f t="shared" si="26"/>
        <v>30.8</v>
      </c>
      <c r="I146" s="85">
        <f t="shared" si="27"/>
        <v>11.809999999999999</v>
      </c>
      <c r="J146" s="85">
        <f t="shared" si="28"/>
        <v>363.75</v>
      </c>
      <c r="K146" s="30">
        <v>23.63</v>
      </c>
      <c r="L146" s="142">
        <f t="shared" si="29"/>
        <v>626.63</v>
      </c>
    </row>
    <row r="147" spans="1:12" ht="51" customHeight="1" x14ac:dyDescent="0.2">
      <c r="A147" s="357" t="s">
        <v>170</v>
      </c>
      <c r="B147" s="39" t="s">
        <v>901</v>
      </c>
      <c r="C147" s="31"/>
      <c r="D147" s="31"/>
      <c r="E147" s="37"/>
      <c r="F147" s="34">
        <f>SUM(F148:F150)</f>
        <v>36.42</v>
      </c>
      <c r="G147" s="34">
        <f>SUM(G148:G150)</f>
        <v>809.86</v>
      </c>
      <c r="H147" s="37"/>
      <c r="I147" s="34">
        <f>SUM(I148:I150)</f>
        <v>36.409999999999997</v>
      </c>
      <c r="J147" s="34">
        <f>SUM(J148:J150)</f>
        <v>1121.28</v>
      </c>
      <c r="K147" s="31">
        <f>SUM(K148:K150)</f>
        <v>72.83</v>
      </c>
      <c r="L147" s="140">
        <f>SUM(L148:L150)</f>
        <v>1931.14</v>
      </c>
    </row>
    <row r="148" spans="1:12" ht="28.5" customHeight="1" x14ac:dyDescent="0.2">
      <c r="A148" s="357"/>
      <c r="B148" s="93" t="s">
        <v>653</v>
      </c>
      <c r="C148" s="36" t="s">
        <v>115</v>
      </c>
      <c r="D148" s="36" t="s">
        <v>34</v>
      </c>
      <c r="E148" s="23">
        <v>22.24</v>
      </c>
      <c r="F148" s="85">
        <f>ROUND(K148/2,2)</f>
        <v>20.329999999999998</v>
      </c>
      <c r="G148" s="85">
        <f>ROUND(E148*F148,2)</f>
        <v>452.14</v>
      </c>
      <c r="H148" s="85">
        <f>ROUND(E148*$I$239,2)</f>
        <v>30.8</v>
      </c>
      <c r="I148" s="85">
        <f>K148-F148</f>
        <v>20.32</v>
      </c>
      <c r="J148" s="85">
        <f>ROUND(H148*I148,2)</f>
        <v>625.86</v>
      </c>
      <c r="K148" s="30">
        <v>40.65</v>
      </c>
      <c r="L148" s="142">
        <f>G148+J148</f>
        <v>1078</v>
      </c>
    </row>
    <row r="149" spans="1:12" ht="36.75" customHeight="1" x14ac:dyDescent="0.2">
      <c r="A149" s="357"/>
      <c r="B149" s="35" t="s">
        <v>902</v>
      </c>
      <c r="C149" s="36" t="s">
        <v>171</v>
      </c>
      <c r="D149" s="36" t="s">
        <v>154</v>
      </c>
      <c r="E149" s="23">
        <v>19.510000000000002</v>
      </c>
      <c r="F149" s="85">
        <f>ROUND(K149/2,2)</f>
        <v>1.54</v>
      </c>
      <c r="G149" s="85">
        <f>ROUND(E149*F149,2)</f>
        <v>30.05</v>
      </c>
      <c r="H149" s="85">
        <f>ROUND(E149*$I$239,2)</f>
        <v>27.02</v>
      </c>
      <c r="I149" s="85">
        <f>K149-F149</f>
        <v>1.54</v>
      </c>
      <c r="J149" s="85">
        <f>ROUND(H149*I149,2)</f>
        <v>41.61</v>
      </c>
      <c r="K149" s="30">
        <v>3.08</v>
      </c>
      <c r="L149" s="142">
        <f>G149+J149</f>
        <v>71.66</v>
      </c>
    </row>
    <row r="150" spans="1:12" ht="27.75" customHeight="1" x14ac:dyDescent="0.2">
      <c r="A150" s="357"/>
      <c r="B150" s="35" t="s">
        <v>828</v>
      </c>
      <c r="C150" s="36" t="s">
        <v>172</v>
      </c>
      <c r="D150" s="36" t="s">
        <v>173</v>
      </c>
      <c r="E150" s="23">
        <v>22.52</v>
      </c>
      <c r="F150" s="85">
        <f>ROUND(K150/2,2)</f>
        <v>14.55</v>
      </c>
      <c r="G150" s="85">
        <f>ROUND(E150*F150,2)</f>
        <v>327.67</v>
      </c>
      <c r="H150" s="85">
        <f>ROUND(E150*$I$239,2)</f>
        <v>31.19</v>
      </c>
      <c r="I150" s="85">
        <f>K150-F150</f>
        <v>14.55</v>
      </c>
      <c r="J150" s="85">
        <f>ROUND(H150*I150,2)</f>
        <v>453.81</v>
      </c>
      <c r="K150" s="30">
        <v>29.1</v>
      </c>
      <c r="L150" s="142">
        <f>G150+J150</f>
        <v>781.48</v>
      </c>
    </row>
    <row r="151" spans="1:12" ht="47.25" customHeight="1" x14ac:dyDescent="0.2">
      <c r="A151" s="357"/>
      <c r="B151" s="39" t="s">
        <v>174</v>
      </c>
      <c r="C151" s="31"/>
      <c r="D151" s="31"/>
      <c r="E151" s="31"/>
      <c r="F151" s="34">
        <f>SUM(F152:F155)</f>
        <v>85.519999999999982</v>
      </c>
      <c r="G151" s="34">
        <f>SUM(G152:G155)</f>
        <v>1894.74</v>
      </c>
      <c r="H151" s="31"/>
      <c r="I151" s="34">
        <f>SUM(I152:I155)</f>
        <v>85.519999999999982</v>
      </c>
      <c r="J151" s="34">
        <f>SUM(J152:J155)</f>
        <v>2624.02</v>
      </c>
      <c r="K151" s="31">
        <f>SUM(K152:K155)</f>
        <v>171.03999999999996</v>
      </c>
      <c r="L151" s="140">
        <f>SUM(L152:L155)</f>
        <v>4518.7600000000011</v>
      </c>
    </row>
    <row r="152" spans="1:12" ht="27" customHeight="1" x14ac:dyDescent="0.2">
      <c r="A152" s="357"/>
      <c r="B152" s="35" t="s">
        <v>903</v>
      </c>
      <c r="C152" s="36" t="s">
        <v>115</v>
      </c>
      <c r="D152" s="36" t="s">
        <v>34</v>
      </c>
      <c r="E152" s="23">
        <v>22.24</v>
      </c>
      <c r="F152" s="85">
        <f t="shared" ref="F152:F159" si="30">ROUND(K152/2,2)</f>
        <v>82.5</v>
      </c>
      <c r="G152" s="85">
        <f t="shared" ref="G152:G159" si="31">ROUND(E152*F152,2)</f>
        <v>1834.8</v>
      </c>
      <c r="H152" s="85">
        <f t="shared" ref="H152:H159" si="32">ROUND(E152*$I$239,2)</f>
        <v>30.8</v>
      </c>
      <c r="I152" s="85">
        <f t="shared" ref="I152:I159" si="33">K152-F152</f>
        <v>82.5</v>
      </c>
      <c r="J152" s="85">
        <f t="shared" ref="J152:J159" si="34">ROUND(H152*I152,2)</f>
        <v>2541</v>
      </c>
      <c r="K152" s="30">
        <v>165</v>
      </c>
      <c r="L152" s="142">
        <f t="shared" ref="L152:L159" si="35">G152+J152</f>
        <v>4375.8</v>
      </c>
    </row>
    <row r="153" spans="1:12" ht="40.5" customHeight="1" x14ac:dyDescent="0.2">
      <c r="A153" s="357"/>
      <c r="B153" s="35" t="s">
        <v>656</v>
      </c>
      <c r="C153" s="36" t="s">
        <v>175</v>
      </c>
      <c r="D153" s="36" t="s">
        <v>176</v>
      </c>
      <c r="E153" s="23">
        <v>24.38</v>
      </c>
      <c r="F153" s="85">
        <f t="shared" si="30"/>
        <v>0.6</v>
      </c>
      <c r="G153" s="85">
        <f t="shared" si="31"/>
        <v>14.63</v>
      </c>
      <c r="H153" s="85">
        <f t="shared" si="32"/>
        <v>33.770000000000003</v>
      </c>
      <c r="I153" s="85">
        <f t="shared" si="33"/>
        <v>0.6</v>
      </c>
      <c r="J153" s="85">
        <f t="shared" si="34"/>
        <v>20.260000000000002</v>
      </c>
      <c r="K153" s="30">
        <v>1.2</v>
      </c>
      <c r="L153" s="142">
        <f t="shared" si="35"/>
        <v>34.89</v>
      </c>
    </row>
    <row r="154" spans="1:12" ht="42" customHeight="1" x14ac:dyDescent="0.2">
      <c r="A154" s="357"/>
      <c r="B154" s="35" t="s">
        <v>904</v>
      </c>
      <c r="C154" s="36" t="s">
        <v>177</v>
      </c>
      <c r="D154" s="36" t="s">
        <v>154</v>
      </c>
      <c r="E154" s="23">
        <v>19.510000000000002</v>
      </c>
      <c r="F154" s="85">
        <f t="shared" si="30"/>
        <v>1.1000000000000001</v>
      </c>
      <c r="G154" s="85">
        <f t="shared" si="31"/>
        <v>21.46</v>
      </c>
      <c r="H154" s="85">
        <f t="shared" si="32"/>
        <v>27.02</v>
      </c>
      <c r="I154" s="85">
        <f t="shared" si="33"/>
        <v>1.1000000000000001</v>
      </c>
      <c r="J154" s="85">
        <f t="shared" si="34"/>
        <v>29.72</v>
      </c>
      <c r="K154" s="30">
        <v>2.2000000000000002</v>
      </c>
      <c r="L154" s="142">
        <f t="shared" si="35"/>
        <v>51.18</v>
      </c>
    </row>
    <row r="155" spans="1:12" ht="40.5" customHeight="1" x14ac:dyDescent="0.2">
      <c r="A155" s="357"/>
      <c r="B155" s="35" t="s">
        <v>829</v>
      </c>
      <c r="C155" s="36" t="s">
        <v>178</v>
      </c>
      <c r="D155" s="36" t="s">
        <v>179</v>
      </c>
      <c r="E155" s="23">
        <v>18.07</v>
      </c>
      <c r="F155" s="85">
        <f t="shared" si="30"/>
        <v>1.32</v>
      </c>
      <c r="G155" s="85">
        <f t="shared" si="31"/>
        <v>23.85</v>
      </c>
      <c r="H155" s="85">
        <f t="shared" si="32"/>
        <v>25.03</v>
      </c>
      <c r="I155" s="85">
        <f t="shared" si="33"/>
        <v>1.32</v>
      </c>
      <c r="J155" s="85">
        <f t="shared" si="34"/>
        <v>33.04</v>
      </c>
      <c r="K155" s="30">
        <v>2.64</v>
      </c>
      <c r="L155" s="142">
        <f t="shared" si="35"/>
        <v>56.89</v>
      </c>
    </row>
    <row r="156" spans="1:12" ht="48" customHeight="1" x14ac:dyDescent="0.2">
      <c r="A156" s="357" t="s">
        <v>180</v>
      </c>
      <c r="B156" s="35" t="s">
        <v>905</v>
      </c>
      <c r="C156" s="36" t="s">
        <v>181</v>
      </c>
      <c r="D156" s="16" t="s">
        <v>34</v>
      </c>
      <c r="E156" s="23">
        <v>22.24</v>
      </c>
      <c r="F156" s="85">
        <f t="shared" si="30"/>
        <v>6</v>
      </c>
      <c r="G156" s="85">
        <f t="shared" si="31"/>
        <v>133.44</v>
      </c>
      <c r="H156" s="85">
        <f t="shared" si="32"/>
        <v>30.8</v>
      </c>
      <c r="I156" s="85">
        <f t="shared" si="33"/>
        <v>6</v>
      </c>
      <c r="J156" s="85">
        <f t="shared" si="34"/>
        <v>184.8</v>
      </c>
      <c r="K156" s="30">
        <v>12</v>
      </c>
      <c r="L156" s="142">
        <f t="shared" si="35"/>
        <v>318.24</v>
      </c>
    </row>
    <row r="157" spans="1:12" ht="60.4" customHeight="1" x14ac:dyDescent="0.2">
      <c r="A157" s="357"/>
      <c r="B157" s="35" t="s">
        <v>906</v>
      </c>
      <c r="C157" s="36" t="s">
        <v>181</v>
      </c>
      <c r="D157" s="16" t="s">
        <v>34</v>
      </c>
      <c r="E157" s="23">
        <v>22.24</v>
      </c>
      <c r="F157" s="85">
        <f t="shared" si="30"/>
        <v>65</v>
      </c>
      <c r="G157" s="85">
        <f t="shared" si="31"/>
        <v>1445.6</v>
      </c>
      <c r="H157" s="85">
        <f t="shared" si="32"/>
        <v>30.8</v>
      </c>
      <c r="I157" s="85">
        <f t="shared" si="33"/>
        <v>65</v>
      </c>
      <c r="J157" s="85">
        <f t="shared" si="34"/>
        <v>2002</v>
      </c>
      <c r="K157" s="30">
        <v>130</v>
      </c>
      <c r="L157" s="142">
        <f t="shared" si="35"/>
        <v>3447.6</v>
      </c>
    </row>
    <row r="158" spans="1:12" ht="64.900000000000006" customHeight="1" x14ac:dyDescent="0.2">
      <c r="A158" s="357" t="s">
        <v>182</v>
      </c>
      <c r="B158" s="35" t="s">
        <v>907</v>
      </c>
      <c r="C158" s="358" t="s">
        <v>183</v>
      </c>
      <c r="D158" s="36" t="s">
        <v>154</v>
      </c>
      <c r="E158" s="23">
        <v>19.510000000000002</v>
      </c>
      <c r="F158" s="85">
        <f t="shared" si="30"/>
        <v>7</v>
      </c>
      <c r="G158" s="85">
        <f t="shared" si="31"/>
        <v>136.57</v>
      </c>
      <c r="H158" s="85">
        <f t="shared" si="32"/>
        <v>27.02</v>
      </c>
      <c r="I158" s="85">
        <f t="shared" si="33"/>
        <v>7</v>
      </c>
      <c r="J158" s="85">
        <f t="shared" si="34"/>
        <v>189.14</v>
      </c>
      <c r="K158" s="30">
        <v>14</v>
      </c>
      <c r="L158" s="142">
        <f t="shared" si="35"/>
        <v>325.70999999999998</v>
      </c>
    </row>
    <row r="159" spans="1:12" ht="43.5" customHeight="1" x14ac:dyDescent="0.2">
      <c r="A159" s="357"/>
      <c r="B159" s="35" t="s">
        <v>908</v>
      </c>
      <c r="C159" s="358"/>
      <c r="D159" s="16" t="s">
        <v>34</v>
      </c>
      <c r="E159" s="23">
        <v>22.24</v>
      </c>
      <c r="F159" s="85">
        <f t="shared" si="30"/>
        <v>85</v>
      </c>
      <c r="G159" s="85">
        <f t="shared" si="31"/>
        <v>1890.4</v>
      </c>
      <c r="H159" s="85">
        <f t="shared" si="32"/>
        <v>30.8</v>
      </c>
      <c r="I159" s="85">
        <f t="shared" si="33"/>
        <v>85</v>
      </c>
      <c r="J159" s="85">
        <f t="shared" si="34"/>
        <v>2618</v>
      </c>
      <c r="K159" s="30">
        <v>170</v>
      </c>
      <c r="L159" s="142">
        <f t="shared" si="35"/>
        <v>4508.3999999999996</v>
      </c>
    </row>
    <row r="160" spans="1:12" ht="53.25" customHeight="1" x14ac:dyDescent="0.2">
      <c r="A160" s="357" t="s">
        <v>184</v>
      </c>
      <c r="B160" s="203" t="s">
        <v>698</v>
      </c>
      <c r="C160" s="41"/>
      <c r="D160" s="31"/>
      <c r="E160" s="31"/>
      <c r="F160" s="42">
        <f>F161+F162</f>
        <v>26.380000000000003</v>
      </c>
      <c r="G160" s="42">
        <f>G161+G162</f>
        <v>376.17999999999995</v>
      </c>
      <c r="H160" s="31"/>
      <c r="I160" s="42">
        <f>I161+I162</f>
        <v>26.380000000000003</v>
      </c>
      <c r="J160" s="42">
        <f>J161+J162</f>
        <v>521</v>
      </c>
      <c r="K160" s="42">
        <f>K161+K162</f>
        <v>52.760000000000005</v>
      </c>
      <c r="L160" s="232">
        <f>L161+L162</f>
        <v>897.18000000000006</v>
      </c>
    </row>
    <row r="161" spans="1:12" ht="50.25" customHeight="1" x14ac:dyDescent="0.2">
      <c r="A161" s="357"/>
      <c r="B161" s="35" t="s">
        <v>185</v>
      </c>
      <c r="C161" s="36" t="s">
        <v>32</v>
      </c>
      <c r="D161" s="36" t="s">
        <v>23</v>
      </c>
      <c r="E161" s="23">
        <v>14.26</v>
      </c>
      <c r="F161" s="85">
        <f>ROUND(K161/2,2)</f>
        <v>25.19</v>
      </c>
      <c r="G161" s="85">
        <f>ROUND(E161*F161,2)</f>
        <v>359.21</v>
      </c>
      <c r="H161" s="85">
        <f>ROUND(E161*$I$239,2)</f>
        <v>19.75</v>
      </c>
      <c r="I161" s="85">
        <f>K161-F161</f>
        <v>25.19</v>
      </c>
      <c r="J161" s="85">
        <f>ROUND(H161*I161,2)</f>
        <v>497.5</v>
      </c>
      <c r="K161" s="30">
        <v>50.38</v>
      </c>
      <c r="L161" s="142">
        <f>G161+J161</f>
        <v>856.71</v>
      </c>
    </row>
    <row r="162" spans="1:12" ht="55.5" customHeight="1" x14ac:dyDescent="0.2">
      <c r="A162" s="357"/>
      <c r="B162" s="307" t="s">
        <v>186</v>
      </c>
      <c r="C162" s="36" t="s">
        <v>32</v>
      </c>
      <c r="D162" s="36" t="s">
        <v>23</v>
      </c>
      <c r="E162" s="23">
        <v>14.26</v>
      </c>
      <c r="F162" s="85">
        <f>ROUND(K162/2,2)</f>
        <v>1.19</v>
      </c>
      <c r="G162" s="85">
        <f>ROUND(E162*F162,2)</f>
        <v>16.97</v>
      </c>
      <c r="H162" s="85">
        <f>ROUND(E162*$I$239,2)</f>
        <v>19.75</v>
      </c>
      <c r="I162" s="85">
        <f>K162-F162</f>
        <v>1.19</v>
      </c>
      <c r="J162" s="85">
        <f>ROUND(H162*I162,2)</f>
        <v>23.5</v>
      </c>
      <c r="K162" s="30">
        <v>2.38</v>
      </c>
      <c r="L162" s="142">
        <f>G162+J162</f>
        <v>40.47</v>
      </c>
    </row>
    <row r="163" spans="1:12" ht="47.1" customHeight="1" x14ac:dyDescent="0.2">
      <c r="A163" s="357"/>
      <c r="B163" s="39" t="s">
        <v>187</v>
      </c>
      <c r="C163" s="31"/>
      <c r="D163" s="31"/>
      <c r="E163" s="31"/>
      <c r="F163" s="42">
        <f>F164+F165</f>
        <v>776.72</v>
      </c>
      <c r="G163" s="42">
        <f>G164+G165</f>
        <v>11076.029999999999</v>
      </c>
      <c r="H163" s="31"/>
      <c r="I163" s="42">
        <f>I164+I165</f>
        <v>776.7</v>
      </c>
      <c r="J163" s="42">
        <f>J164+J165</f>
        <v>15339.83</v>
      </c>
      <c r="K163" s="42">
        <f>K164+K165</f>
        <v>1553.42</v>
      </c>
      <c r="L163" s="232">
        <f>L164+L165</f>
        <v>26415.86</v>
      </c>
    </row>
    <row r="164" spans="1:12" ht="36.6" customHeight="1" x14ac:dyDescent="0.2">
      <c r="A164" s="357"/>
      <c r="B164" s="35" t="s">
        <v>185</v>
      </c>
      <c r="C164" s="36" t="s">
        <v>32</v>
      </c>
      <c r="D164" s="36" t="s">
        <v>23</v>
      </c>
      <c r="E164" s="23">
        <v>14.26</v>
      </c>
      <c r="F164" s="85">
        <f t="shared" ref="F164:F170" si="36">ROUND(K164/2,2)</f>
        <v>770.85</v>
      </c>
      <c r="G164" s="85">
        <f t="shared" ref="G164:G170" si="37">ROUND(E164*F164,2)</f>
        <v>10992.32</v>
      </c>
      <c r="H164" s="85">
        <f t="shared" ref="H164:H170" si="38">ROUND(E164*$I$239,2)</f>
        <v>19.75</v>
      </c>
      <c r="I164" s="85">
        <f t="shared" ref="I164:I170" si="39">K164-F164</f>
        <v>770.84</v>
      </c>
      <c r="J164" s="85">
        <f t="shared" ref="J164:J170" si="40">ROUND(H164*I164,2)</f>
        <v>15224.09</v>
      </c>
      <c r="K164" s="30">
        <v>1541.69</v>
      </c>
      <c r="L164" s="142">
        <f t="shared" ref="L164:L170" si="41">G164+J164</f>
        <v>26216.41</v>
      </c>
    </row>
    <row r="165" spans="1:12" ht="31.5" customHeight="1" x14ac:dyDescent="0.2">
      <c r="A165" s="357"/>
      <c r="B165" s="307" t="s">
        <v>186</v>
      </c>
      <c r="C165" s="205" t="s">
        <v>32</v>
      </c>
      <c r="D165" s="36" t="s">
        <v>23</v>
      </c>
      <c r="E165" s="23">
        <v>14.26</v>
      </c>
      <c r="F165" s="85">
        <f t="shared" si="36"/>
        <v>5.87</v>
      </c>
      <c r="G165" s="85">
        <f t="shared" si="37"/>
        <v>83.71</v>
      </c>
      <c r="H165" s="85">
        <f t="shared" si="38"/>
        <v>19.75</v>
      </c>
      <c r="I165" s="85">
        <f t="shared" si="39"/>
        <v>5.86</v>
      </c>
      <c r="J165" s="85">
        <f t="shared" si="40"/>
        <v>115.74</v>
      </c>
      <c r="K165" s="30">
        <v>11.73</v>
      </c>
      <c r="L165" s="142">
        <f t="shared" si="41"/>
        <v>199.45</v>
      </c>
    </row>
    <row r="166" spans="1:12" ht="52.15" customHeight="1" x14ac:dyDescent="0.2">
      <c r="A166" s="139" t="s">
        <v>188</v>
      </c>
      <c r="B166" s="35" t="s">
        <v>736</v>
      </c>
      <c r="C166" s="205" t="s">
        <v>32</v>
      </c>
      <c r="D166" s="36" t="s">
        <v>23</v>
      </c>
      <c r="E166" s="23">
        <v>14.26</v>
      </c>
      <c r="F166" s="16">
        <f t="shared" si="36"/>
        <v>42.5</v>
      </c>
      <c r="G166" s="16">
        <f t="shared" si="37"/>
        <v>606.04999999999995</v>
      </c>
      <c r="H166" s="85">
        <f t="shared" si="38"/>
        <v>19.75</v>
      </c>
      <c r="I166" s="16">
        <f t="shared" si="39"/>
        <v>42.5</v>
      </c>
      <c r="J166" s="16">
        <f t="shared" si="40"/>
        <v>839.38</v>
      </c>
      <c r="K166" s="30">
        <v>85</v>
      </c>
      <c r="L166" s="143">
        <f t="shared" si="41"/>
        <v>1445.4299999999998</v>
      </c>
    </row>
    <row r="167" spans="1:12" ht="23.25" customHeight="1" x14ac:dyDescent="0.2">
      <c r="A167" s="357" t="s">
        <v>189</v>
      </c>
      <c r="B167" s="362" t="s">
        <v>909</v>
      </c>
      <c r="C167" s="36" t="s">
        <v>190</v>
      </c>
      <c r="D167" s="36" t="s">
        <v>191</v>
      </c>
      <c r="E167" s="19">
        <v>19.510000000000002</v>
      </c>
      <c r="F167" s="16">
        <f t="shared" si="36"/>
        <v>5.0999999999999996</v>
      </c>
      <c r="G167" s="16">
        <f t="shared" si="37"/>
        <v>99.5</v>
      </c>
      <c r="H167" s="85">
        <f t="shared" si="38"/>
        <v>27.02</v>
      </c>
      <c r="I167" s="16">
        <f t="shared" si="39"/>
        <v>5.0999999999999996</v>
      </c>
      <c r="J167" s="16">
        <f t="shared" si="40"/>
        <v>137.80000000000001</v>
      </c>
      <c r="K167" s="30">
        <v>10.199999999999999</v>
      </c>
      <c r="L167" s="143">
        <f t="shared" si="41"/>
        <v>237.3</v>
      </c>
    </row>
    <row r="168" spans="1:12" ht="32.85" customHeight="1" x14ac:dyDescent="0.2">
      <c r="A168" s="357"/>
      <c r="B168" s="362"/>
      <c r="C168" s="36" t="s">
        <v>192</v>
      </c>
      <c r="D168" s="16" t="s">
        <v>34</v>
      </c>
      <c r="E168" s="19">
        <v>22.24</v>
      </c>
      <c r="F168" s="16">
        <f t="shared" si="36"/>
        <v>31.5</v>
      </c>
      <c r="G168" s="16">
        <f t="shared" si="37"/>
        <v>700.56</v>
      </c>
      <c r="H168" s="85">
        <f t="shared" si="38"/>
        <v>30.8</v>
      </c>
      <c r="I168" s="16">
        <f t="shared" si="39"/>
        <v>31.5</v>
      </c>
      <c r="J168" s="16">
        <f t="shared" si="40"/>
        <v>970.2</v>
      </c>
      <c r="K168" s="30">
        <v>63</v>
      </c>
      <c r="L168" s="143">
        <f t="shared" si="41"/>
        <v>1670.76</v>
      </c>
    </row>
    <row r="169" spans="1:12" ht="48.6" customHeight="1" x14ac:dyDescent="0.2">
      <c r="A169" s="357"/>
      <c r="B169" s="360" t="s">
        <v>910</v>
      </c>
      <c r="C169" s="36" t="s">
        <v>193</v>
      </c>
      <c r="D169" s="36" t="s">
        <v>191</v>
      </c>
      <c r="E169" s="19">
        <v>19.510000000000002</v>
      </c>
      <c r="F169" s="16">
        <f t="shared" si="36"/>
        <v>15</v>
      </c>
      <c r="G169" s="16">
        <f t="shared" si="37"/>
        <v>292.64999999999998</v>
      </c>
      <c r="H169" s="85">
        <f t="shared" si="38"/>
        <v>27.02</v>
      </c>
      <c r="I169" s="16">
        <f t="shared" si="39"/>
        <v>15</v>
      </c>
      <c r="J169" s="16">
        <f t="shared" si="40"/>
        <v>405.3</v>
      </c>
      <c r="K169" s="30">
        <v>30</v>
      </c>
      <c r="L169" s="143">
        <f t="shared" si="41"/>
        <v>697.95</v>
      </c>
    </row>
    <row r="170" spans="1:12" ht="23.25" customHeight="1" thickBot="1" x14ac:dyDescent="0.25">
      <c r="A170" s="357"/>
      <c r="B170" s="360"/>
      <c r="C170" s="36" t="s">
        <v>192</v>
      </c>
      <c r="D170" s="16" t="s">
        <v>34</v>
      </c>
      <c r="E170" s="19">
        <v>22.24</v>
      </c>
      <c r="F170" s="16">
        <f t="shared" si="36"/>
        <v>105</v>
      </c>
      <c r="G170" s="16">
        <f t="shared" si="37"/>
        <v>2335.1999999999998</v>
      </c>
      <c r="H170" s="85">
        <f t="shared" si="38"/>
        <v>30.8</v>
      </c>
      <c r="I170" s="16">
        <f t="shared" si="39"/>
        <v>105</v>
      </c>
      <c r="J170" s="16">
        <f t="shared" si="40"/>
        <v>3234</v>
      </c>
      <c r="K170" s="30">
        <v>210</v>
      </c>
      <c r="L170" s="143">
        <f t="shared" si="41"/>
        <v>5569.2</v>
      </c>
    </row>
    <row r="171" spans="1:12" ht="26.25" customHeight="1" thickBot="1" x14ac:dyDescent="0.25">
      <c r="A171" s="8" t="s">
        <v>194</v>
      </c>
      <c r="B171" s="9" t="s">
        <v>195</v>
      </c>
      <c r="C171" s="10"/>
      <c r="D171" s="10"/>
      <c r="E171" s="10"/>
      <c r="F171" s="10">
        <f>SUM(F172:F186)-F175</f>
        <v>200.35000000000002</v>
      </c>
      <c r="G171" s="10">
        <f>SUM(G172:G186)-G175</f>
        <v>2757.4500000000003</v>
      </c>
      <c r="H171" s="10"/>
      <c r="I171" s="10">
        <f>SUM(I172:I186)-I175</f>
        <v>200.35000000000002</v>
      </c>
      <c r="J171" s="10">
        <f>SUM(J172:J186)-J175</f>
        <v>3819.0300000000007</v>
      </c>
      <c r="K171" s="10">
        <f>SUM(K172:K186)-K175</f>
        <v>400.70000000000005</v>
      </c>
      <c r="L171" s="17">
        <f>SUM(L172:L186)-L175</f>
        <v>6576.4800000000005</v>
      </c>
    </row>
    <row r="172" spans="1:12" ht="64.5" customHeight="1" x14ac:dyDescent="0.2">
      <c r="A172" s="20" t="s">
        <v>196</v>
      </c>
      <c r="B172" s="51" t="s">
        <v>197</v>
      </c>
      <c r="C172" s="85" t="s">
        <v>27</v>
      </c>
      <c r="D172" s="85" t="s">
        <v>23</v>
      </c>
      <c r="E172" s="14">
        <v>14.26</v>
      </c>
      <c r="F172" s="15">
        <f>ROUND(K172/2,2)</f>
        <v>4.5</v>
      </c>
      <c r="G172" s="15">
        <f>ROUND(E172*F172,2)</f>
        <v>64.17</v>
      </c>
      <c r="H172" s="85">
        <f>ROUND(E172*$I$239,2)</f>
        <v>19.75</v>
      </c>
      <c r="I172" s="15">
        <f>K172-F172</f>
        <v>4.5</v>
      </c>
      <c r="J172" s="15">
        <f>ROUND(H172*I172,2)</f>
        <v>88.88</v>
      </c>
      <c r="K172" s="85">
        <v>9</v>
      </c>
      <c r="L172" s="148">
        <f>G172+J172</f>
        <v>153.05000000000001</v>
      </c>
    </row>
    <row r="173" spans="1:12" ht="39" customHeight="1" x14ac:dyDescent="0.2">
      <c r="A173" s="355" t="s">
        <v>198</v>
      </c>
      <c r="B173" s="51" t="s">
        <v>199</v>
      </c>
      <c r="C173" s="85" t="s">
        <v>27</v>
      </c>
      <c r="D173" s="85" t="s">
        <v>23</v>
      </c>
      <c r="E173" s="14">
        <v>14.26</v>
      </c>
      <c r="F173" s="85">
        <f>ROUND(K173/2,2)</f>
        <v>13.04</v>
      </c>
      <c r="G173" s="85">
        <f>ROUND(E173*F173,2)</f>
        <v>185.95</v>
      </c>
      <c r="H173" s="85">
        <f>ROUND(E173*$I$239,2)</f>
        <v>19.75</v>
      </c>
      <c r="I173" s="85">
        <f>K173-F173</f>
        <v>13.04</v>
      </c>
      <c r="J173" s="85">
        <f>ROUND(H173*I173,2)</f>
        <v>257.54000000000002</v>
      </c>
      <c r="K173" s="85">
        <v>26.08</v>
      </c>
      <c r="L173" s="142">
        <f>G173+J173</f>
        <v>443.49</v>
      </c>
    </row>
    <row r="174" spans="1:12" ht="39.75" customHeight="1" x14ac:dyDescent="0.2">
      <c r="A174" s="355"/>
      <c r="B174" s="51" t="s">
        <v>200</v>
      </c>
      <c r="C174" s="85" t="s">
        <v>62</v>
      </c>
      <c r="D174" s="85" t="s">
        <v>23</v>
      </c>
      <c r="E174" s="14">
        <v>14.26</v>
      </c>
      <c r="F174" s="85">
        <f>ROUND(K174/2,2)</f>
        <v>3.25</v>
      </c>
      <c r="G174" s="85">
        <f>ROUND(E174*F174,2)</f>
        <v>46.35</v>
      </c>
      <c r="H174" s="85">
        <f>ROUND(E174*$I$239,2)</f>
        <v>19.75</v>
      </c>
      <c r="I174" s="85">
        <f>K174-F174</f>
        <v>3.25</v>
      </c>
      <c r="J174" s="85">
        <f>ROUND(H174*I174,2)</f>
        <v>64.19</v>
      </c>
      <c r="K174" s="85">
        <v>6.5</v>
      </c>
      <c r="L174" s="142">
        <f>G174+J174</f>
        <v>110.53999999999999</v>
      </c>
    </row>
    <row r="175" spans="1:12" ht="54" customHeight="1" x14ac:dyDescent="0.2">
      <c r="A175" s="355" t="s">
        <v>201</v>
      </c>
      <c r="B175" s="44" t="s">
        <v>202</v>
      </c>
      <c r="C175" s="34"/>
      <c r="D175" s="34"/>
      <c r="E175" s="34"/>
      <c r="F175" s="34">
        <f>F176+F177</f>
        <v>56.5</v>
      </c>
      <c r="G175" s="34">
        <f>G176+G177</f>
        <v>609.91</v>
      </c>
      <c r="H175" s="34"/>
      <c r="I175" s="34">
        <f>I176+I177</f>
        <v>56.5</v>
      </c>
      <c r="J175" s="34">
        <f>J176+J177</f>
        <v>844.7</v>
      </c>
      <c r="K175" s="34">
        <f>K176+K177</f>
        <v>113</v>
      </c>
      <c r="L175" s="140">
        <f>L176+L177</f>
        <v>1454.61</v>
      </c>
    </row>
    <row r="176" spans="1:12" ht="26.25" customHeight="1" x14ac:dyDescent="0.2">
      <c r="A176" s="355"/>
      <c r="B176" s="45" t="s">
        <v>911</v>
      </c>
      <c r="C176" s="85" t="s">
        <v>27</v>
      </c>
      <c r="D176" s="85" t="s">
        <v>23</v>
      </c>
      <c r="E176" s="23">
        <v>6.73</v>
      </c>
      <c r="F176" s="85">
        <f t="shared" ref="F176:F186" si="42">ROUND(K176/2,2)</f>
        <v>26</v>
      </c>
      <c r="G176" s="85">
        <f t="shared" ref="G176:G186" si="43">ROUND(E176*F176,2)</f>
        <v>174.98</v>
      </c>
      <c r="H176" s="85">
        <f t="shared" ref="H176:H186" si="44">ROUND(E176*$I$239,2)</f>
        <v>9.32</v>
      </c>
      <c r="I176" s="85">
        <f t="shared" ref="I176:I186" si="45">K176-F176</f>
        <v>26</v>
      </c>
      <c r="J176" s="85">
        <f t="shared" ref="J176:J186" si="46">ROUND(H176*I176,2)</f>
        <v>242.32</v>
      </c>
      <c r="K176" s="85">
        <v>52</v>
      </c>
      <c r="L176" s="142">
        <f t="shared" ref="L176:L186" si="47">G176+J176</f>
        <v>417.29999999999995</v>
      </c>
    </row>
    <row r="177" spans="1:12" ht="23.25" customHeight="1" x14ac:dyDescent="0.2">
      <c r="A177" s="355"/>
      <c r="B177" s="21" t="s">
        <v>912</v>
      </c>
      <c r="C177" s="85" t="s">
        <v>27</v>
      </c>
      <c r="D177" s="85" t="s">
        <v>23</v>
      </c>
      <c r="E177" s="14">
        <v>14.26</v>
      </c>
      <c r="F177" s="85">
        <f t="shared" si="42"/>
        <v>30.5</v>
      </c>
      <c r="G177" s="85">
        <f t="shared" si="43"/>
        <v>434.93</v>
      </c>
      <c r="H177" s="85">
        <f t="shared" si="44"/>
        <v>19.75</v>
      </c>
      <c r="I177" s="85">
        <f t="shared" si="45"/>
        <v>30.5</v>
      </c>
      <c r="J177" s="85">
        <f t="shared" si="46"/>
        <v>602.38</v>
      </c>
      <c r="K177" s="85">
        <v>61</v>
      </c>
      <c r="L177" s="142">
        <f t="shared" si="47"/>
        <v>1037.31</v>
      </c>
    </row>
    <row r="178" spans="1:12" ht="38.25" customHeight="1" x14ac:dyDescent="0.2">
      <c r="A178" s="20" t="s">
        <v>203</v>
      </c>
      <c r="B178" s="51" t="s">
        <v>204</v>
      </c>
      <c r="C178" s="85" t="s">
        <v>27</v>
      </c>
      <c r="D178" s="85" t="s">
        <v>23</v>
      </c>
      <c r="E178" s="14">
        <v>14.26</v>
      </c>
      <c r="F178" s="85">
        <f t="shared" si="42"/>
        <v>23</v>
      </c>
      <c r="G178" s="85">
        <f t="shared" si="43"/>
        <v>327.98</v>
      </c>
      <c r="H178" s="85">
        <f t="shared" si="44"/>
        <v>19.75</v>
      </c>
      <c r="I178" s="85">
        <f t="shared" si="45"/>
        <v>23</v>
      </c>
      <c r="J178" s="85">
        <f t="shared" si="46"/>
        <v>454.25</v>
      </c>
      <c r="K178" s="85">
        <v>46</v>
      </c>
      <c r="L178" s="142">
        <f t="shared" si="47"/>
        <v>782.23</v>
      </c>
    </row>
    <row r="179" spans="1:12" ht="38.25" customHeight="1" x14ac:dyDescent="0.2">
      <c r="A179" s="20" t="s">
        <v>205</v>
      </c>
      <c r="B179" s="51" t="s">
        <v>206</v>
      </c>
      <c r="C179" s="85" t="s">
        <v>27</v>
      </c>
      <c r="D179" s="85" t="s">
        <v>23</v>
      </c>
      <c r="E179" s="14">
        <v>14.26</v>
      </c>
      <c r="F179" s="85">
        <f t="shared" si="42"/>
        <v>11.5</v>
      </c>
      <c r="G179" s="85">
        <f t="shared" si="43"/>
        <v>163.99</v>
      </c>
      <c r="H179" s="85">
        <f t="shared" si="44"/>
        <v>19.75</v>
      </c>
      <c r="I179" s="85">
        <f t="shared" si="45"/>
        <v>11.5</v>
      </c>
      <c r="J179" s="85">
        <f t="shared" si="46"/>
        <v>227.13</v>
      </c>
      <c r="K179" s="85">
        <v>23</v>
      </c>
      <c r="L179" s="142">
        <f t="shared" si="47"/>
        <v>391.12</v>
      </c>
    </row>
    <row r="180" spans="1:12" ht="38.25" customHeight="1" x14ac:dyDescent="0.2">
      <c r="A180" s="20" t="s">
        <v>207</v>
      </c>
      <c r="B180" s="51" t="s">
        <v>208</v>
      </c>
      <c r="C180" s="85" t="s">
        <v>27</v>
      </c>
      <c r="D180" s="85" t="s">
        <v>23</v>
      </c>
      <c r="E180" s="14">
        <v>14.26</v>
      </c>
      <c r="F180" s="85">
        <f t="shared" si="42"/>
        <v>67.5</v>
      </c>
      <c r="G180" s="85">
        <f t="shared" si="43"/>
        <v>962.55</v>
      </c>
      <c r="H180" s="85">
        <f t="shared" si="44"/>
        <v>19.75</v>
      </c>
      <c r="I180" s="85">
        <f t="shared" si="45"/>
        <v>67.5</v>
      </c>
      <c r="J180" s="85">
        <f t="shared" si="46"/>
        <v>1333.13</v>
      </c>
      <c r="K180" s="85">
        <v>135</v>
      </c>
      <c r="L180" s="142">
        <f t="shared" si="47"/>
        <v>2295.6800000000003</v>
      </c>
    </row>
    <row r="181" spans="1:12" ht="44.25" customHeight="1" x14ac:dyDescent="0.2">
      <c r="A181" s="20" t="s">
        <v>209</v>
      </c>
      <c r="B181" s="51" t="s">
        <v>210</v>
      </c>
      <c r="C181" s="85" t="s">
        <v>27</v>
      </c>
      <c r="D181" s="85" t="s">
        <v>23</v>
      </c>
      <c r="E181" s="14">
        <v>14.26</v>
      </c>
      <c r="F181" s="85">
        <f t="shared" si="42"/>
        <v>0.5</v>
      </c>
      <c r="G181" s="85">
        <f t="shared" si="43"/>
        <v>7.13</v>
      </c>
      <c r="H181" s="85">
        <f t="shared" si="44"/>
        <v>19.75</v>
      </c>
      <c r="I181" s="85">
        <f t="shared" si="45"/>
        <v>0.5</v>
      </c>
      <c r="J181" s="85">
        <f t="shared" si="46"/>
        <v>9.8800000000000008</v>
      </c>
      <c r="K181" s="85">
        <v>1</v>
      </c>
      <c r="L181" s="142">
        <f t="shared" si="47"/>
        <v>17.010000000000002</v>
      </c>
    </row>
    <row r="182" spans="1:12" ht="39.75" customHeight="1" x14ac:dyDescent="0.2">
      <c r="A182" s="20" t="s">
        <v>211</v>
      </c>
      <c r="B182" s="51" t="s">
        <v>212</v>
      </c>
      <c r="C182" s="85" t="s">
        <v>27</v>
      </c>
      <c r="D182" s="85" t="s">
        <v>23</v>
      </c>
      <c r="E182" s="14">
        <v>14.26</v>
      </c>
      <c r="F182" s="85">
        <f t="shared" si="42"/>
        <v>8.5</v>
      </c>
      <c r="G182" s="85">
        <f t="shared" si="43"/>
        <v>121.21</v>
      </c>
      <c r="H182" s="85">
        <f t="shared" si="44"/>
        <v>19.75</v>
      </c>
      <c r="I182" s="85">
        <f t="shared" si="45"/>
        <v>8.5</v>
      </c>
      <c r="J182" s="85">
        <f t="shared" si="46"/>
        <v>167.88</v>
      </c>
      <c r="K182" s="85">
        <v>17</v>
      </c>
      <c r="L182" s="142">
        <f t="shared" si="47"/>
        <v>289.08999999999997</v>
      </c>
    </row>
    <row r="183" spans="1:12" ht="54.75" customHeight="1" x14ac:dyDescent="0.2">
      <c r="A183" s="20" t="s">
        <v>213</v>
      </c>
      <c r="B183" s="51" t="s">
        <v>214</v>
      </c>
      <c r="C183" s="273" t="s">
        <v>55</v>
      </c>
      <c r="D183" s="85" t="s">
        <v>108</v>
      </c>
      <c r="E183" s="23">
        <v>22.24</v>
      </c>
      <c r="F183" s="85">
        <f t="shared" si="42"/>
        <v>5</v>
      </c>
      <c r="G183" s="85">
        <f t="shared" si="43"/>
        <v>111.2</v>
      </c>
      <c r="H183" s="85">
        <f t="shared" si="44"/>
        <v>30.8</v>
      </c>
      <c r="I183" s="85">
        <f t="shared" si="45"/>
        <v>5</v>
      </c>
      <c r="J183" s="85">
        <f t="shared" si="46"/>
        <v>154</v>
      </c>
      <c r="K183" s="85">
        <v>10</v>
      </c>
      <c r="L183" s="142">
        <f t="shared" si="47"/>
        <v>265.2</v>
      </c>
    </row>
    <row r="184" spans="1:12" ht="38.25" customHeight="1" x14ac:dyDescent="0.2">
      <c r="A184" s="20" t="s">
        <v>215</v>
      </c>
      <c r="B184" s="51" t="s">
        <v>216</v>
      </c>
      <c r="C184" s="273" t="s">
        <v>55</v>
      </c>
      <c r="D184" s="85" t="s">
        <v>108</v>
      </c>
      <c r="E184" s="23">
        <v>22.24</v>
      </c>
      <c r="F184" s="85">
        <f t="shared" si="42"/>
        <v>1.56</v>
      </c>
      <c r="G184" s="85">
        <f t="shared" si="43"/>
        <v>34.69</v>
      </c>
      <c r="H184" s="85">
        <f t="shared" si="44"/>
        <v>30.8</v>
      </c>
      <c r="I184" s="85">
        <f t="shared" si="45"/>
        <v>1.56</v>
      </c>
      <c r="J184" s="85">
        <f t="shared" si="46"/>
        <v>48.05</v>
      </c>
      <c r="K184" s="85">
        <v>3.12</v>
      </c>
      <c r="L184" s="142">
        <f t="shared" si="47"/>
        <v>82.74</v>
      </c>
    </row>
    <row r="185" spans="1:12" ht="38.25" customHeight="1" x14ac:dyDescent="0.2">
      <c r="A185" s="20" t="s">
        <v>217</v>
      </c>
      <c r="B185" s="51" t="s">
        <v>218</v>
      </c>
      <c r="C185" s="273" t="s">
        <v>55</v>
      </c>
      <c r="D185" s="85" t="s">
        <v>108</v>
      </c>
      <c r="E185" s="23">
        <v>22.24</v>
      </c>
      <c r="F185" s="85">
        <f t="shared" si="42"/>
        <v>4</v>
      </c>
      <c r="G185" s="85">
        <f t="shared" si="43"/>
        <v>88.96</v>
      </c>
      <c r="H185" s="85">
        <f t="shared" si="44"/>
        <v>30.8</v>
      </c>
      <c r="I185" s="85">
        <f t="shared" si="45"/>
        <v>4</v>
      </c>
      <c r="J185" s="85">
        <f t="shared" si="46"/>
        <v>123.2</v>
      </c>
      <c r="K185" s="85">
        <v>8</v>
      </c>
      <c r="L185" s="142">
        <f t="shared" si="47"/>
        <v>212.16</v>
      </c>
    </row>
    <row r="186" spans="1:12" ht="38.25" customHeight="1" thickBot="1" x14ac:dyDescent="0.25">
      <c r="A186" s="20" t="s">
        <v>219</v>
      </c>
      <c r="B186" s="51" t="s">
        <v>220</v>
      </c>
      <c r="C186" s="273" t="s">
        <v>55</v>
      </c>
      <c r="D186" s="85" t="s">
        <v>108</v>
      </c>
      <c r="E186" s="23">
        <v>22.24</v>
      </c>
      <c r="F186" s="16">
        <f t="shared" si="42"/>
        <v>1.5</v>
      </c>
      <c r="G186" s="16">
        <f t="shared" si="43"/>
        <v>33.36</v>
      </c>
      <c r="H186" s="85">
        <f t="shared" si="44"/>
        <v>30.8</v>
      </c>
      <c r="I186" s="16">
        <f t="shared" si="45"/>
        <v>1.5</v>
      </c>
      <c r="J186" s="16">
        <f t="shared" si="46"/>
        <v>46.2</v>
      </c>
      <c r="K186" s="46">
        <v>3</v>
      </c>
      <c r="L186" s="143">
        <f t="shared" si="47"/>
        <v>79.56</v>
      </c>
    </row>
    <row r="187" spans="1:12" ht="38.25" customHeight="1" thickBot="1" x14ac:dyDescent="0.25">
      <c r="A187" s="8" t="s">
        <v>221</v>
      </c>
      <c r="B187" s="9" t="s">
        <v>222</v>
      </c>
      <c r="C187" s="10"/>
      <c r="D187" s="10"/>
      <c r="E187" s="9"/>
      <c r="F187" s="10">
        <f>F188</f>
        <v>5.5</v>
      </c>
      <c r="G187" s="10">
        <f>G188</f>
        <v>78.430000000000007</v>
      </c>
      <c r="H187" s="9"/>
      <c r="I187" s="10">
        <f>I188</f>
        <v>5.5</v>
      </c>
      <c r="J187" s="10">
        <f>J188</f>
        <v>108.63</v>
      </c>
      <c r="K187" s="10">
        <f>K188</f>
        <v>11</v>
      </c>
      <c r="L187" s="17">
        <f>L188</f>
        <v>187.06</v>
      </c>
    </row>
    <row r="188" spans="1:12" ht="76.5" customHeight="1" thickBot="1" x14ac:dyDescent="0.25">
      <c r="A188" s="132" t="s">
        <v>223</v>
      </c>
      <c r="B188" s="48" t="s">
        <v>224</v>
      </c>
      <c r="C188" s="16" t="s">
        <v>27</v>
      </c>
      <c r="D188" s="47" t="s">
        <v>23</v>
      </c>
      <c r="E188" s="14">
        <v>14.26</v>
      </c>
      <c r="F188" s="47">
        <f>ROUND(K188/2,2)</f>
        <v>5.5</v>
      </c>
      <c r="G188" s="47">
        <f>ROUND(E188*F188,2)</f>
        <v>78.430000000000007</v>
      </c>
      <c r="H188" s="85">
        <f>ROUND(E188*$I$239,2)</f>
        <v>19.75</v>
      </c>
      <c r="I188" s="47">
        <f>K188-F188</f>
        <v>5.5</v>
      </c>
      <c r="J188" s="47">
        <f>ROUND(H188*I188,2)</f>
        <v>108.63</v>
      </c>
      <c r="K188" s="47">
        <v>11</v>
      </c>
      <c r="L188" s="161">
        <f>G188+J188</f>
        <v>187.06</v>
      </c>
    </row>
    <row r="189" spans="1:12" ht="25.5" customHeight="1" thickBot="1" x14ac:dyDescent="0.25">
      <c r="A189" s="8" t="s">
        <v>225</v>
      </c>
      <c r="B189" s="9" t="s">
        <v>226</v>
      </c>
      <c r="C189" s="10"/>
      <c r="D189" s="10"/>
      <c r="E189" s="10"/>
      <c r="F189" s="10">
        <f>SUM(F190:F193)</f>
        <v>188.28</v>
      </c>
      <c r="G189" s="10">
        <f>SUM(G190:G193)</f>
        <v>2739.54</v>
      </c>
      <c r="H189" s="10"/>
      <c r="I189" s="10">
        <f>SUM(I190:I193)</f>
        <v>188.28</v>
      </c>
      <c r="J189" s="10">
        <f>SUM(J190:J193)</f>
        <v>3794.2200000000003</v>
      </c>
      <c r="K189" s="10">
        <f>SUM(K190:K193)</f>
        <v>376.56</v>
      </c>
      <c r="L189" s="17">
        <f>SUM(L190:L193)</f>
        <v>6533.76</v>
      </c>
    </row>
    <row r="190" spans="1:12" ht="54.4" customHeight="1" x14ac:dyDescent="0.2">
      <c r="A190" s="50" t="s">
        <v>227</v>
      </c>
      <c r="B190" s="49" t="s">
        <v>228</v>
      </c>
      <c r="C190" s="85" t="s">
        <v>39</v>
      </c>
      <c r="D190" s="85" t="s">
        <v>23</v>
      </c>
      <c r="E190" s="14">
        <v>14.26</v>
      </c>
      <c r="F190" s="15">
        <f>ROUND(K190/2,2)</f>
        <v>6.43</v>
      </c>
      <c r="G190" s="15">
        <f>ROUND(E190*F190,2)</f>
        <v>91.69</v>
      </c>
      <c r="H190" s="85">
        <f>ROUND(E190*$I$239,2)</f>
        <v>19.75</v>
      </c>
      <c r="I190" s="15">
        <f>K190-F190</f>
        <v>6.43</v>
      </c>
      <c r="J190" s="15">
        <f>ROUND(H190*I190,2)</f>
        <v>126.99</v>
      </c>
      <c r="K190" s="85">
        <v>12.86</v>
      </c>
      <c r="L190" s="148">
        <f>G190+J190</f>
        <v>218.68</v>
      </c>
    </row>
    <row r="191" spans="1:12" ht="40.35" customHeight="1" x14ac:dyDescent="0.2">
      <c r="A191" s="361" t="s">
        <v>229</v>
      </c>
      <c r="B191" s="51" t="s">
        <v>230</v>
      </c>
      <c r="C191" s="273" t="s">
        <v>55</v>
      </c>
      <c r="D191" s="85" t="s">
        <v>34</v>
      </c>
      <c r="E191" s="23">
        <v>22.24</v>
      </c>
      <c r="F191" s="85">
        <f>ROUND(K191/2,2)</f>
        <v>4.6900000000000004</v>
      </c>
      <c r="G191" s="85">
        <f>ROUND(E191*F191,2)</f>
        <v>104.31</v>
      </c>
      <c r="H191" s="85">
        <f>ROUND(E191*$I$239,2)</f>
        <v>30.8</v>
      </c>
      <c r="I191" s="85">
        <f>K191-F191</f>
        <v>4.6900000000000004</v>
      </c>
      <c r="J191" s="85">
        <f>ROUND(H191*I191,2)</f>
        <v>144.44999999999999</v>
      </c>
      <c r="K191" s="85">
        <v>9.3800000000000008</v>
      </c>
      <c r="L191" s="142">
        <f>G191+J191</f>
        <v>248.76</v>
      </c>
    </row>
    <row r="192" spans="1:12" ht="39.75" customHeight="1" x14ac:dyDescent="0.2">
      <c r="A192" s="361"/>
      <c r="B192" s="51" t="s">
        <v>231</v>
      </c>
      <c r="C192" s="85" t="s">
        <v>232</v>
      </c>
      <c r="D192" s="85" t="s">
        <v>34</v>
      </c>
      <c r="E192" s="23">
        <v>22.24</v>
      </c>
      <c r="F192" s="85">
        <f>ROUND(K192/2,2)</f>
        <v>2.16</v>
      </c>
      <c r="G192" s="85">
        <f>ROUND(E192*F192,2)</f>
        <v>48.04</v>
      </c>
      <c r="H192" s="85">
        <f>ROUND(E192*$I$239,2)</f>
        <v>30.8</v>
      </c>
      <c r="I192" s="85">
        <f>K192-F192</f>
        <v>2.16</v>
      </c>
      <c r="J192" s="85">
        <f>ROUND(H192*I192,2)</f>
        <v>66.53</v>
      </c>
      <c r="K192" s="85">
        <v>4.32</v>
      </c>
      <c r="L192" s="142">
        <f>G192+J192</f>
        <v>114.57</v>
      </c>
    </row>
    <row r="193" spans="1:12" ht="49.35" customHeight="1" thickBot="1" x14ac:dyDescent="0.25">
      <c r="A193" s="50" t="s">
        <v>233</v>
      </c>
      <c r="B193" s="51" t="s">
        <v>234</v>
      </c>
      <c r="C193" s="85" t="s">
        <v>39</v>
      </c>
      <c r="D193" s="85" t="s">
        <v>23</v>
      </c>
      <c r="E193" s="14">
        <v>14.26</v>
      </c>
      <c r="F193" s="16">
        <f>ROUND(K193/2,2)</f>
        <v>175</v>
      </c>
      <c r="G193" s="16">
        <f>ROUND(E193*F193,2)</f>
        <v>2495.5</v>
      </c>
      <c r="H193" s="85">
        <f>ROUND(E193*$I$239,2)</f>
        <v>19.75</v>
      </c>
      <c r="I193" s="16">
        <f>K193-F193</f>
        <v>175</v>
      </c>
      <c r="J193" s="16">
        <f>ROUND(H193*I193,2)</f>
        <v>3456.25</v>
      </c>
      <c r="K193" s="85">
        <v>350</v>
      </c>
      <c r="L193" s="143">
        <f>G193+J193</f>
        <v>5951.75</v>
      </c>
    </row>
    <row r="194" spans="1:12" ht="42.75" customHeight="1" thickBot="1" x14ac:dyDescent="0.25">
      <c r="A194" s="8" t="s">
        <v>235</v>
      </c>
      <c r="B194" s="9" t="s">
        <v>558</v>
      </c>
      <c r="C194" s="10"/>
      <c r="D194" s="10"/>
      <c r="E194" s="10"/>
      <c r="F194" s="10">
        <f>SUM(F195:F210)</f>
        <v>156.59</v>
      </c>
      <c r="G194" s="10">
        <f>SUM(G195:G210)</f>
        <v>2529.7399999999998</v>
      </c>
      <c r="H194" s="10"/>
      <c r="I194" s="10">
        <f t="shared" ref="I194:L194" si="48">SUM(I195:I210)</f>
        <v>156.52700000000002</v>
      </c>
      <c r="J194" s="10">
        <f t="shared" si="48"/>
        <v>3501.99</v>
      </c>
      <c r="K194" s="10">
        <f t="shared" si="48"/>
        <v>313.11699999999996</v>
      </c>
      <c r="L194" s="17">
        <f t="shared" si="48"/>
        <v>6183.1699999999992</v>
      </c>
    </row>
    <row r="195" spans="1:12" ht="39" customHeight="1" x14ac:dyDescent="0.2">
      <c r="A195" s="20" t="s">
        <v>236</v>
      </c>
      <c r="B195" s="51" t="s">
        <v>237</v>
      </c>
      <c r="C195" s="85" t="s">
        <v>33</v>
      </c>
      <c r="D195" s="85" t="s">
        <v>108</v>
      </c>
      <c r="E195" s="14">
        <v>22.24</v>
      </c>
      <c r="F195" s="15">
        <f t="shared" ref="F195:F209" si="49">ROUND(K195/2,2)</f>
        <v>1.5</v>
      </c>
      <c r="G195" s="15">
        <f t="shared" ref="G195:G209" si="50">ROUND(E195*F195,2)</f>
        <v>33.36</v>
      </c>
      <c r="H195" s="85">
        <f t="shared" ref="H195:H209" si="51">ROUND(E195*$I$239,2)</f>
        <v>30.8</v>
      </c>
      <c r="I195" s="15">
        <f t="shared" ref="I195:I209" si="52">K195-F195</f>
        <v>1.5</v>
      </c>
      <c r="J195" s="15">
        <f t="shared" ref="J195:J209" si="53">ROUND(H195*I195,2)</f>
        <v>46.2</v>
      </c>
      <c r="K195" s="85">
        <v>3</v>
      </c>
      <c r="L195" s="148">
        <f>G195+J195</f>
        <v>79.56</v>
      </c>
    </row>
    <row r="196" spans="1:12" ht="44.85" customHeight="1" x14ac:dyDescent="0.2">
      <c r="A196" s="355" t="s">
        <v>238</v>
      </c>
      <c r="B196" s="360" t="s">
        <v>239</v>
      </c>
      <c r="C196" s="85" t="s">
        <v>48</v>
      </c>
      <c r="D196" s="85" t="s">
        <v>167</v>
      </c>
      <c r="E196" s="40">
        <v>14.26</v>
      </c>
      <c r="F196" s="85">
        <f t="shared" si="49"/>
        <v>7.58</v>
      </c>
      <c r="G196" s="85">
        <f t="shared" si="50"/>
        <v>108.09</v>
      </c>
      <c r="H196" s="85">
        <f t="shared" si="51"/>
        <v>19.75</v>
      </c>
      <c r="I196" s="85">
        <f t="shared" si="52"/>
        <v>7.57</v>
      </c>
      <c r="J196" s="85">
        <f t="shared" si="53"/>
        <v>149.51</v>
      </c>
      <c r="K196" s="205">
        <v>15.15</v>
      </c>
      <c r="L196" s="142">
        <f>G196+J196</f>
        <v>257.60000000000002</v>
      </c>
    </row>
    <row r="197" spans="1:12" ht="27" customHeight="1" x14ac:dyDescent="0.2">
      <c r="A197" s="355"/>
      <c r="B197" s="360"/>
      <c r="C197" s="205" t="s">
        <v>32</v>
      </c>
      <c r="D197" s="205" t="s">
        <v>23</v>
      </c>
      <c r="E197" s="23">
        <v>14.26</v>
      </c>
      <c r="F197" s="85">
        <f t="shared" si="49"/>
        <v>11.28</v>
      </c>
      <c r="G197" s="85">
        <f t="shared" si="50"/>
        <v>160.85</v>
      </c>
      <c r="H197" s="85">
        <f t="shared" si="51"/>
        <v>19.75</v>
      </c>
      <c r="I197" s="85">
        <f t="shared" si="52"/>
        <v>11.282000000000002</v>
      </c>
      <c r="J197" s="85">
        <f t="shared" si="53"/>
        <v>222.82</v>
      </c>
      <c r="K197" s="205">
        <v>22.562000000000001</v>
      </c>
      <c r="L197" s="142">
        <f>G197+J197</f>
        <v>383.66999999999996</v>
      </c>
    </row>
    <row r="198" spans="1:12" ht="38.25" customHeight="1" x14ac:dyDescent="0.2">
      <c r="A198" s="355"/>
      <c r="B198" s="360"/>
      <c r="C198" s="52" t="s">
        <v>240</v>
      </c>
      <c r="D198" s="205" t="s">
        <v>23</v>
      </c>
      <c r="E198" s="23">
        <v>14.26</v>
      </c>
      <c r="F198" s="85">
        <f t="shared" si="49"/>
        <v>6.11</v>
      </c>
      <c r="G198" s="85">
        <f t="shared" si="50"/>
        <v>87.13</v>
      </c>
      <c r="H198" s="85">
        <f t="shared" si="51"/>
        <v>19.75</v>
      </c>
      <c r="I198" s="85">
        <f t="shared" si="52"/>
        <v>6.11</v>
      </c>
      <c r="J198" s="85">
        <f t="shared" si="53"/>
        <v>120.67</v>
      </c>
      <c r="K198" s="205">
        <v>12.22</v>
      </c>
      <c r="L198" s="161">
        <f>G198+J198</f>
        <v>207.8</v>
      </c>
    </row>
    <row r="199" spans="1:12" ht="38.25" customHeight="1" x14ac:dyDescent="0.2">
      <c r="A199" s="355"/>
      <c r="B199" s="360"/>
      <c r="C199" s="52" t="s">
        <v>241</v>
      </c>
      <c r="D199" s="205" t="s">
        <v>23</v>
      </c>
      <c r="E199" s="23">
        <v>14.26</v>
      </c>
      <c r="F199" s="85">
        <f t="shared" si="49"/>
        <v>6.33</v>
      </c>
      <c r="G199" s="85">
        <f t="shared" si="50"/>
        <v>90.27</v>
      </c>
      <c r="H199" s="85">
        <f t="shared" si="51"/>
        <v>19.75</v>
      </c>
      <c r="I199" s="85">
        <f t="shared" si="52"/>
        <v>6.32</v>
      </c>
      <c r="J199" s="85">
        <f t="shared" si="53"/>
        <v>124.82</v>
      </c>
      <c r="K199" s="85">
        <v>12.65</v>
      </c>
      <c r="L199" s="142">
        <f>L200+L201</f>
        <v>366.53</v>
      </c>
    </row>
    <row r="200" spans="1:12" ht="38.25" customHeight="1" x14ac:dyDescent="0.2">
      <c r="A200" s="355"/>
      <c r="B200" s="360"/>
      <c r="C200" s="52" t="s">
        <v>242</v>
      </c>
      <c r="D200" s="205" t="s">
        <v>23</v>
      </c>
      <c r="E200" s="23">
        <v>14.26</v>
      </c>
      <c r="F200" s="85">
        <f t="shared" si="49"/>
        <v>5.88</v>
      </c>
      <c r="G200" s="85">
        <f t="shared" si="50"/>
        <v>83.85</v>
      </c>
      <c r="H200" s="85">
        <f t="shared" si="51"/>
        <v>19.75</v>
      </c>
      <c r="I200" s="85">
        <f t="shared" si="52"/>
        <v>5.88</v>
      </c>
      <c r="J200" s="85">
        <f t="shared" si="53"/>
        <v>116.13</v>
      </c>
      <c r="K200" s="205">
        <v>11.76</v>
      </c>
      <c r="L200" s="142">
        <f t="shared" ref="L200:L209" si="54">G200+J200</f>
        <v>199.98</v>
      </c>
    </row>
    <row r="201" spans="1:12" ht="43.35" customHeight="1" x14ac:dyDescent="0.2">
      <c r="A201" s="355"/>
      <c r="B201" s="360"/>
      <c r="C201" s="52" t="s">
        <v>243</v>
      </c>
      <c r="D201" s="205" t="s">
        <v>23</v>
      </c>
      <c r="E201" s="23">
        <v>14.26</v>
      </c>
      <c r="F201" s="85">
        <f t="shared" si="49"/>
        <v>4.9000000000000004</v>
      </c>
      <c r="G201" s="85">
        <f t="shared" si="50"/>
        <v>69.87</v>
      </c>
      <c r="H201" s="85">
        <f t="shared" si="51"/>
        <v>19.75</v>
      </c>
      <c r="I201" s="85">
        <f t="shared" si="52"/>
        <v>4.8949999999999996</v>
      </c>
      <c r="J201" s="85">
        <f t="shared" si="53"/>
        <v>96.68</v>
      </c>
      <c r="K201" s="205">
        <v>9.7949999999999999</v>
      </c>
      <c r="L201" s="143">
        <f t="shared" si="54"/>
        <v>166.55</v>
      </c>
    </row>
    <row r="202" spans="1:12" ht="35.1" customHeight="1" x14ac:dyDescent="0.2">
      <c r="A202" s="355"/>
      <c r="B202" s="360"/>
      <c r="C202" s="52" t="s">
        <v>244</v>
      </c>
      <c r="D202" s="205" t="s">
        <v>23</v>
      </c>
      <c r="E202" s="23">
        <v>14.26</v>
      </c>
      <c r="F202" s="16">
        <f t="shared" si="49"/>
        <v>5.97</v>
      </c>
      <c r="G202" s="16">
        <f t="shared" si="50"/>
        <v>85.13</v>
      </c>
      <c r="H202" s="85">
        <f t="shared" si="51"/>
        <v>19.75</v>
      </c>
      <c r="I202" s="16">
        <f t="shared" si="52"/>
        <v>5.97</v>
      </c>
      <c r="J202" s="16">
        <f t="shared" si="53"/>
        <v>117.91</v>
      </c>
      <c r="K202" s="205">
        <v>11.94</v>
      </c>
      <c r="L202" s="143">
        <f t="shared" si="54"/>
        <v>203.04</v>
      </c>
    </row>
    <row r="203" spans="1:12" ht="38.25" customHeight="1" x14ac:dyDescent="0.2">
      <c r="A203" s="20" t="s">
        <v>245</v>
      </c>
      <c r="B203" s="51" t="s">
        <v>246</v>
      </c>
      <c r="C203" s="85" t="s">
        <v>62</v>
      </c>
      <c r="D203" s="85" t="s">
        <v>23</v>
      </c>
      <c r="E203" s="23">
        <v>14.26</v>
      </c>
      <c r="F203" s="16">
        <f t="shared" si="49"/>
        <v>5.95</v>
      </c>
      <c r="G203" s="16">
        <f t="shared" si="50"/>
        <v>84.85</v>
      </c>
      <c r="H203" s="85">
        <f t="shared" si="51"/>
        <v>19.75</v>
      </c>
      <c r="I203" s="16">
        <f t="shared" si="52"/>
        <v>5.95</v>
      </c>
      <c r="J203" s="16">
        <f t="shared" si="53"/>
        <v>117.51</v>
      </c>
      <c r="K203" s="85">
        <v>11.9</v>
      </c>
      <c r="L203" s="143">
        <f t="shared" si="54"/>
        <v>202.36</v>
      </c>
    </row>
    <row r="204" spans="1:12" ht="45.75" customHeight="1" x14ac:dyDescent="0.2">
      <c r="A204" s="20" t="s">
        <v>247</v>
      </c>
      <c r="B204" s="51" t="s">
        <v>248</v>
      </c>
      <c r="C204" s="85" t="s">
        <v>27</v>
      </c>
      <c r="D204" s="85" t="s">
        <v>23</v>
      </c>
      <c r="E204" s="23">
        <v>14.26</v>
      </c>
      <c r="F204" s="16">
        <f t="shared" si="49"/>
        <v>5</v>
      </c>
      <c r="G204" s="16">
        <f t="shared" si="50"/>
        <v>71.3</v>
      </c>
      <c r="H204" s="85">
        <f t="shared" si="51"/>
        <v>19.75</v>
      </c>
      <c r="I204" s="16">
        <f t="shared" si="52"/>
        <v>5</v>
      </c>
      <c r="J204" s="16">
        <f t="shared" si="53"/>
        <v>98.75</v>
      </c>
      <c r="K204" s="205">
        <v>10</v>
      </c>
      <c r="L204" s="143">
        <f t="shared" si="54"/>
        <v>170.05</v>
      </c>
    </row>
    <row r="205" spans="1:12" ht="37.35" customHeight="1" x14ac:dyDescent="0.2">
      <c r="A205" s="20" t="s">
        <v>249</v>
      </c>
      <c r="B205" s="51" t="s">
        <v>250</v>
      </c>
      <c r="C205" s="85" t="s">
        <v>251</v>
      </c>
      <c r="D205" s="85" t="s">
        <v>108</v>
      </c>
      <c r="E205" s="19">
        <v>22.24</v>
      </c>
      <c r="F205" s="16">
        <f t="shared" si="49"/>
        <v>1.71</v>
      </c>
      <c r="G205" s="16">
        <f t="shared" si="50"/>
        <v>38.03</v>
      </c>
      <c r="H205" s="85">
        <f t="shared" si="51"/>
        <v>30.8</v>
      </c>
      <c r="I205" s="16">
        <f t="shared" si="52"/>
        <v>1.7000000000000002</v>
      </c>
      <c r="J205" s="16">
        <f t="shared" si="53"/>
        <v>52.36</v>
      </c>
      <c r="K205" s="85">
        <v>3.41</v>
      </c>
      <c r="L205" s="143">
        <f t="shared" si="54"/>
        <v>90.39</v>
      </c>
    </row>
    <row r="206" spans="1:12" ht="55.5" customHeight="1" x14ac:dyDescent="0.2">
      <c r="A206" s="355" t="s">
        <v>252</v>
      </c>
      <c r="B206" s="360" t="s">
        <v>253</v>
      </c>
      <c r="C206" s="85" t="s">
        <v>137</v>
      </c>
      <c r="D206" s="85" t="s">
        <v>23</v>
      </c>
      <c r="E206" s="23">
        <v>14.26</v>
      </c>
      <c r="F206" s="16">
        <f t="shared" si="49"/>
        <v>35.75</v>
      </c>
      <c r="G206" s="16">
        <f t="shared" si="50"/>
        <v>509.8</v>
      </c>
      <c r="H206" s="85">
        <f t="shared" si="51"/>
        <v>19.75</v>
      </c>
      <c r="I206" s="16">
        <f t="shared" si="52"/>
        <v>35.75</v>
      </c>
      <c r="J206" s="16">
        <f t="shared" si="53"/>
        <v>706.06</v>
      </c>
      <c r="K206" s="85">
        <v>71.5</v>
      </c>
      <c r="L206" s="143">
        <f t="shared" si="54"/>
        <v>1215.8599999999999</v>
      </c>
    </row>
    <row r="207" spans="1:12" ht="30" customHeight="1" x14ac:dyDescent="0.2">
      <c r="A207" s="355"/>
      <c r="B207" s="360"/>
      <c r="C207" s="36" t="s">
        <v>166</v>
      </c>
      <c r="D207" s="85" t="s">
        <v>23</v>
      </c>
      <c r="E207" s="19">
        <v>15.99</v>
      </c>
      <c r="F207" s="16">
        <f t="shared" si="49"/>
        <v>4.25</v>
      </c>
      <c r="G207" s="16">
        <f t="shared" si="50"/>
        <v>67.959999999999994</v>
      </c>
      <c r="H207" s="85">
        <f t="shared" si="51"/>
        <v>22.15</v>
      </c>
      <c r="I207" s="16">
        <f t="shared" si="52"/>
        <v>4.25</v>
      </c>
      <c r="J207" s="16">
        <f t="shared" si="53"/>
        <v>94.14</v>
      </c>
      <c r="K207" s="85">
        <v>8.5</v>
      </c>
      <c r="L207" s="143">
        <f t="shared" si="54"/>
        <v>162.1</v>
      </c>
    </row>
    <row r="208" spans="1:12" ht="28.5" customHeight="1" x14ac:dyDescent="0.2">
      <c r="A208" s="355"/>
      <c r="B208" s="360"/>
      <c r="C208" s="36" t="s">
        <v>166</v>
      </c>
      <c r="D208" s="85" t="s">
        <v>23</v>
      </c>
      <c r="E208" s="19">
        <v>15.99</v>
      </c>
      <c r="F208" s="16">
        <f t="shared" si="49"/>
        <v>0.35</v>
      </c>
      <c r="G208" s="16">
        <f t="shared" si="50"/>
        <v>5.6</v>
      </c>
      <c r="H208" s="85">
        <f t="shared" si="51"/>
        <v>22.15</v>
      </c>
      <c r="I208" s="16">
        <f t="shared" si="52"/>
        <v>0.33999999999999997</v>
      </c>
      <c r="J208" s="16">
        <f t="shared" si="53"/>
        <v>7.53</v>
      </c>
      <c r="K208" s="85">
        <v>0.69</v>
      </c>
      <c r="L208" s="143">
        <f t="shared" si="54"/>
        <v>13.129999999999999</v>
      </c>
    </row>
    <row r="209" spans="1:12" ht="42.6" customHeight="1" x14ac:dyDescent="0.2">
      <c r="A209" s="20" t="s">
        <v>254</v>
      </c>
      <c r="B209" s="51" t="s">
        <v>255</v>
      </c>
      <c r="C209" s="85" t="s">
        <v>52</v>
      </c>
      <c r="D209" s="85" t="s">
        <v>108</v>
      </c>
      <c r="E209" s="19">
        <v>22.24</v>
      </c>
      <c r="F209" s="16">
        <f t="shared" si="49"/>
        <v>16.45</v>
      </c>
      <c r="G209" s="16">
        <f t="shared" si="50"/>
        <v>365.85</v>
      </c>
      <c r="H209" s="85">
        <f t="shared" si="51"/>
        <v>30.8</v>
      </c>
      <c r="I209" s="16">
        <f t="shared" si="52"/>
        <v>16.45</v>
      </c>
      <c r="J209" s="16">
        <f t="shared" si="53"/>
        <v>506.66</v>
      </c>
      <c r="K209" s="85">
        <f>28.4+2.1+2.4</f>
        <v>32.9</v>
      </c>
      <c r="L209" s="143">
        <f t="shared" si="54"/>
        <v>872.51</v>
      </c>
    </row>
    <row r="210" spans="1:12" ht="41.85" customHeight="1" x14ac:dyDescent="0.2">
      <c r="A210" s="355" t="s">
        <v>256</v>
      </c>
      <c r="B210" s="53" t="s">
        <v>257</v>
      </c>
      <c r="C210" s="54"/>
      <c r="D210" s="54"/>
      <c r="E210" s="54"/>
      <c r="F210" s="54">
        <f>SUM(F211:F215)</f>
        <v>37.58</v>
      </c>
      <c r="G210" s="54">
        <f>SUM(G211:G215)</f>
        <v>667.8</v>
      </c>
      <c r="H210" s="54"/>
      <c r="I210" s="54">
        <f>SUM(I211:I215)</f>
        <v>37.56</v>
      </c>
      <c r="J210" s="54">
        <f>SUM(J211:J215)</f>
        <v>924.24</v>
      </c>
      <c r="K210" s="54">
        <f>SUM(K211:K215)</f>
        <v>75.139999999999986</v>
      </c>
      <c r="L210" s="131">
        <f>SUM(L211:L215)</f>
        <v>1592.04</v>
      </c>
    </row>
    <row r="211" spans="1:12" ht="55.15" customHeight="1" x14ac:dyDescent="0.2">
      <c r="A211" s="355"/>
      <c r="B211" s="51" t="s">
        <v>258</v>
      </c>
      <c r="C211" s="85" t="s">
        <v>27</v>
      </c>
      <c r="D211" s="85" t="s">
        <v>23</v>
      </c>
      <c r="E211" s="19">
        <v>14.26</v>
      </c>
      <c r="F211" s="16">
        <f t="shared" ref="F211:F215" si="55">ROUND(K211/2,2)</f>
        <v>21.05</v>
      </c>
      <c r="G211" s="16">
        <f t="shared" ref="G211:G215" si="56">ROUND(E211*F211,2)</f>
        <v>300.17</v>
      </c>
      <c r="H211" s="85">
        <f>ROUND(E211*$I$239,2)</f>
        <v>19.75</v>
      </c>
      <c r="I211" s="16">
        <f t="shared" ref="I211:I215" si="57">K211-F211</f>
        <v>21.05</v>
      </c>
      <c r="J211" s="16">
        <f t="shared" ref="J211:J215" si="58">ROUND(H211*I211,2)</f>
        <v>415.74</v>
      </c>
      <c r="K211" s="85">
        <v>42.1</v>
      </c>
      <c r="L211" s="143">
        <f t="shared" ref="L211:L215" si="59">G211+J211</f>
        <v>715.91000000000008</v>
      </c>
    </row>
    <row r="212" spans="1:12" ht="53.65" customHeight="1" x14ac:dyDescent="0.2">
      <c r="A212" s="355"/>
      <c r="B212" s="51" t="s">
        <v>259</v>
      </c>
      <c r="C212" s="273" t="s">
        <v>55</v>
      </c>
      <c r="D212" s="85" t="s">
        <v>108</v>
      </c>
      <c r="E212" s="19">
        <v>22.24</v>
      </c>
      <c r="F212" s="16">
        <f t="shared" si="55"/>
        <v>1.1499999999999999</v>
      </c>
      <c r="G212" s="16">
        <f t="shared" si="56"/>
        <v>25.58</v>
      </c>
      <c r="H212" s="85">
        <f>ROUND(E212*$I$239,2)</f>
        <v>30.8</v>
      </c>
      <c r="I212" s="16">
        <f t="shared" si="57"/>
        <v>1.1499999999999999</v>
      </c>
      <c r="J212" s="16">
        <f t="shared" si="58"/>
        <v>35.42</v>
      </c>
      <c r="K212" s="85">
        <v>2.2999999999999998</v>
      </c>
      <c r="L212" s="143">
        <f t="shared" si="59"/>
        <v>61</v>
      </c>
    </row>
    <row r="213" spans="1:12" ht="33.75" customHeight="1" x14ac:dyDescent="0.2">
      <c r="A213" s="355"/>
      <c r="B213" s="51" t="s">
        <v>260</v>
      </c>
      <c r="C213" s="85" t="s">
        <v>261</v>
      </c>
      <c r="D213" s="85" t="s">
        <v>108</v>
      </c>
      <c r="E213" s="19">
        <v>22.24</v>
      </c>
      <c r="F213" s="16">
        <f t="shared" si="55"/>
        <v>1.99</v>
      </c>
      <c r="G213" s="16">
        <f t="shared" si="56"/>
        <v>44.26</v>
      </c>
      <c r="H213" s="85">
        <f>ROUND(E213*$I$239,2)</f>
        <v>30.8</v>
      </c>
      <c r="I213" s="16">
        <f t="shared" si="57"/>
        <v>1.9800000000000002</v>
      </c>
      <c r="J213" s="16">
        <f t="shared" si="58"/>
        <v>60.98</v>
      </c>
      <c r="K213" s="85">
        <v>3.97</v>
      </c>
      <c r="L213" s="143">
        <f t="shared" si="59"/>
        <v>105.24</v>
      </c>
    </row>
    <row r="214" spans="1:12" ht="33.75" customHeight="1" x14ac:dyDescent="0.2">
      <c r="A214" s="355"/>
      <c r="B214" s="51" t="s">
        <v>262</v>
      </c>
      <c r="C214" s="85" t="s">
        <v>263</v>
      </c>
      <c r="D214" s="85" t="s">
        <v>108</v>
      </c>
      <c r="E214" s="19">
        <v>22.24</v>
      </c>
      <c r="F214" s="16">
        <f t="shared" si="55"/>
        <v>11.85</v>
      </c>
      <c r="G214" s="16">
        <f t="shared" si="56"/>
        <v>263.54000000000002</v>
      </c>
      <c r="H214" s="85">
        <f>ROUND(E214*$I$239,2)</f>
        <v>30.8</v>
      </c>
      <c r="I214" s="16">
        <f t="shared" si="57"/>
        <v>11.85</v>
      </c>
      <c r="J214" s="16">
        <f t="shared" si="58"/>
        <v>364.98</v>
      </c>
      <c r="K214" s="85">
        <v>23.7</v>
      </c>
      <c r="L214" s="143">
        <f t="shared" si="59"/>
        <v>628.52</v>
      </c>
    </row>
    <row r="215" spans="1:12" ht="33.75" customHeight="1" thickBot="1" x14ac:dyDescent="0.25">
      <c r="A215" s="355"/>
      <c r="B215" s="51" t="s">
        <v>264</v>
      </c>
      <c r="C215" s="36" t="s">
        <v>115</v>
      </c>
      <c r="D215" s="85" t="s">
        <v>108</v>
      </c>
      <c r="E215" s="19">
        <v>22.24</v>
      </c>
      <c r="F215" s="16">
        <f t="shared" si="55"/>
        <v>1.54</v>
      </c>
      <c r="G215" s="16">
        <f t="shared" si="56"/>
        <v>34.25</v>
      </c>
      <c r="H215" s="85">
        <f>ROUND(E215*$I$239,2)</f>
        <v>30.8</v>
      </c>
      <c r="I215" s="16">
        <f t="shared" si="57"/>
        <v>1.5299999999999998</v>
      </c>
      <c r="J215" s="16">
        <f t="shared" si="58"/>
        <v>47.12</v>
      </c>
      <c r="K215" s="85">
        <v>3.07</v>
      </c>
      <c r="L215" s="143">
        <f t="shared" si="59"/>
        <v>81.37</v>
      </c>
    </row>
    <row r="216" spans="1:12" s="7" customFormat="1" ht="38.25" customHeight="1" thickBot="1" x14ac:dyDescent="0.25">
      <c r="A216" s="55" t="s">
        <v>266</v>
      </c>
      <c r="B216" s="9" t="s">
        <v>552</v>
      </c>
      <c r="C216" s="10"/>
      <c r="D216" s="10"/>
      <c r="E216" s="10"/>
      <c r="F216" s="10">
        <f>F217</f>
        <v>22.5</v>
      </c>
      <c r="G216" s="10">
        <f>G217</f>
        <v>500.4</v>
      </c>
      <c r="H216" s="10"/>
      <c r="I216" s="10">
        <f>I217</f>
        <v>22.5</v>
      </c>
      <c r="J216" s="10">
        <f>J217</f>
        <v>693</v>
      </c>
      <c r="K216" s="10">
        <f>K217</f>
        <v>45</v>
      </c>
      <c r="L216" s="17">
        <f>L217</f>
        <v>1193.4000000000001</v>
      </c>
    </row>
    <row r="217" spans="1:12" s="7" customFormat="1" ht="50.65" customHeight="1" thickBot="1" x14ac:dyDescent="0.25">
      <c r="A217" s="145" t="s">
        <v>267</v>
      </c>
      <c r="B217" s="48" t="s">
        <v>268</v>
      </c>
      <c r="C217" s="273" t="s">
        <v>55</v>
      </c>
      <c r="D217" s="47" t="s">
        <v>108</v>
      </c>
      <c r="E217" s="19">
        <v>22.24</v>
      </c>
      <c r="F217" s="47">
        <f>ROUND(K217/2,2)</f>
        <v>22.5</v>
      </c>
      <c r="G217" s="47">
        <f>ROUND(E217*F217,2)</f>
        <v>500.4</v>
      </c>
      <c r="H217" s="85">
        <f>ROUND(E217*$I$239,2)</f>
        <v>30.8</v>
      </c>
      <c r="I217" s="47">
        <f>K217-F217</f>
        <v>22.5</v>
      </c>
      <c r="J217" s="47">
        <f>ROUND(H217*I217,2)</f>
        <v>693</v>
      </c>
      <c r="K217" s="56">
        <v>45</v>
      </c>
      <c r="L217" s="161">
        <f>G217+J217</f>
        <v>1193.4000000000001</v>
      </c>
    </row>
    <row r="218" spans="1:12" ht="37.5" customHeight="1" thickBot="1" x14ac:dyDescent="0.25">
      <c r="A218" s="55" t="s">
        <v>15</v>
      </c>
      <c r="B218" s="9" t="s">
        <v>269</v>
      </c>
      <c r="C218" s="10"/>
      <c r="D218" s="10"/>
      <c r="E218" s="10"/>
      <c r="F218" s="10">
        <f>SUM(F219:F221)</f>
        <v>137.97999999999999</v>
      </c>
      <c r="G218" s="10">
        <f>SUM(G219:G221)</f>
        <v>2446.3900000000003</v>
      </c>
      <c r="H218" s="10"/>
      <c r="I218" s="10">
        <f>SUM(I219:I221)</f>
        <v>137.97</v>
      </c>
      <c r="J218" s="10">
        <f>SUM(J219:J221)</f>
        <v>3387.91</v>
      </c>
      <c r="K218" s="10">
        <f>SUM(K219:K221)</f>
        <v>275.95</v>
      </c>
      <c r="L218" s="17">
        <f>SUM(L219:L221)</f>
        <v>5834.3000000000011</v>
      </c>
    </row>
    <row r="219" spans="1:12" ht="42" customHeight="1" x14ac:dyDescent="0.2">
      <c r="A219" s="147" t="s">
        <v>270</v>
      </c>
      <c r="B219" s="51" t="s">
        <v>271</v>
      </c>
      <c r="C219" s="85" t="s">
        <v>27</v>
      </c>
      <c r="D219" s="85" t="s">
        <v>49</v>
      </c>
      <c r="E219" s="14">
        <v>14.26</v>
      </c>
      <c r="F219" s="15">
        <f>ROUND(K219/2,2)</f>
        <v>37.5</v>
      </c>
      <c r="G219" s="15">
        <f>ROUND(E219*F219,2)</f>
        <v>534.75</v>
      </c>
      <c r="H219" s="85">
        <f>ROUND(E219*$I$239,2)</f>
        <v>19.75</v>
      </c>
      <c r="I219" s="15">
        <f>K219-F219</f>
        <v>37.5</v>
      </c>
      <c r="J219" s="15">
        <f>ROUND(H219*I219,2)</f>
        <v>740.63</v>
      </c>
      <c r="K219" s="85">
        <v>75</v>
      </c>
      <c r="L219" s="148">
        <f>G219+J219</f>
        <v>1275.3800000000001</v>
      </c>
    </row>
    <row r="220" spans="1:12" s="25" customFormat="1" ht="48.6" customHeight="1" x14ac:dyDescent="0.2">
      <c r="A220" s="301" t="s">
        <v>272</v>
      </c>
      <c r="B220" s="51" t="s">
        <v>273</v>
      </c>
      <c r="C220" s="273" t="s">
        <v>55</v>
      </c>
      <c r="D220" s="85" t="s">
        <v>34</v>
      </c>
      <c r="E220" s="23">
        <v>22.24</v>
      </c>
      <c r="F220" s="85">
        <f>ROUND(K220/2,2)</f>
        <v>60</v>
      </c>
      <c r="G220" s="85">
        <f>ROUND(E220*F220,2)</f>
        <v>1334.4</v>
      </c>
      <c r="H220" s="85">
        <f>ROUND(E220*$I$239,2)</f>
        <v>30.8</v>
      </c>
      <c r="I220" s="85">
        <f>K220-F220</f>
        <v>60</v>
      </c>
      <c r="J220" s="85">
        <f>ROUND(H220*I220,2)</f>
        <v>1848</v>
      </c>
      <c r="K220" s="85">
        <v>120</v>
      </c>
      <c r="L220" s="142">
        <f>G220+J220</f>
        <v>3182.4</v>
      </c>
    </row>
    <row r="221" spans="1:12" s="25" customFormat="1" ht="42" customHeight="1" thickBot="1" x14ac:dyDescent="0.25">
      <c r="A221" s="308" t="s">
        <v>274</v>
      </c>
      <c r="B221" s="210" t="s">
        <v>275</v>
      </c>
      <c r="C221" s="16" t="s">
        <v>27</v>
      </c>
      <c r="D221" s="16" t="s">
        <v>49</v>
      </c>
      <c r="E221" s="19">
        <v>14.26</v>
      </c>
      <c r="F221" s="16">
        <f>ROUND(K221/2,2)</f>
        <v>40.479999999999997</v>
      </c>
      <c r="G221" s="16">
        <f>ROUND(E221*F221,2)</f>
        <v>577.24</v>
      </c>
      <c r="H221" s="16">
        <f>ROUND(E221*$I$239,2)</f>
        <v>19.75</v>
      </c>
      <c r="I221" s="16">
        <f>K221-F221</f>
        <v>40.470000000000006</v>
      </c>
      <c r="J221" s="16">
        <f>ROUND(H221*I221,2)</f>
        <v>799.28</v>
      </c>
      <c r="K221" s="16">
        <v>80.95</v>
      </c>
      <c r="L221" s="143">
        <f>G221+J221</f>
        <v>1376.52</v>
      </c>
    </row>
    <row r="222" spans="1:12" s="25" customFormat="1" ht="45.75" customHeight="1" thickBot="1" x14ac:dyDescent="0.25">
      <c r="A222" s="55" t="s">
        <v>276</v>
      </c>
      <c r="B222" s="9" t="s">
        <v>277</v>
      </c>
      <c r="C222" s="10"/>
      <c r="D222" s="10"/>
      <c r="E222" s="10"/>
      <c r="F222" s="10">
        <f>F223</f>
        <v>17.5</v>
      </c>
      <c r="G222" s="10">
        <f>G223</f>
        <v>249.55</v>
      </c>
      <c r="H222" s="10"/>
      <c r="I222" s="10">
        <f>I223</f>
        <v>17.5</v>
      </c>
      <c r="J222" s="10">
        <f>J223</f>
        <v>345.63</v>
      </c>
      <c r="K222" s="10">
        <f>K223</f>
        <v>35</v>
      </c>
      <c r="L222" s="17">
        <f>L223</f>
        <v>595.18000000000006</v>
      </c>
    </row>
    <row r="223" spans="1:12" s="25" customFormat="1" ht="45.75" customHeight="1" thickBot="1" x14ac:dyDescent="0.25">
      <c r="A223" s="314" t="s">
        <v>278</v>
      </c>
      <c r="B223" s="315" t="s">
        <v>279</v>
      </c>
      <c r="C223" s="316" t="s">
        <v>27</v>
      </c>
      <c r="D223" s="316" t="s">
        <v>23</v>
      </c>
      <c r="E223" s="326">
        <v>14.26</v>
      </c>
      <c r="F223" s="316">
        <f>ROUND(K223/2,2)</f>
        <v>17.5</v>
      </c>
      <c r="G223" s="316">
        <f>ROUND(E223*F223,2)</f>
        <v>249.55</v>
      </c>
      <c r="H223" s="316">
        <f>ROUND(E223*$I$239,2)</f>
        <v>19.75</v>
      </c>
      <c r="I223" s="316">
        <f>K223-F223</f>
        <v>17.5</v>
      </c>
      <c r="J223" s="316">
        <f>ROUND(H223*I223,2)</f>
        <v>345.63</v>
      </c>
      <c r="K223" s="316">
        <v>35</v>
      </c>
      <c r="L223" s="318">
        <f>G223+J223</f>
        <v>595.18000000000006</v>
      </c>
    </row>
    <row r="224" spans="1:12" ht="14.25" customHeight="1" x14ac:dyDescent="0.2">
      <c r="A224" s="166"/>
      <c r="B224" s="167" t="s">
        <v>839</v>
      </c>
      <c r="C224" s="168"/>
      <c r="D224" s="168"/>
      <c r="E224" s="168"/>
      <c r="F224" s="168">
        <f>F225+F226</f>
        <v>10864.66</v>
      </c>
      <c r="G224" s="168">
        <f>G225+G226</f>
        <v>170312.85000000003</v>
      </c>
      <c r="H224" s="168"/>
      <c r="I224" s="168">
        <f>I225+I226</f>
        <v>10864.3573</v>
      </c>
      <c r="J224" s="168">
        <f>J225+J226</f>
        <v>235871.31</v>
      </c>
      <c r="K224" s="168">
        <f>K225+K226</f>
        <v>21729.0173</v>
      </c>
      <c r="L224" s="169">
        <f>L225+L226</f>
        <v>406335.60000000003</v>
      </c>
    </row>
    <row r="225" spans="1:12" ht="14.25" customHeight="1" x14ac:dyDescent="0.2">
      <c r="A225" s="149"/>
      <c r="B225" s="37" t="s">
        <v>92</v>
      </c>
      <c r="C225" s="58"/>
      <c r="D225" s="58"/>
      <c r="E225" s="58"/>
      <c r="F225" s="58">
        <f>F222+F218+F216+F194+F189+F187+F171+F48+F19+F16+F12</f>
        <v>4679.0199999999995</v>
      </c>
      <c r="G225" s="58">
        <f>G222+G218+G216+G194+G189+G187+G171+G48+G19+G16+G12</f>
        <v>73493.290000000008</v>
      </c>
      <c r="H225" s="58"/>
      <c r="I225" s="58">
        <f>I222+I218+I216+I194+I189+I187+I171+I48+I19+I16+I12</f>
        <v>4678.8187000000007</v>
      </c>
      <c r="J225" s="58">
        <f>J222+J218+J216+J194+J189+J187+J171+J48+J19+J16+J12</f>
        <v>101780.96</v>
      </c>
      <c r="K225" s="58">
        <f>K222+K218+K216+K194+K189+K187+K171+K48+K19+K16+K12</f>
        <v>9357.8387000000002</v>
      </c>
      <c r="L225" s="150">
        <f>L222+L218+L216+L194+L189+L187+L171+L48+L19+L16+L12</f>
        <v>175425.69</v>
      </c>
    </row>
    <row r="226" spans="1:12" ht="15.6" customHeight="1" thickBot="1" x14ac:dyDescent="0.25">
      <c r="A226" s="151"/>
      <c r="B226" s="152" t="s">
        <v>281</v>
      </c>
      <c r="C226" s="153"/>
      <c r="D226" s="153"/>
      <c r="E226" s="153"/>
      <c r="F226" s="153">
        <f>F49</f>
        <v>6185.64</v>
      </c>
      <c r="G226" s="153">
        <f>G49</f>
        <v>96819.560000000012</v>
      </c>
      <c r="H226" s="153"/>
      <c r="I226" s="153">
        <f>I49</f>
        <v>6185.538599999999</v>
      </c>
      <c r="J226" s="153">
        <f>J49</f>
        <v>134090.35</v>
      </c>
      <c r="K226" s="153">
        <f>K49</f>
        <v>12371.178599999997</v>
      </c>
      <c r="L226" s="154">
        <f>L49</f>
        <v>230909.91000000003</v>
      </c>
    </row>
    <row r="228" spans="1:12" hidden="1" x14ac:dyDescent="0.2"/>
    <row r="229" spans="1:12" hidden="1" x14ac:dyDescent="0.2">
      <c r="B229" s="59" t="s">
        <v>282</v>
      </c>
      <c r="H229" s="60">
        <v>1.03</v>
      </c>
    </row>
    <row r="230" spans="1:12" s="61" customFormat="1" hidden="1" x14ac:dyDescent="0.2">
      <c r="B230" s="1"/>
      <c r="C230" s="4"/>
      <c r="D230" s="62"/>
      <c r="I230" s="1"/>
      <c r="J230" s="1"/>
    </row>
    <row r="231" spans="1:12" hidden="1" x14ac:dyDescent="0.2"/>
    <row r="232" spans="1:12" hidden="1" x14ac:dyDescent="0.2">
      <c r="L232" s="1">
        <f>L224-145785.21</f>
        <v>260550.39000000004</v>
      </c>
    </row>
    <row r="233" spans="1:12" hidden="1" x14ac:dyDescent="0.2"/>
    <row r="234" spans="1:12" hidden="1" x14ac:dyDescent="0.2"/>
    <row r="235" spans="1:12" hidden="1" x14ac:dyDescent="0.2"/>
    <row r="236" spans="1:12" hidden="1" x14ac:dyDescent="0.2"/>
    <row r="237" spans="1:12" hidden="1" x14ac:dyDescent="0.2"/>
    <row r="238" spans="1:12" ht="13.5" thickBot="1" x14ac:dyDescent="0.25"/>
    <row r="239" spans="1:12" ht="13.5" thickBot="1" x14ac:dyDescent="0.25">
      <c r="B239" s="63" t="s">
        <v>283</v>
      </c>
      <c r="C239" s="64"/>
      <c r="D239" s="65"/>
      <c r="E239" s="66"/>
      <c r="F239" s="66"/>
      <c r="I239" s="67">
        <v>1.385</v>
      </c>
    </row>
  </sheetData>
  <mergeCells count="68">
    <mergeCell ref="A6:L6"/>
    <mergeCell ref="A206:A208"/>
    <mergeCell ref="B206:B208"/>
    <mergeCell ref="A210:A215"/>
    <mergeCell ref="A173:A174"/>
    <mergeCell ref="A175:A177"/>
    <mergeCell ref="A191:A192"/>
    <mergeCell ref="A196:A202"/>
    <mergeCell ref="B196:B202"/>
    <mergeCell ref="A158:A159"/>
    <mergeCell ref="C158:C159"/>
    <mergeCell ref="A160:A165"/>
    <mergeCell ref="A167:A170"/>
    <mergeCell ref="B167:B168"/>
    <mergeCell ref="B169:B170"/>
    <mergeCell ref="A143:A144"/>
    <mergeCell ref="A156:A157"/>
    <mergeCell ref="A114:A121"/>
    <mergeCell ref="A122:A136"/>
    <mergeCell ref="A137:A138"/>
    <mergeCell ref="A139:A140"/>
    <mergeCell ref="A141:A142"/>
    <mergeCell ref="A104:A105"/>
    <mergeCell ref="A106:A113"/>
    <mergeCell ref="A145:A146"/>
    <mergeCell ref="C145:C146"/>
    <mergeCell ref="A147:A155"/>
    <mergeCell ref="A89:A91"/>
    <mergeCell ref="A94:A95"/>
    <mergeCell ref="A96:A97"/>
    <mergeCell ref="A100:A101"/>
    <mergeCell ref="A102:A103"/>
    <mergeCell ref="C78:C79"/>
    <mergeCell ref="A80:A81"/>
    <mergeCell ref="A82:A83"/>
    <mergeCell ref="A84:A85"/>
    <mergeCell ref="A86:A87"/>
    <mergeCell ref="A65:A66"/>
    <mergeCell ref="A67:A68"/>
    <mergeCell ref="A69:A70"/>
    <mergeCell ref="A71:A72"/>
    <mergeCell ref="A78:A79"/>
    <mergeCell ref="A50:A51"/>
    <mergeCell ref="A52:A53"/>
    <mergeCell ref="A55:A58"/>
    <mergeCell ref="A61:A62"/>
    <mergeCell ref="A63:A64"/>
    <mergeCell ref="A17:A18"/>
    <mergeCell ref="B17:B18"/>
    <mergeCell ref="A23:A25"/>
    <mergeCell ref="A28:A30"/>
    <mergeCell ref="A32:A33"/>
    <mergeCell ref="A7:L7"/>
    <mergeCell ref="A8:A10"/>
    <mergeCell ref="B8:B10"/>
    <mergeCell ref="C8:C10"/>
    <mergeCell ref="D8:D10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0.39370078740157483" right="0" top="0.78740157480314965" bottom="0" header="0.39370078740157483" footer="0"/>
  <pageSetup paperSize="9" scale="79" fitToHeight="0" orientation="landscape" horizontalDpi="300" verticalDpi="300" r:id="rId1"/>
  <rowBreaks count="10" manualBreakCount="10">
    <brk id="72" max="16383" man="1"/>
    <brk id="98" max="16383" man="1"/>
    <brk id="108" max="16383" man="1"/>
    <brk id="118" max="16383" man="1"/>
    <brk id="132" max="16383" man="1"/>
    <brk id="155" max="16383" man="1"/>
    <brk id="172" max="16383" man="1"/>
    <brk id="182" max="16383" man="1"/>
    <brk id="190" max="16383" man="1"/>
    <brk id="20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W223"/>
  <sheetViews>
    <sheetView view="pageBreakPreview" zoomScale="60" zoomScaleNormal="100" workbookViewId="0">
      <pane ySplit="11" topLeftCell="A196" activePane="bottomLeft" state="frozen"/>
      <selection pane="bottomLeft" activeCell="I5" sqref="I5:L5"/>
    </sheetView>
  </sheetViews>
  <sheetFormatPr defaultColWidth="8.85546875" defaultRowHeight="12.75" x14ac:dyDescent="0.2"/>
  <cols>
    <col min="1" max="1" width="6.42578125" style="1" customWidth="1"/>
    <col min="2" max="2" width="51" style="1" customWidth="1"/>
    <col min="3" max="3" width="20.140625" style="3" customWidth="1"/>
    <col min="4" max="4" width="22.42578125" style="3" customWidth="1"/>
    <col min="5" max="5" width="13.140625" style="1" customWidth="1"/>
    <col min="6" max="6" width="13.140625" style="4" customWidth="1"/>
    <col min="7" max="7" width="11.42578125" style="4" customWidth="1"/>
    <col min="8" max="8" width="12.85546875" style="4" customWidth="1"/>
    <col min="9" max="9" width="11.42578125" style="4" customWidth="1"/>
    <col min="10" max="10" width="10.42578125" style="4" customWidth="1"/>
    <col min="11" max="11" width="11.140625" style="4" customWidth="1"/>
    <col min="12" max="12" width="13.140625" style="4" customWidth="1"/>
    <col min="13" max="257" width="8.85546875" style="1"/>
    <col min="258" max="16384" width="8.85546875" style="6"/>
  </cols>
  <sheetData>
    <row r="1" spans="1:257" s="310" customFormat="1" ht="18.75" x14ac:dyDescent="0.3">
      <c r="A1" s="71"/>
      <c r="B1" s="71"/>
      <c r="C1" s="69"/>
      <c r="D1" s="69"/>
      <c r="E1" s="71"/>
      <c r="F1" s="70"/>
      <c r="G1" s="70"/>
      <c r="H1" s="70"/>
      <c r="I1" s="70"/>
      <c r="J1" s="70"/>
      <c r="K1" s="70"/>
      <c r="L1" s="70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  <c r="IW1" s="71"/>
    </row>
    <row r="2" spans="1:257" s="310" customFormat="1" ht="12.75" customHeight="1" x14ac:dyDescent="0.3">
      <c r="A2" s="71"/>
      <c r="B2" s="71"/>
      <c r="C2" s="69"/>
      <c r="D2" s="69"/>
      <c r="E2" s="71"/>
      <c r="F2" s="70"/>
      <c r="G2" s="70"/>
      <c r="H2" s="70"/>
      <c r="I2" s="363" t="s">
        <v>754</v>
      </c>
      <c r="J2" s="363"/>
      <c r="K2" s="363"/>
      <c r="L2" s="363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  <c r="IR2" s="71"/>
      <c r="IS2" s="71"/>
      <c r="IT2" s="71"/>
      <c r="IU2" s="71"/>
      <c r="IV2" s="71"/>
      <c r="IW2" s="71"/>
    </row>
    <row r="3" spans="1:257" s="310" customFormat="1" ht="21.75" customHeight="1" x14ac:dyDescent="0.3">
      <c r="A3" s="71"/>
      <c r="B3" s="71"/>
      <c r="C3" s="69"/>
      <c r="D3" s="69"/>
      <c r="E3" s="71"/>
      <c r="F3" s="70"/>
      <c r="G3" s="70"/>
      <c r="H3" s="70"/>
      <c r="I3" s="364" t="s">
        <v>977</v>
      </c>
      <c r="J3" s="364"/>
      <c r="K3" s="364"/>
      <c r="L3" s="364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1"/>
      <c r="IU3" s="71"/>
      <c r="IV3" s="71"/>
      <c r="IW3" s="71"/>
    </row>
    <row r="4" spans="1:257" s="310" customFormat="1" ht="12.75" customHeight="1" x14ac:dyDescent="0.3">
      <c r="A4" s="71"/>
      <c r="B4" s="71"/>
      <c r="C4" s="69"/>
      <c r="D4" s="69"/>
      <c r="E4" s="71"/>
      <c r="F4" s="70"/>
      <c r="G4" s="70"/>
      <c r="H4" s="70"/>
      <c r="I4" s="364"/>
      <c r="J4" s="364"/>
      <c r="K4" s="364"/>
      <c r="L4" s="364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</row>
    <row r="5" spans="1:257" s="310" customFormat="1" ht="17.25" customHeight="1" x14ac:dyDescent="0.3">
      <c r="A5" s="71"/>
      <c r="B5" s="71"/>
      <c r="C5" s="69"/>
      <c r="D5" s="69"/>
      <c r="E5" s="71"/>
      <c r="F5" s="70"/>
      <c r="G5" s="70"/>
      <c r="H5" s="70"/>
      <c r="I5" s="363" t="s">
        <v>989</v>
      </c>
      <c r="J5" s="363"/>
      <c r="K5" s="363"/>
      <c r="L5" s="363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  <c r="IR5" s="71"/>
      <c r="IS5" s="71"/>
      <c r="IT5" s="71"/>
      <c r="IU5" s="71"/>
      <c r="IV5" s="71"/>
      <c r="IW5" s="71"/>
    </row>
    <row r="6" spans="1:257" s="310" customFormat="1" ht="17.25" customHeight="1" x14ac:dyDescent="0.3">
      <c r="A6" s="359" t="s">
        <v>981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  <c r="IV6" s="71"/>
      <c r="IW6" s="71"/>
    </row>
    <row r="7" spans="1:257" s="310" customFormat="1" ht="24.75" customHeight="1" thickBot="1" x14ac:dyDescent="0.35">
      <c r="A7" s="343" t="s">
        <v>980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  <c r="IQ7" s="71"/>
      <c r="IR7" s="71"/>
      <c r="IS7" s="71"/>
      <c r="IT7" s="71"/>
      <c r="IU7" s="71"/>
      <c r="IV7" s="71"/>
      <c r="IW7" s="71"/>
    </row>
    <row r="8" spans="1:257" ht="15" customHeight="1" x14ac:dyDescent="0.2">
      <c r="A8" s="344" t="s">
        <v>1</v>
      </c>
      <c r="B8" s="347" t="s">
        <v>2</v>
      </c>
      <c r="C8" s="347" t="s">
        <v>3</v>
      </c>
      <c r="D8" s="347" t="s">
        <v>4</v>
      </c>
      <c r="E8" s="347" t="s">
        <v>553</v>
      </c>
      <c r="F8" s="347"/>
      <c r="G8" s="347"/>
      <c r="H8" s="347" t="s">
        <v>554</v>
      </c>
      <c r="I8" s="347"/>
      <c r="J8" s="347"/>
      <c r="K8" s="347" t="s">
        <v>555</v>
      </c>
      <c r="L8" s="350"/>
    </row>
    <row r="9" spans="1:257" ht="12.75" customHeight="1" x14ac:dyDescent="0.2">
      <c r="A9" s="345"/>
      <c r="B9" s="348"/>
      <c r="C9" s="348"/>
      <c r="D9" s="348"/>
      <c r="E9" s="348" t="s">
        <v>563</v>
      </c>
      <c r="F9" s="348" t="s">
        <v>755</v>
      </c>
      <c r="G9" s="348" t="s">
        <v>564</v>
      </c>
      <c r="H9" s="348" t="s">
        <v>563</v>
      </c>
      <c r="I9" s="348" t="s">
        <v>756</v>
      </c>
      <c r="J9" s="348" t="s">
        <v>564</v>
      </c>
      <c r="K9" s="348" t="s">
        <v>755</v>
      </c>
      <c r="L9" s="351" t="s">
        <v>564</v>
      </c>
    </row>
    <row r="10" spans="1:257" ht="46.5" customHeight="1" thickBot="1" x14ac:dyDescent="0.25">
      <c r="A10" s="346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52"/>
    </row>
    <row r="11" spans="1:257" s="74" customFormat="1" ht="12" customHeight="1" thickBot="1" x14ac:dyDescent="0.25">
      <c r="A11" s="155" t="s">
        <v>6</v>
      </c>
      <c r="B11" s="156" t="s">
        <v>7</v>
      </c>
      <c r="C11" s="156" t="s">
        <v>8</v>
      </c>
      <c r="D11" s="156" t="s">
        <v>9</v>
      </c>
      <c r="E11" s="156" t="s">
        <v>10</v>
      </c>
      <c r="F11" s="156" t="s">
        <v>11</v>
      </c>
      <c r="G11" s="156" t="s">
        <v>12</v>
      </c>
      <c r="H11" s="156" t="s">
        <v>13</v>
      </c>
      <c r="I11" s="156" t="s">
        <v>14</v>
      </c>
      <c r="J11" s="156" t="s">
        <v>15</v>
      </c>
      <c r="K11" s="156" t="s">
        <v>16</v>
      </c>
      <c r="L11" s="157" t="s">
        <v>17</v>
      </c>
    </row>
    <row r="12" spans="1:257" s="25" customFormat="1" ht="30" customHeight="1" thickBot="1" x14ac:dyDescent="0.25">
      <c r="A12" s="8" t="s">
        <v>18</v>
      </c>
      <c r="B12" s="9" t="s">
        <v>19</v>
      </c>
      <c r="C12" s="10"/>
      <c r="D12" s="10"/>
      <c r="E12" s="10"/>
      <c r="F12" s="10">
        <f>F14+F13</f>
        <v>2862.96</v>
      </c>
      <c r="G12" s="10">
        <f>G14+G13</f>
        <v>11297.41</v>
      </c>
      <c r="H12" s="10"/>
      <c r="I12" s="10">
        <f>I14+I13</f>
        <v>1754.7199999999998</v>
      </c>
      <c r="J12" s="10">
        <f>J14+J13</f>
        <v>7962.88</v>
      </c>
      <c r="K12" s="10">
        <f>K14+K13</f>
        <v>4617.68</v>
      </c>
      <c r="L12" s="17">
        <f>L14+L13</f>
        <v>19260.29</v>
      </c>
    </row>
    <row r="13" spans="1:257" s="25" customFormat="1" ht="51" x14ac:dyDescent="0.2">
      <c r="A13" s="75" t="s">
        <v>284</v>
      </c>
      <c r="B13" s="76" t="s">
        <v>21</v>
      </c>
      <c r="C13" s="15" t="s">
        <v>22</v>
      </c>
      <c r="D13" s="15" t="s">
        <v>285</v>
      </c>
      <c r="E13" s="77">
        <v>1852.43</v>
      </c>
      <c r="F13" s="15">
        <f>ROUND(K13*0.62,2)</f>
        <v>2325</v>
      </c>
      <c r="G13" s="15">
        <f>ROUND(E13*F13/1000,2)</f>
        <v>4306.8999999999996</v>
      </c>
      <c r="H13" s="15">
        <f>ROUND(E13*$I$222,2)</f>
        <v>2130.29</v>
      </c>
      <c r="I13" s="15">
        <f>K13-F13</f>
        <v>1425</v>
      </c>
      <c r="J13" s="15">
        <f>ROUND(H13*I13/1000,2)</f>
        <v>3035.66</v>
      </c>
      <c r="K13" s="15">
        <v>3750</v>
      </c>
      <c r="L13" s="104">
        <f>J13+G13</f>
        <v>7342.5599999999995</v>
      </c>
    </row>
    <row r="14" spans="1:257" s="25" customFormat="1" ht="36.6" customHeight="1" thickBot="1" x14ac:dyDescent="0.25">
      <c r="A14" s="20" t="s">
        <v>25</v>
      </c>
      <c r="B14" s="51" t="s">
        <v>26</v>
      </c>
      <c r="C14" s="85" t="s">
        <v>27</v>
      </c>
      <c r="D14" s="85" t="s">
        <v>23</v>
      </c>
      <c r="E14" s="78">
        <v>12994.47</v>
      </c>
      <c r="F14" s="16">
        <f>ROUND(K14*0.62,2)</f>
        <v>537.96</v>
      </c>
      <c r="G14" s="16">
        <f>ROUND(E14*F14/1000,2)</f>
        <v>6990.51</v>
      </c>
      <c r="H14" s="15">
        <f>ROUND(E14*$I$222,2)</f>
        <v>14943.64</v>
      </c>
      <c r="I14" s="16">
        <f>K14-F14</f>
        <v>329.71999999999991</v>
      </c>
      <c r="J14" s="16">
        <f>ROUND(H14*I14/1000,2)</f>
        <v>4927.22</v>
      </c>
      <c r="K14" s="85">
        <v>867.68</v>
      </c>
      <c r="L14" s="108">
        <f>J14+G14</f>
        <v>11917.73</v>
      </c>
    </row>
    <row r="15" spans="1:257" s="25" customFormat="1" ht="26.25" thickBot="1" x14ac:dyDescent="0.25">
      <c r="A15" s="79" t="s">
        <v>28</v>
      </c>
      <c r="B15" s="80" t="s">
        <v>29</v>
      </c>
      <c r="C15" s="81"/>
      <c r="D15" s="81"/>
      <c r="E15" s="81"/>
      <c r="F15" s="81">
        <f>F16</f>
        <v>96.1</v>
      </c>
      <c r="G15" s="81">
        <f>G16</f>
        <v>241.47</v>
      </c>
      <c r="H15" s="81"/>
      <c r="I15" s="81">
        <f>I16</f>
        <v>58.900000000000006</v>
      </c>
      <c r="J15" s="81">
        <f>J16</f>
        <v>170.2</v>
      </c>
      <c r="K15" s="81">
        <f>K16</f>
        <v>155</v>
      </c>
      <c r="L15" s="82">
        <f>L16</f>
        <v>411.66999999999996</v>
      </c>
    </row>
    <row r="16" spans="1:257" s="25" customFormat="1" ht="32.25" customHeight="1" thickBot="1" x14ac:dyDescent="0.25">
      <c r="A16" s="132" t="s">
        <v>286</v>
      </c>
      <c r="B16" s="48" t="s">
        <v>31</v>
      </c>
      <c r="C16" s="47" t="s">
        <v>287</v>
      </c>
      <c r="D16" s="47" t="s">
        <v>285</v>
      </c>
      <c r="E16" s="83">
        <v>2512.7399999999998</v>
      </c>
      <c r="F16" s="47">
        <f>ROUND(K16*0.62,2)</f>
        <v>96.1</v>
      </c>
      <c r="G16" s="47">
        <f>ROUND(E16*F16/1000,2)</f>
        <v>241.47</v>
      </c>
      <c r="H16" s="15">
        <f>ROUND(E16*$I$222,2)</f>
        <v>2889.65</v>
      </c>
      <c r="I16" s="47">
        <f>K16-F16</f>
        <v>58.900000000000006</v>
      </c>
      <c r="J16" s="47">
        <f>ROUND(H16*I16/1000,2)</f>
        <v>170.2</v>
      </c>
      <c r="K16" s="47">
        <v>155</v>
      </c>
      <c r="L16" s="133">
        <f>J16+G16</f>
        <v>411.66999999999996</v>
      </c>
    </row>
    <row r="17" spans="1:12" s="25" customFormat="1" ht="27.75" customHeight="1" thickBot="1" x14ac:dyDescent="0.25">
      <c r="A17" s="8" t="s">
        <v>35</v>
      </c>
      <c r="B17" s="9" t="s">
        <v>288</v>
      </c>
      <c r="C17" s="10"/>
      <c r="D17" s="10"/>
      <c r="E17" s="10"/>
      <c r="F17" s="10">
        <f>SUM(F18:F38)</f>
        <v>10052.85</v>
      </c>
      <c r="G17" s="10">
        <f>SUM(G18:G38)</f>
        <v>159850.47999999995</v>
      </c>
      <c r="H17" s="10"/>
      <c r="I17" s="10">
        <f>SUM(I18:I38)</f>
        <v>6161.44</v>
      </c>
      <c r="J17" s="10">
        <f>SUM(J18:J38)</f>
        <v>112669.06000000003</v>
      </c>
      <c r="K17" s="10">
        <f>SUM(K18:K38)</f>
        <v>16214.29</v>
      </c>
      <c r="L17" s="17">
        <f>SUM(L18:L38)</f>
        <v>272519.53999999998</v>
      </c>
    </row>
    <row r="18" spans="1:12" s="25" customFormat="1" ht="39.75" customHeight="1" x14ac:dyDescent="0.2">
      <c r="A18" s="20" t="s">
        <v>289</v>
      </c>
      <c r="B18" s="51" t="s">
        <v>290</v>
      </c>
      <c r="C18" s="85" t="s">
        <v>27</v>
      </c>
      <c r="D18" s="85" t="s">
        <v>23</v>
      </c>
      <c r="E18" s="78">
        <v>12994.47</v>
      </c>
      <c r="F18" s="15">
        <f t="shared" ref="F18:F38" si="0">ROUND(K18*0.62,2)</f>
        <v>357.12</v>
      </c>
      <c r="G18" s="15">
        <f t="shared" ref="G18:G38" si="1">ROUND(E18*F18/1000,2)</f>
        <v>4640.59</v>
      </c>
      <c r="H18" s="15">
        <f t="shared" ref="H18:H38" si="2">ROUND(E18*$I$222,2)</f>
        <v>14943.64</v>
      </c>
      <c r="I18" s="15">
        <f t="shared" ref="I18:I38" si="3">K18-F18</f>
        <v>218.88</v>
      </c>
      <c r="J18" s="15">
        <f t="shared" ref="J18:J38" si="4">ROUND(H18*I18/1000,2)</f>
        <v>3270.86</v>
      </c>
      <c r="K18" s="85">
        <v>576</v>
      </c>
      <c r="L18" s="104">
        <f t="shared" ref="L18:L26" si="5">J18+G18</f>
        <v>7911.4500000000007</v>
      </c>
    </row>
    <row r="19" spans="1:12" s="25" customFormat="1" ht="51" x14ac:dyDescent="0.2">
      <c r="A19" s="20" t="s">
        <v>291</v>
      </c>
      <c r="B19" s="51" t="s">
        <v>41</v>
      </c>
      <c r="C19" s="85" t="s">
        <v>27</v>
      </c>
      <c r="D19" s="85" t="s">
        <v>23</v>
      </c>
      <c r="E19" s="78">
        <v>12994.47</v>
      </c>
      <c r="F19" s="85">
        <f t="shared" si="0"/>
        <v>457.43</v>
      </c>
      <c r="G19" s="85">
        <f t="shared" si="1"/>
        <v>5944.06</v>
      </c>
      <c r="H19" s="15">
        <f t="shared" si="2"/>
        <v>14943.64</v>
      </c>
      <c r="I19" s="85">
        <f t="shared" si="3"/>
        <v>280.35999999999996</v>
      </c>
      <c r="J19" s="85">
        <f t="shared" si="4"/>
        <v>4189.6000000000004</v>
      </c>
      <c r="K19" s="85">
        <v>737.79</v>
      </c>
      <c r="L19" s="131">
        <f t="shared" si="5"/>
        <v>10133.66</v>
      </c>
    </row>
    <row r="20" spans="1:12" s="25" customFormat="1" ht="51" x14ac:dyDescent="0.2">
      <c r="A20" s="20" t="s">
        <v>292</v>
      </c>
      <c r="B20" s="51" t="s">
        <v>43</v>
      </c>
      <c r="C20" s="85" t="s">
        <v>39</v>
      </c>
      <c r="D20" s="85" t="s">
        <v>23</v>
      </c>
      <c r="E20" s="78">
        <v>12994.47</v>
      </c>
      <c r="F20" s="85">
        <f t="shared" si="0"/>
        <v>78.42</v>
      </c>
      <c r="G20" s="85">
        <f t="shared" si="1"/>
        <v>1019.03</v>
      </c>
      <c r="H20" s="15">
        <f t="shared" si="2"/>
        <v>14943.64</v>
      </c>
      <c r="I20" s="85">
        <f t="shared" si="3"/>
        <v>48.069999999999993</v>
      </c>
      <c r="J20" s="85">
        <f t="shared" si="4"/>
        <v>718.34</v>
      </c>
      <c r="K20" s="85">
        <v>126.49</v>
      </c>
      <c r="L20" s="131">
        <f t="shared" si="5"/>
        <v>1737.37</v>
      </c>
    </row>
    <row r="21" spans="1:12" s="25" customFormat="1" ht="42" customHeight="1" x14ac:dyDescent="0.2">
      <c r="A21" s="20" t="s">
        <v>293</v>
      </c>
      <c r="B21" s="51" t="s">
        <v>294</v>
      </c>
      <c r="C21" s="85" t="s">
        <v>39</v>
      </c>
      <c r="D21" s="85" t="s">
        <v>23</v>
      </c>
      <c r="E21" s="78">
        <v>12994.47</v>
      </c>
      <c r="F21" s="85">
        <f t="shared" si="0"/>
        <v>797.51</v>
      </c>
      <c r="G21" s="85">
        <f t="shared" si="1"/>
        <v>10363.219999999999</v>
      </c>
      <c r="H21" s="15">
        <f t="shared" si="2"/>
        <v>14943.64</v>
      </c>
      <c r="I21" s="85">
        <f t="shared" si="3"/>
        <v>488.79999999999995</v>
      </c>
      <c r="J21" s="85">
        <f t="shared" si="4"/>
        <v>7304.45</v>
      </c>
      <c r="K21" s="85">
        <v>1286.31</v>
      </c>
      <c r="L21" s="131">
        <f t="shared" si="5"/>
        <v>17667.669999999998</v>
      </c>
    </row>
    <row r="22" spans="1:12" s="25" customFormat="1" ht="46.5" customHeight="1" x14ac:dyDescent="0.2">
      <c r="A22" s="20" t="s">
        <v>295</v>
      </c>
      <c r="B22" s="51" t="s">
        <v>296</v>
      </c>
      <c r="C22" s="87" t="s">
        <v>297</v>
      </c>
      <c r="D22" s="85" t="s">
        <v>298</v>
      </c>
      <c r="E22" s="84">
        <v>14612.33</v>
      </c>
      <c r="F22" s="85">
        <f t="shared" si="0"/>
        <v>974.73</v>
      </c>
      <c r="G22" s="85">
        <f t="shared" si="1"/>
        <v>14243.08</v>
      </c>
      <c r="H22" s="15">
        <f t="shared" si="2"/>
        <v>16804.18</v>
      </c>
      <c r="I22" s="85">
        <f t="shared" si="3"/>
        <v>597.41000000000008</v>
      </c>
      <c r="J22" s="85">
        <f t="shared" si="4"/>
        <v>10038.99</v>
      </c>
      <c r="K22" s="85">
        <v>1572.14</v>
      </c>
      <c r="L22" s="131">
        <f t="shared" si="5"/>
        <v>24282.07</v>
      </c>
    </row>
    <row r="23" spans="1:12" s="25" customFormat="1" ht="40.5" customHeight="1" x14ac:dyDescent="0.2">
      <c r="A23" s="20" t="s">
        <v>299</v>
      </c>
      <c r="B23" s="51" t="s">
        <v>300</v>
      </c>
      <c r="C23" s="85" t="s">
        <v>39</v>
      </c>
      <c r="D23" s="85" t="s">
        <v>23</v>
      </c>
      <c r="E23" s="78">
        <v>12994.47</v>
      </c>
      <c r="F23" s="85">
        <f t="shared" si="0"/>
        <v>1200.79</v>
      </c>
      <c r="G23" s="85">
        <f t="shared" si="1"/>
        <v>15603.63</v>
      </c>
      <c r="H23" s="15">
        <f t="shared" si="2"/>
        <v>14943.64</v>
      </c>
      <c r="I23" s="85">
        <f t="shared" si="3"/>
        <v>735.97</v>
      </c>
      <c r="J23" s="85">
        <f t="shared" si="4"/>
        <v>10998.07</v>
      </c>
      <c r="K23" s="85">
        <v>1936.76</v>
      </c>
      <c r="L23" s="131">
        <f t="shared" si="5"/>
        <v>26601.699999999997</v>
      </c>
    </row>
    <row r="24" spans="1:12" s="25" customFormat="1" ht="39.75" customHeight="1" x14ac:dyDescent="0.2">
      <c r="A24" s="355" t="s">
        <v>301</v>
      </c>
      <c r="B24" s="51" t="s">
        <v>59</v>
      </c>
      <c r="C24" s="85" t="s">
        <v>302</v>
      </c>
      <c r="D24" s="85" t="s">
        <v>303</v>
      </c>
      <c r="E24" s="86">
        <v>18129.23</v>
      </c>
      <c r="F24" s="85">
        <f t="shared" si="0"/>
        <v>1057.76</v>
      </c>
      <c r="G24" s="85">
        <f t="shared" si="1"/>
        <v>19176.37</v>
      </c>
      <c r="H24" s="15">
        <f t="shared" si="2"/>
        <v>20848.61</v>
      </c>
      <c r="I24" s="85">
        <f t="shared" si="3"/>
        <v>648.30999999999995</v>
      </c>
      <c r="J24" s="85">
        <f t="shared" si="4"/>
        <v>13516.36</v>
      </c>
      <c r="K24" s="85">
        <v>1706.07</v>
      </c>
      <c r="L24" s="131">
        <f t="shared" si="5"/>
        <v>32692.73</v>
      </c>
    </row>
    <row r="25" spans="1:12" s="25" customFormat="1" ht="52.5" customHeight="1" x14ac:dyDescent="0.2">
      <c r="A25" s="355"/>
      <c r="B25" s="51" t="s">
        <v>61</v>
      </c>
      <c r="C25" s="85" t="s">
        <v>62</v>
      </c>
      <c r="D25" s="85" t="s">
        <v>304</v>
      </c>
      <c r="E25" s="84">
        <v>19691.080000000002</v>
      </c>
      <c r="F25" s="85">
        <f t="shared" si="0"/>
        <v>434</v>
      </c>
      <c r="G25" s="85">
        <f t="shared" si="1"/>
        <v>8545.93</v>
      </c>
      <c r="H25" s="15">
        <f t="shared" si="2"/>
        <v>22644.74</v>
      </c>
      <c r="I25" s="85">
        <f t="shared" si="3"/>
        <v>266</v>
      </c>
      <c r="J25" s="85">
        <f t="shared" si="4"/>
        <v>6023.5</v>
      </c>
      <c r="K25" s="85">
        <v>700</v>
      </c>
      <c r="L25" s="131">
        <f t="shared" si="5"/>
        <v>14569.43</v>
      </c>
    </row>
    <row r="26" spans="1:12" s="25" customFormat="1" ht="55.5" customHeight="1" x14ac:dyDescent="0.2">
      <c r="A26" s="20" t="s">
        <v>56</v>
      </c>
      <c r="B26" s="51" t="s">
        <v>305</v>
      </c>
      <c r="C26" s="85" t="s">
        <v>32</v>
      </c>
      <c r="D26" s="85" t="s">
        <v>23</v>
      </c>
      <c r="E26" s="84">
        <v>14147.97</v>
      </c>
      <c r="F26" s="85">
        <f t="shared" si="0"/>
        <v>423.73</v>
      </c>
      <c r="G26" s="85">
        <f t="shared" si="1"/>
        <v>5994.92</v>
      </c>
      <c r="H26" s="15">
        <f t="shared" si="2"/>
        <v>16270.17</v>
      </c>
      <c r="I26" s="85">
        <f t="shared" si="3"/>
        <v>259.71000000000004</v>
      </c>
      <c r="J26" s="85">
        <f t="shared" si="4"/>
        <v>4225.53</v>
      </c>
      <c r="K26" s="85">
        <v>683.44</v>
      </c>
      <c r="L26" s="131">
        <f t="shared" si="5"/>
        <v>10220.450000000001</v>
      </c>
    </row>
    <row r="27" spans="1:12" s="25" customFormat="1" ht="52.5" customHeight="1" x14ac:dyDescent="0.2">
      <c r="A27" s="20" t="s">
        <v>58</v>
      </c>
      <c r="B27" s="51" t="s">
        <v>306</v>
      </c>
      <c r="C27" s="85" t="s">
        <v>39</v>
      </c>
      <c r="D27" s="85" t="s">
        <v>23</v>
      </c>
      <c r="E27" s="78">
        <v>12994.47</v>
      </c>
      <c r="F27" s="85">
        <f t="shared" si="0"/>
        <v>198.4</v>
      </c>
      <c r="G27" s="85">
        <f t="shared" si="1"/>
        <v>2578.1</v>
      </c>
      <c r="H27" s="15">
        <f t="shared" si="2"/>
        <v>14943.64</v>
      </c>
      <c r="I27" s="85">
        <f t="shared" si="3"/>
        <v>121.6</v>
      </c>
      <c r="J27" s="85">
        <f t="shared" si="4"/>
        <v>1817.15</v>
      </c>
      <c r="K27" s="85">
        <v>320</v>
      </c>
      <c r="L27" s="131">
        <f t="shared" ref="L27:L38" si="6">G27+J27</f>
        <v>4395.25</v>
      </c>
    </row>
    <row r="28" spans="1:12" s="25" customFormat="1" ht="49.35" customHeight="1" x14ac:dyDescent="0.2">
      <c r="A28" s="20" t="s">
        <v>63</v>
      </c>
      <c r="B28" s="51" t="s">
        <v>307</v>
      </c>
      <c r="C28" s="16" t="s">
        <v>308</v>
      </c>
      <c r="D28" s="87" t="s">
        <v>309</v>
      </c>
      <c r="E28" s="88">
        <v>14385.51</v>
      </c>
      <c r="F28" s="85">
        <f t="shared" si="0"/>
        <v>142.6</v>
      </c>
      <c r="G28" s="85">
        <f t="shared" si="1"/>
        <v>2051.37</v>
      </c>
      <c r="H28" s="15">
        <f t="shared" si="2"/>
        <v>16543.34</v>
      </c>
      <c r="I28" s="85">
        <f t="shared" si="3"/>
        <v>87.4</v>
      </c>
      <c r="J28" s="85">
        <f t="shared" si="4"/>
        <v>1445.89</v>
      </c>
      <c r="K28" s="85">
        <v>230</v>
      </c>
      <c r="L28" s="131">
        <f t="shared" si="6"/>
        <v>3497.26</v>
      </c>
    </row>
    <row r="29" spans="1:12" s="25" customFormat="1" ht="50.25" customHeight="1" x14ac:dyDescent="0.2">
      <c r="A29" s="20" t="s">
        <v>65</v>
      </c>
      <c r="B29" s="51" t="s">
        <v>757</v>
      </c>
      <c r="C29" s="85" t="s">
        <v>32</v>
      </c>
      <c r="D29" s="85" t="s">
        <v>23</v>
      </c>
      <c r="E29" s="84">
        <v>14147.97</v>
      </c>
      <c r="F29" s="85">
        <f t="shared" si="0"/>
        <v>842.45</v>
      </c>
      <c r="G29" s="85">
        <f t="shared" si="1"/>
        <v>11918.96</v>
      </c>
      <c r="H29" s="15">
        <f t="shared" si="2"/>
        <v>16270.17</v>
      </c>
      <c r="I29" s="85">
        <f t="shared" si="3"/>
        <v>516.33999999999992</v>
      </c>
      <c r="J29" s="85">
        <f t="shared" si="4"/>
        <v>8400.94</v>
      </c>
      <c r="K29" s="85">
        <v>1358.79</v>
      </c>
      <c r="L29" s="131">
        <f t="shared" si="6"/>
        <v>20319.900000000001</v>
      </c>
    </row>
    <row r="30" spans="1:12" s="25" customFormat="1" ht="64.5" customHeight="1" x14ac:dyDescent="0.2">
      <c r="A30" s="20" t="s">
        <v>70</v>
      </c>
      <c r="B30" s="51" t="s">
        <v>75</v>
      </c>
      <c r="C30" s="85" t="s">
        <v>39</v>
      </c>
      <c r="D30" s="85" t="s">
        <v>23</v>
      </c>
      <c r="E30" s="78">
        <v>12994.47</v>
      </c>
      <c r="F30" s="85">
        <f t="shared" si="0"/>
        <v>560.29</v>
      </c>
      <c r="G30" s="85">
        <f t="shared" si="1"/>
        <v>7280.67</v>
      </c>
      <c r="H30" s="15">
        <f t="shared" si="2"/>
        <v>14943.64</v>
      </c>
      <c r="I30" s="85">
        <f t="shared" si="3"/>
        <v>343.41000000000008</v>
      </c>
      <c r="J30" s="85">
        <f t="shared" si="4"/>
        <v>5131.8</v>
      </c>
      <c r="K30" s="85">
        <v>903.7</v>
      </c>
      <c r="L30" s="131">
        <f t="shared" si="6"/>
        <v>12412.470000000001</v>
      </c>
    </row>
    <row r="31" spans="1:12" s="25" customFormat="1" ht="53.25" customHeight="1" x14ac:dyDescent="0.2">
      <c r="A31" s="20" t="s">
        <v>78</v>
      </c>
      <c r="B31" s="51" t="s">
        <v>77</v>
      </c>
      <c r="C31" s="85" t="s">
        <v>39</v>
      </c>
      <c r="D31" s="85" t="s">
        <v>23</v>
      </c>
      <c r="E31" s="78">
        <v>12994.47</v>
      </c>
      <c r="F31" s="85">
        <f t="shared" si="0"/>
        <v>96.04</v>
      </c>
      <c r="G31" s="85">
        <f t="shared" si="1"/>
        <v>1247.99</v>
      </c>
      <c r="H31" s="15">
        <f t="shared" si="2"/>
        <v>14943.64</v>
      </c>
      <c r="I31" s="85">
        <f t="shared" si="3"/>
        <v>58.86</v>
      </c>
      <c r="J31" s="85">
        <f t="shared" si="4"/>
        <v>879.58</v>
      </c>
      <c r="K31" s="85">
        <v>154.9</v>
      </c>
      <c r="L31" s="131">
        <f t="shared" si="6"/>
        <v>2127.5700000000002</v>
      </c>
    </row>
    <row r="32" spans="1:12" s="25" customFormat="1" ht="54.75" customHeight="1" x14ac:dyDescent="0.2">
      <c r="A32" s="20" t="s">
        <v>82</v>
      </c>
      <c r="B32" s="51" t="s">
        <v>72</v>
      </c>
      <c r="C32" s="89" t="s">
        <v>310</v>
      </c>
      <c r="D32" s="85" t="s">
        <v>154</v>
      </c>
      <c r="E32" s="84">
        <v>38443.51</v>
      </c>
      <c r="F32" s="85">
        <f t="shared" si="0"/>
        <v>310</v>
      </c>
      <c r="G32" s="85">
        <f t="shared" si="1"/>
        <v>11917.49</v>
      </c>
      <c r="H32" s="15">
        <f t="shared" si="2"/>
        <v>44210.04</v>
      </c>
      <c r="I32" s="85">
        <f t="shared" si="3"/>
        <v>190</v>
      </c>
      <c r="J32" s="85">
        <f t="shared" si="4"/>
        <v>8399.91</v>
      </c>
      <c r="K32" s="85">
        <v>500</v>
      </c>
      <c r="L32" s="131">
        <f t="shared" si="6"/>
        <v>20317.400000000001</v>
      </c>
    </row>
    <row r="33" spans="1:12" s="25" customFormat="1" ht="39.75" customHeight="1" x14ac:dyDescent="0.2">
      <c r="A33" s="134" t="s">
        <v>84</v>
      </c>
      <c r="B33" s="51" t="s">
        <v>79</v>
      </c>
      <c r="C33" s="85" t="s">
        <v>62</v>
      </c>
      <c r="D33" s="85" t="s">
        <v>304</v>
      </c>
      <c r="E33" s="84">
        <v>19691.080000000002</v>
      </c>
      <c r="F33" s="85">
        <f t="shared" si="0"/>
        <v>800.25</v>
      </c>
      <c r="G33" s="85">
        <f t="shared" si="1"/>
        <v>15757.79</v>
      </c>
      <c r="H33" s="15">
        <f t="shared" si="2"/>
        <v>22644.74</v>
      </c>
      <c r="I33" s="85">
        <f t="shared" si="3"/>
        <v>490.48</v>
      </c>
      <c r="J33" s="85">
        <f t="shared" si="4"/>
        <v>11106.79</v>
      </c>
      <c r="K33" s="85">
        <v>1290.73</v>
      </c>
      <c r="L33" s="131">
        <f t="shared" si="6"/>
        <v>26864.58</v>
      </c>
    </row>
    <row r="34" spans="1:12" s="25" customFormat="1" ht="39.75" customHeight="1" x14ac:dyDescent="0.2">
      <c r="A34" s="134" t="s">
        <v>86</v>
      </c>
      <c r="B34" s="51" t="s">
        <v>81</v>
      </c>
      <c r="C34" s="85" t="s">
        <v>62</v>
      </c>
      <c r="D34" s="85" t="s">
        <v>304</v>
      </c>
      <c r="E34" s="84">
        <v>19691.080000000002</v>
      </c>
      <c r="F34" s="85">
        <f t="shared" si="0"/>
        <v>493.4</v>
      </c>
      <c r="G34" s="85">
        <f t="shared" si="1"/>
        <v>9715.58</v>
      </c>
      <c r="H34" s="15">
        <f t="shared" si="2"/>
        <v>22644.74</v>
      </c>
      <c r="I34" s="85">
        <f t="shared" si="3"/>
        <v>302.39999999999998</v>
      </c>
      <c r="J34" s="85">
        <f t="shared" si="4"/>
        <v>6847.77</v>
      </c>
      <c r="K34" s="85">
        <v>795.8</v>
      </c>
      <c r="L34" s="131">
        <f t="shared" si="6"/>
        <v>16563.349999999999</v>
      </c>
    </row>
    <row r="35" spans="1:12" s="25" customFormat="1" ht="39.75" customHeight="1" x14ac:dyDescent="0.2">
      <c r="A35" s="134" t="s">
        <v>88</v>
      </c>
      <c r="B35" s="51" t="s">
        <v>83</v>
      </c>
      <c r="C35" s="85" t="s">
        <v>62</v>
      </c>
      <c r="D35" s="85" t="s">
        <v>304</v>
      </c>
      <c r="E35" s="84">
        <v>19691.080000000002</v>
      </c>
      <c r="F35" s="85">
        <f t="shared" si="0"/>
        <v>136.4</v>
      </c>
      <c r="G35" s="85">
        <f t="shared" si="1"/>
        <v>2685.86</v>
      </c>
      <c r="H35" s="15">
        <f t="shared" si="2"/>
        <v>22644.74</v>
      </c>
      <c r="I35" s="85">
        <f t="shared" si="3"/>
        <v>83.6</v>
      </c>
      <c r="J35" s="85">
        <f t="shared" si="4"/>
        <v>1893.1</v>
      </c>
      <c r="K35" s="85">
        <v>220</v>
      </c>
      <c r="L35" s="131">
        <f t="shared" si="6"/>
        <v>4578.96</v>
      </c>
    </row>
    <row r="36" spans="1:12" s="25" customFormat="1" ht="39.75" customHeight="1" x14ac:dyDescent="0.2">
      <c r="A36" s="134" t="s">
        <v>311</v>
      </c>
      <c r="B36" s="51" t="s">
        <v>85</v>
      </c>
      <c r="C36" s="85" t="s">
        <v>32</v>
      </c>
      <c r="D36" s="85" t="s">
        <v>23</v>
      </c>
      <c r="E36" s="84">
        <v>14147.97</v>
      </c>
      <c r="F36" s="85">
        <f t="shared" si="0"/>
        <v>155.85</v>
      </c>
      <c r="G36" s="85">
        <f t="shared" si="1"/>
        <v>2204.96</v>
      </c>
      <c r="H36" s="15">
        <f t="shared" si="2"/>
        <v>16270.17</v>
      </c>
      <c r="I36" s="85">
        <f t="shared" si="3"/>
        <v>95.52000000000001</v>
      </c>
      <c r="J36" s="85">
        <f t="shared" si="4"/>
        <v>1554.13</v>
      </c>
      <c r="K36" s="85">
        <v>251.37</v>
      </c>
      <c r="L36" s="131">
        <f t="shared" si="6"/>
        <v>3759.09</v>
      </c>
    </row>
    <row r="37" spans="1:12" s="25" customFormat="1" ht="39.75" customHeight="1" x14ac:dyDescent="0.2">
      <c r="A37" s="134" t="s">
        <v>312</v>
      </c>
      <c r="B37" s="51" t="s">
        <v>87</v>
      </c>
      <c r="C37" s="85" t="s">
        <v>39</v>
      </c>
      <c r="D37" s="85" t="s">
        <v>23</v>
      </c>
      <c r="E37" s="84">
        <v>12994.47</v>
      </c>
      <c r="F37" s="85">
        <f t="shared" si="0"/>
        <v>420.36</v>
      </c>
      <c r="G37" s="85">
        <f t="shared" si="1"/>
        <v>5462.36</v>
      </c>
      <c r="H37" s="15">
        <f t="shared" si="2"/>
        <v>14943.64</v>
      </c>
      <c r="I37" s="85">
        <f t="shared" si="3"/>
        <v>257.64</v>
      </c>
      <c r="J37" s="85">
        <f t="shared" si="4"/>
        <v>3850.08</v>
      </c>
      <c r="K37" s="85">
        <v>678</v>
      </c>
      <c r="L37" s="131">
        <f t="shared" si="6"/>
        <v>9312.4399999999987</v>
      </c>
    </row>
    <row r="38" spans="1:12" s="25" customFormat="1" ht="39.75" customHeight="1" x14ac:dyDescent="0.2">
      <c r="A38" s="134" t="s">
        <v>313</v>
      </c>
      <c r="B38" s="51" t="s">
        <v>89</v>
      </c>
      <c r="C38" s="85" t="s">
        <v>39</v>
      </c>
      <c r="D38" s="85" t="s">
        <v>23</v>
      </c>
      <c r="E38" s="78">
        <v>12994.47</v>
      </c>
      <c r="F38" s="16">
        <f t="shared" si="0"/>
        <v>115.32</v>
      </c>
      <c r="G38" s="16">
        <f t="shared" si="1"/>
        <v>1498.52</v>
      </c>
      <c r="H38" s="15">
        <f t="shared" si="2"/>
        <v>14943.64</v>
      </c>
      <c r="I38" s="16">
        <f t="shared" si="3"/>
        <v>70.680000000000007</v>
      </c>
      <c r="J38" s="16">
        <f t="shared" si="4"/>
        <v>1056.22</v>
      </c>
      <c r="K38" s="85">
        <v>186</v>
      </c>
      <c r="L38" s="108">
        <f t="shared" si="6"/>
        <v>2554.7399999999998</v>
      </c>
    </row>
    <row r="39" spans="1:12" s="90" customFormat="1" ht="28.5" customHeight="1" x14ac:dyDescent="0.2">
      <c r="A39" s="135" t="s">
        <v>90</v>
      </c>
      <c r="B39" s="57" t="s">
        <v>91</v>
      </c>
      <c r="C39" s="26"/>
      <c r="D39" s="26"/>
      <c r="E39" s="26"/>
      <c r="F39" s="26">
        <f>F40+F41</f>
        <v>24363.899999999998</v>
      </c>
      <c r="G39" s="26">
        <f>G40+G41</f>
        <v>366241.5400000001</v>
      </c>
      <c r="H39" s="26"/>
      <c r="I39" s="26">
        <f>I40+I41</f>
        <v>14932.711300000001</v>
      </c>
      <c r="J39" s="26">
        <f>J40+J41</f>
        <v>258140.44000000006</v>
      </c>
      <c r="K39" s="26">
        <f>K40+K41</f>
        <v>39296.611300000004</v>
      </c>
      <c r="L39" s="136">
        <f>L40+L41</f>
        <v>624381.97999999986</v>
      </c>
    </row>
    <row r="40" spans="1:12" s="90" customFormat="1" ht="16.5" customHeight="1" x14ac:dyDescent="0.2">
      <c r="A40" s="137"/>
      <c r="B40" s="92" t="s">
        <v>92</v>
      </c>
      <c r="C40" s="91"/>
      <c r="D40" s="91"/>
      <c r="E40" s="29"/>
      <c r="F40" s="29">
        <f>F42+F44+F46+F47+F48+F49+F50+F51+F53+F55+F57+F59+F60+F61+F63+F65+F66+F67+F69+F71+F73+F75+F78+F79+F84+F86+F90+F92+F94+F96+F104+F112+F124+F126+F128+F130+F131+F133+F141+F143+F146+F147+F161+F163+F162</f>
        <v>6558.9199999999983</v>
      </c>
      <c r="G40" s="29">
        <f>G42+G44+G46+G47+G48+G49+G50+G51+G53+G55+G57+G59+G60+G61+G63+G65+G66+G67+G69+G71+G73+G75+G78+G79+G84+G86+G90+G92+G94+G96+G104+G112+G124+G126+G128+G130+G131+G133+G141+G143+G146+G147+G161+G163+G162</f>
        <v>106398.04000000005</v>
      </c>
      <c r="H40" s="29"/>
      <c r="I40" s="29">
        <f>I42+I44+I46+I47+I48+I49+I50+I51+I53+I55+I57+I59+I60+I61+I63+I65+I66+I67+I69+I71+I73+I75+I78+I79+I84+I86+I90+I92+I94+I96+I104+I112+I124+I126+I128+I130+I131+I133+I141+I143+I146+I147+I161+I163+I162</f>
        <v>4019.9812999999995</v>
      </c>
      <c r="J40" s="29">
        <f>J42+J44+J46+J47+J48+J49+J50+J51+J53+J55+J57+J59+J60+J61+J63+J65+J66+J67+J69+J71+J73+J75+J78+J79+J84+J86+J90+J92+J94+J96+J104+J112+J124+J126+J128+J130+J131+J133+J141+J143+J146+J147+J161+J163+J162</f>
        <v>74992.840000000011</v>
      </c>
      <c r="K40" s="29">
        <f>K42+K44+K46+K47+K48+K49+K50+K51+K53+K55+K57+K59+K60+K61+K63+K65+K66+K67+K69+K71+K73+K75+K78+K79+K84+K86+K90+K92+K94+K96+K104+K112+K124+K126+K128+K130+K131+K133+K141+K143+K146+K147+K161+K163+K162</f>
        <v>10578.901299999998</v>
      </c>
      <c r="L40" s="138">
        <f>L42+L44+L46+L47+L48+L49+L50+L51+L53+L55+L57+L59+L60+L61+L63+L65+L66+L67+L69+L71+L73+L75+L78+L79+L84+L86+L90+L92+L94+L96+L104+L112+L124+L126+L128+L130+L131+L133+L141+L143+L146+L147+L161+L163+L162</f>
        <v>181390.87999999998</v>
      </c>
    </row>
    <row r="41" spans="1:12" s="90" customFormat="1" ht="15.75" customHeight="1" x14ac:dyDescent="0.2">
      <c r="A41" s="137"/>
      <c r="B41" s="93" t="s">
        <v>281</v>
      </c>
      <c r="C41" s="91"/>
      <c r="D41" s="91"/>
      <c r="E41" s="29"/>
      <c r="F41" s="29">
        <f>F43+F45+F52+F54+F56+F58+F62+F64+F68+F70+F72+F74+F76+F77+F80+F81+F82+F83+F85+F87+F88+F89+F91+F93+F95+F100+F107+F118+F125+F127+F129+F132+F137+F142+F144+F145+F151+F160+F164+F166+F165</f>
        <v>17804.98</v>
      </c>
      <c r="G41" s="29">
        <f>G43+G45+G52+G54+G56+G58+G62+G64+G68+G70+G72+G74+G76+G77+G80+G81+G82+G83+G85+G87+G88+G89+G91+G93+G95+G100+G107+G118+G125+G127+G129+G132+G137+G142+G144+G145+G151+G160+G164+G166+G165</f>
        <v>259843.50000000003</v>
      </c>
      <c r="H41" s="29"/>
      <c r="I41" s="29">
        <f>I43+I45+I52+I54+I56+I58+I62+I64+I68+I70+I72+I74+I76+I77+I80+I81+I82+I83+I85+I87+I88+I89+I91+I93+I95+I100+I107+I118+I125+I127+I129+I132+I137+I142+I144+I145+I151+I160+I164+I166+I165</f>
        <v>10912.730000000001</v>
      </c>
      <c r="J41" s="29">
        <f>J43+J45+J52+J54+J56+J58+J62+J64+J68+J70+J72+J74+J76+J77+J80+J81+J82+J83+J85+J87+J88+J89+J91+J93+J95+J100+J107+J118+J125+J127+J129+J132+J137+J142+J144+J145+J151+J160+J164+J166+J165</f>
        <v>183147.60000000003</v>
      </c>
      <c r="K41" s="29">
        <f>K43+K45+K52+K54+K56+K58+K62+K64+K68+K70+K72+K74+K76+K77+K80+K81+K82+K83+K85+K87+K88+K89+K91+K93+K95+K100+K107+K118+K125+K127+K129+K132+K137+K142+K144+K145+K151+K160+K164+K166+K165</f>
        <v>28717.710000000003</v>
      </c>
      <c r="L41" s="138">
        <f>L43+L45+L52+L54+L56+L58+L62+L64+L68+L70+L72+L74+L76+L77+L80+L81+L82+L83+L85+L87+L88+L89+L91+L93+L95+L100+L107+L118+L125+L127+L129+L132+L137+L142+L144+L145+L151+L160+L164+L166+L165</f>
        <v>442991.09999999986</v>
      </c>
    </row>
    <row r="42" spans="1:12" s="25" customFormat="1" ht="46.35" customHeight="1" x14ac:dyDescent="0.2">
      <c r="A42" s="357" t="s">
        <v>314</v>
      </c>
      <c r="B42" s="35" t="s">
        <v>758</v>
      </c>
      <c r="C42" s="85" t="s">
        <v>39</v>
      </c>
      <c r="D42" s="95" t="s">
        <v>23</v>
      </c>
      <c r="E42" s="77">
        <v>12994.47</v>
      </c>
      <c r="F42" s="15">
        <f t="shared" ref="F42:F73" si="7">ROUND(K42*0.62,2)</f>
        <v>62</v>
      </c>
      <c r="G42" s="15">
        <f t="shared" ref="G42:G73" si="8">ROUND(E42*F42/1000,2)</f>
        <v>805.66</v>
      </c>
      <c r="H42" s="15">
        <f t="shared" ref="H42:H73" si="9">ROUND(E42*$I$222,2)</f>
        <v>14943.64</v>
      </c>
      <c r="I42" s="15">
        <f t="shared" ref="I42:I73" si="10">K42-F42</f>
        <v>38</v>
      </c>
      <c r="J42" s="15">
        <f t="shared" ref="J42:J73" si="11">ROUND(H42*I42/1000,2)</f>
        <v>567.86</v>
      </c>
      <c r="K42" s="30">
        <v>100</v>
      </c>
      <c r="L42" s="104">
        <f t="shared" ref="L42:L73" si="12">J42+G42</f>
        <v>1373.52</v>
      </c>
    </row>
    <row r="43" spans="1:12" s="25" customFormat="1" ht="56.65" customHeight="1" x14ac:dyDescent="0.2">
      <c r="A43" s="357"/>
      <c r="B43" s="35" t="s">
        <v>759</v>
      </c>
      <c r="C43" s="85" t="s">
        <v>39</v>
      </c>
      <c r="D43" s="95" t="s">
        <v>23</v>
      </c>
      <c r="E43" s="77">
        <v>12994.47</v>
      </c>
      <c r="F43" s="85">
        <f t="shared" si="7"/>
        <v>223.2</v>
      </c>
      <c r="G43" s="85">
        <f t="shared" si="8"/>
        <v>2900.37</v>
      </c>
      <c r="H43" s="15">
        <f t="shared" si="9"/>
        <v>14943.64</v>
      </c>
      <c r="I43" s="85">
        <f t="shared" si="10"/>
        <v>136.80000000000001</v>
      </c>
      <c r="J43" s="85">
        <f t="shared" si="11"/>
        <v>2044.29</v>
      </c>
      <c r="K43" s="30">
        <v>360</v>
      </c>
      <c r="L43" s="131">
        <f t="shared" si="12"/>
        <v>4944.66</v>
      </c>
    </row>
    <row r="44" spans="1:12" s="25" customFormat="1" ht="63.4" customHeight="1" x14ac:dyDescent="0.2">
      <c r="A44" s="357" t="s">
        <v>95</v>
      </c>
      <c r="B44" s="35" t="s">
        <v>760</v>
      </c>
      <c r="C44" s="85" t="s">
        <v>39</v>
      </c>
      <c r="D44" s="95" t="s">
        <v>23</v>
      </c>
      <c r="E44" s="77">
        <v>12994.47</v>
      </c>
      <c r="F44" s="85">
        <f t="shared" si="7"/>
        <v>9.1199999999999992</v>
      </c>
      <c r="G44" s="85">
        <f t="shared" si="8"/>
        <v>118.51</v>
      </c>
      <c r="H44" s="15">
        <f t="shared" si="9"/>
        <v>14943.64</v>
      </c>
      <c r="I44" s="85">
        <f t="shared" si="10"/>
        <v>5.5900000000000016</v>
      </c>
      <c r="J44" s="85">
        <f t="shared" si="11"/>
        <v>83.53</v>
      </c>
      <c r="K44" s="30">
        <v>14.71</v>
      </c>
      <c r="L44" s="131">
        <f t="shared" si="12"/>
        <v>202.04000000000002</v>
      </c>
    </row>
    <row r="45" spans="1:12" s="25" customFormat="1" ht="51" x14ac:dyDescent="0.2">
      <c r="A45" s="357"/>
      <c r="B45" s="35" t="s">
        <v>761</v>
      </c>
      <c r="C45" s="85" t="s">
        <v>39</v>
      </c>
      <c r="D45" s="95" t="s">
        <v>23</v>
      </c>
      <c r="E45" s="77">
        <v>12994.47</v>
      </c>
      <c r="F45" s="85">
        <f t="shared" si="7"/>
        <v>294.68</v>
      </c>
      <c r="G45" s="85">
        <f t="shared" si="8"/>
        <v>3829.21</v>
      </c>
      <c r="H45" s="15">
        <f t="shared" si="9"/>
        <v>14943.64</v>
      </c>
      <c r="I45" s="85">
        <f t="shared" si="10"/>
        <v>180.61</v>
      </c>
      <c r="J45" s="85">
        <f t="shared" si="11"/>
        <v>2698.97</v>
      </c>
      <c r="K45" s="30">
        <v>475.29</v>
      </c>
      <c r="L45" s="131">
        <f t="shared" si="12"/>
        <v>6528.18</v>
      </c>
    </row>
    <row r="46" spans="1:12" s="25" customFormat="1" ht="38.25" x14ac:dyDescent="0.2">
      <c r="A46" s="139" t="s">
        <v>96</v>
      </c>
      <c r="B46" s="35" t="s">
        <v>762</v>
      </c>
      <c r="C46" s="85" t="s">
        <v>39</v>
      </c>
      <c r="D46" s="95" t="s">
        <v>23</v>
      </c>
      <c r="E46" s="77">
        <v>12994.47</v>
      </c>
      <c r="F46" s="85">
        <f t="shared" si="7"/>
        <v>204.6</v>
      </c>
      <c r="G46" s="85">
        <f t="shared" si="8"/>
        <v>2658.67</v>
      </c>
      <c r="H46" s="15">
        <f t="shared" si="9"/>
        <v>14943.64</v>
      </c>
      <c r="I46" s="85">
        <f t="shared" si="10"/>
        <v>125.4</v>
      </c>
      <c r="J46" s="85">
        <f t="shared" si="11"/>
        <v>1873.93</v>
      </c>
      <c r="K46" s="30">
        <v>330</v>
      </c>
      <c r="L46" s="131">
        <f t="shared" si="12"/>
        <v>4532.6000000000004</v>
      </c>
    </row>
    <row r="47" spans="1:12" s="25" customFormat="1" ht="61.15" customHeight="1" x14ac:dyDescent="0.2">
      <c r="A47" s="357" t="s">
        <v>97</v>
      </c>
      <c r="B47" s="35" t="s">
        <v>763</v>
      </c>
      <c r="C47" s="85" t="s">
        <v>27</v>
      </c>
      <c r="D47" s="95" t="s">
        <v>23</v>
      </c>
      <c r="E47" s="77">
        <v>12994.47</v>
      </c>
      <c r="F47" s="85">
        <f t="shared" si="7"/>
        <v>294.5</v>
      </c>
      <c r="G47" s="85">
        <f t="shared" si="8"/>
        <v>3826.87</v>
      </c>
      <c r="H47" s="15">
        <f t="shared" si="9"/>
        <v>14943.64</v>
      </c>
      <c r="I47" s="85">
        <f t="shared" si="10"/>
        <v>180.5</v>
      </c>
      <c r="J47" s="85">
        <f t="shared" si="11"/>
        <v>2697.33</v>
      </c>
      <c r="K47" s="30">
        <v>475</v>
      </c>
      <c r="L47" s="131">
        <f t="shared" si="12"/>
        <v>6524.2</v>
      </c>
    </row>
    <row r="48" spans="1:12" s="25" customFormat="1" ht="63.4" customHeight="1" x14ac:dyDescent="0.2">
      <c r="A48" s="357"/>
      <c r="B48" s="35" t="s">
        <v>764</v>
      </c>
      <c r="C48" s="87" t="s">
        <v>297</v>
      </c>
      <c r="D48" s="85" t="s">
        <v>298</v>
      </c>
      <c r="E48" s="84">
        <v>14612.33</v>
      </c>
      <c r="F48" s="85">
        <f t="shared" si="7"/>
        <v>99.2</v>
      </c>
      <c r="G48" s="85">
        <f t="shared" si="8"/>
        <v>1449.54</v>
      </c>
      <c r="H48" s="15">
        <f t="shared" si="9"/>
        <v>16804.18</v>
      </c>
      <c r="I48" s="85">
        <f t="shared" si="10"/>
        <v>60.8</v>
      </c>
      <c r="J48" s="85">
        <f t="shared" si="11"/>
        <v>1021.69</v>
      </c>
      <c r="K48" s="30">
        <v>160</v>
      </c>
      <c r="L48" s="131">
        <f t="shared" si="12"/>
        <v>2471.23</v>
      </c>
    </row>
    <row r="49" spans="1:12" s="25" customFormat="1" ht="49.5" customHeight="1" x14ac:dyDescent="0.2">
      <c r="A49" s="139" t="s">
        <v>100</v>
      </c>
      <c r="B49" s="35" t="s">
        <v>765</v>
      </c>
      <c r="C49" s="85" t="s">
        <v>39</v>
      </c>
      <c r="D49" s="95" t="s">
        <v>23</v>
      </c>
      <c r="E49" s="77">
        <v>12994.47</v>
      </c>
      <c r="F49" s="85">
        <f t="shared" si="7"/>
        <v>558</v>
      </c>
      <c r="G49" s="85">
        <f t="shared" si="8"/>
        <v>7250.91</v>
      </c>
      <c r="H49" s="15">
        <f t="shared" si="9"/>
        <v>14943.64</v>
      </c>
      <c r="I49" s="85">
        <f t="shared" si="10"/>
        <v>342</v>
      </c>
      <c r="J49" s="85">
        <f t="shared" si="11"/>
        <v>5110.72</v>
      </c>
      <c r="K49" s="30">
        <v>900</v>
      </c>
      <c r="L49" s="131">
        <f t="shared" si="12"/>
        <v>12361.630000000001</v>
      </c>
    </row>
    <row r="50" spans="1:12" s="25" customFormat="1" ht="38.25" x14ac:dyDescent="0.2">
      <c r="A50" s="139" t="s">
        <v>101</v>
      </c>
      <c r="B50" s="35" t="s">
        <v>766</v>
      </c>
      <c r="C50" s="85" t="s">
        <v>39</v>
      </c>
      <c r="D50" s="95" t="s">
        <v>23</v>
      </c>
      <c r="E50" s="77">
        <v>12994.47</v>
      </c>
      <c r="F50" s="85">
        <f t="shared" si="7"/>
        <v>312.43</v>
      </c>
      <c r="G50" s="85">
        <f t="shared" si="8"/>
        <v>4059.86</v>
      </c>
      <c r="H50" s="15">
        <f t="shared" si="9"/>
        <v>14943.64</v>
      </c>
      <c r="I50" s="85">
        <f t="shared" si="10"/>
        <v>191.49</v>
      </c>
      <c r="J50" s="85">
        <f t="shared" si="11"/>
        <v>2861.56</v>
      </c>
      <c r="K50" s="30">
        <v>503.92</v>
      </c>
      <c r="L50" s="131">
        <f t="shared" si="12"/>
        <v>6921.42</v>
      </c>
    </row>
    <row r="51" spans="1:12" s="25" customFormat="1" ht="50.25" customHeight="1" x14ac:dyDescent="0.2">
      <c r="A51" s="357" t="s">
        <v>102</v>
      </c>
      <c r="B51" s="35" t="s">
        <v>767</v>
      </c>
      <c r="C51" s="85" t="s">
        <v>39</v>
      </c>
      <c r="D51" s="95" t="s">
        <v>23</v>
      </c>
      <c r="E51" s="77">
        <v>12994.47</v>
      </c>
      <c r="F51" s="85">
        <f t="shared" si="7"/>
        <v>16.239999999999998</v>
      </c>
      <c r="G51" s="85">
        <f t="shared" si="8"/>
        <v>211.03</v>
      </c>
      <c r="H51" s="15">
        <f t="shared" si="9"/>
        <v>14943.64</v>
      </c>
      <c r="I51" s="85">
        <f t="shared" si="10"/>
        <v>9.9600000000000009</v>
      </c>
      <c r="J51" s="85">
        <f t="shared" si="11"/>
        <v>148.84</v>
      </c>
      <c r="K51" s="30">
        <v>26.2</v>
      </c>
      <c r="L51" s="131">
        <f t="shared" si="12"/>
        <v>359.87</v>
      </c>
    </row>
    <row r="52" spans="1:12" s="25" customFormat="1" ht="38.25" x14ac:dyDescent="0.2">
      <c r="A52" s="357"/>
      <c r="B52" s="35" t="s">
        <v>768</v>
      </c>
      <c r="C52" s="85" t="s">
        <v>39</v>
      </c>
      <c r="D52" s="95" t="s">
        <v>23</v>
      </c>
      <c r="E52" s="77">
        <v>12994.47</v>
      </c>
      <c r="F52" s="85">
        <f t="shared" si="7"/>
        <v>1240</v>
      </c>
      <c r="G52" s="85">
        <f t="shared" si="8"/>
        <v>16113.14</v>
      </c>
      <c r="H52" s="15">
        <f t="shared" si="9"/>
        <v>14943.64</v>
      </c>
      <c r="I52" s="85">
        <f t="shared" si="10"/>
        <v>760</v>
      </c>
      <c r="J52" s="85">
        <f t="shared" si="11"/>
        <v>11357.17</v>
      </c>
      <c r="K52" s="30">
        <v>2000</v>
      </c>
      <c r="L52" s="131">
        <f t="shared" si="12"/>
        <v>27470.309999999998</v>
      </c>
    </row>
    <row r="53" spans="1:12" s="25" customFormat="1" ht="58.9" customHeight="1" x14ac:dyDescent="0.2">
      <c r="A53" s="357" t="s">
        <v>103</v>
      </c>
      <c r="B53" s="35" t="s">
        <v>769</v>
      </c>
      <c r="C53" s="85" t="s">
        <v>39</v>
      </c>
      <c r="D53" s="95" t="s">
        <v>23</v>
      </c>
      <c r="E53" s="77">
        <v>12994.47</v>
      </c>
      <c r="F53" s="85">
        <f t="shared" si="7"/>
        <v>122.14</v>
      </c>
      <c r="G53" s="85">
        <f t="shared" si="8"/>
        <v>1587.14</v>
      </c>
      <c r="H53" s="15">
        <f t="shared" si="9"/>
        <v>14943.64</v>
      </c>
      <c r="I53" s="85">
        <f t="shared" si="10"/>
        <v>74.86</v>
      </c>
      <c r="J53" s="85">
        <f t="shared" si="11"/>
        <v>1118.68</v>
      </c>
      <c r="K53" s="30">
        <v>197</v>
      </c>
      <c r="L53" s="131">
        <f t="shared" si="12"/>
        <v>2705.82</v>
      </c>
    </row>
    <row r="54" spans="1:12" s="25" customFormat="1" ht="42.75" customHeight="1" x14ac:dyDescent="0.2">
      <c r="A54" s="357"/>
      <c r="B54" s="35" t="s">
        <v>770</v>
      </c>
      <c r="C54" s="85" t="s">
        <v>39</v>
      </c>
      <c r="D54" s="95" t="s">
        <v>23</v>
      </c>
      <c r="E54" s="77">
        <v>12994.47</v>
      </c>
      <c r="F54" s="85">
        <f t="shared" si="7"/>
        <v>539.4</v>
      </c>
      <c r="G54" s="85">
        <f t="shared" si="8"/>
        <v>7009.22</v>
      </c>
      <c r="H54" s="15">
        <f t="shared" si="9"/>
        <v>14943.64</v>
      </c>
      <c r="I54" s="85">
        <f t="shared" si="10"/>
        <v>330.6</v>
      </c>
      <c r="J54" s="85">
        <f t="shared" si="11"/>
        <v>4940.37</v>
      </c>
      <c r="K54" s="30">
        <v>870</v>
      </c>
      <c r="L54" s="131">
        <f t="shared" si="12"/>
        <v>11949.59</v>
      </c>
    </row>
    <row r="55" spans="1:12" s="25" customFormat="1" ht="38.25" customHeight="1" x14ac:dyDescent="0.2">
      <c r="A55" s="357" t="s">
        <v>315</v>
      </c>
      <c r="B55" s="35" t="s">
        <v>771</v>
      </c>
      <c r="C55" s="85" t="s">
        <v>39</v>
      </c>
      <c r="D55" s="95" t="s">
        <v>23</v>
      </c>
      <c r="E55" s="77">
        <v>12994.47</v>
      </c>
      <c r="F55" s="85">
        <f t="shared" si="7"/>
        <v>84.94</v>
      </c>
      <c r="G55" s="85">
        <f t="shared" si="8"/>
        <v>1103.75</v>
      </c>
      <c r="H55" s="15">
        <f t="shared" si="9"/>
        <v>14943.64</v>
      </c>
      <c r="I55" s="85">
        <f t="shared" si="10"/>
        <v>52.06</v>
      </c>
      <c r="J55" s="85">
        <f t="shared" si="11"/>
        <v>777.97</v>
      </c>
      <c r="K55" s="30">
        <v>137</v>
      </c>
      <c r="L55" s="131">
        <f t="shared" si="12"/>
        <v>1881.72</v>
      </c>
    </row>
    <row r="56" spans="1:12" s="25" customFormat="1" ht="51.4" customHeight="1" x14ac:dyDescent="0.2">
      <c r="A56" s="357"/>
      <c r="B56" s="35" t="s">
        <v>772</v>
      </c>
      <c r="C56" s="85" t="s">
        <v>39</v>
      </c>
      <c r="D56" s="95" t="s">
        <v>23</v>
      </c>
      <c r="E56" s="77">
        <v>12994.47</v>
      </c>
      <c r="F56" s="85">
        <f t="shared" si="7"/>
        <v>1722.84</v>
      </c>
      <c r="G56" s="85">
        <f t="shared" si="8"/>
        <v>22387.39</v>
      </c>
      <c r="H56" s="15">
        <f t="shared" si="9"/>
        <v>14943.64</v>
      </c>
      <c r="I56" s="85">
        <f t="shared" si="10"/>
        <v>1055.9400000000003</v>
      </c>
      <c r="J56" s="85">
        <f t="shared" si="11"/>
        <v>15779.59</v>
      </c>
      <c r="K56" s="30">
        <v>2778.78</v>
      </c>
      <c r="L56" s="131">
        <f t="shared" si="12"/>
        <v>38166.979999999996</v>
      </c>
    </row>
    <row r="57" spans="1:12" s="25" customFormat="1" ht="54.4" customHeight="1" x14ac:dyDescent="0.2">
      <c r="A57" s="357" t="s">
        <v>316</v>
      </c>
      <c r="B57" s="35" t="s">
        <v>773</v>
      </c>
      <c r="C57" s="85" t="s">
        <v>39</v>
      </c>
      <c r="D57" s="95" t="s">
        <v>23</v>
      </c>
      <c r="E57" s="77">
        <v>12994.47</v>
      </c>
      <c r="F57" s="85">
        <f t="shared" si="7"/>
        <v>96.1</v>
      </c>
      <c r="G57" s="85">
        <f t="shared" si="8"/>
        <v>1248.77</v>
      </c>
      <c r="H57" s="15">
        <f t="shared" si="9"/>
        <v>14943.64</v>
      </c>
      <c r="I57" s="85">
        <f t="shared" si="10"/>
        <v>58.900000000000006</v>
      </c>
      <c r="J57" s="85">
        <f t="shared" si="11"/>
        <v>880.18</v>
      </c>
      <c r="K57" s="30">
        <v>155</v>
      </c>
      <c r="L57" s="131">
        <f t="shared" si="12"/>
        <v>2128.9499999999998</v>
      </c>
    </row>
    <row r="58" spans="1:12" s="25" customFormat="1" ht="52.15" customHeight="1" x14ac:dyDescent="0.2">
      <c r="A58" s="357"/>
      <c r="B58" s="35" t="s">
        <v>774</v>
      </c>
      <c r="C58" s="85" t="s">
        <v>39</v>
      </c>
      <c r="D58" s="95" t="s">
        <v>23</v>
      </c>
      <c r="E58" s="77">
        <v>12994.47</v>
      </c>
      <c r="F58" s="85">
        <f t="shared" si="7"/>
        <v>77.5</v>
      </c>
      <c r="G58" s="85">
        <f t="shared" si="8"/>
        <v>1007.07</v>
      </c>
      <c r="H58" s="15">
        <f t="shared" si="9"/>
        <v>14943.64</v>
      </c>
      <c r="I58" s="85">
        <f t="shared" si="10"/>
        <v>47.5</v>
      </c>
      <c r="J58" s="85">
        <f t="shared" si="11"/>
        <v>709.82</v>
      </c>
      <c r="K58" s="30">
        <v>125</v>
      </c>
      <c r="L58" s="131">
        <f t="shared" si="12"/>
        <v>1716.89</v>
      </c>
    </row>
    <row r="59" spans="1:12" s="25" customFormat="1" ht="48" customHeight="1" x14ac:dyDescent="0.2">
      <c r="A59" s="357" t="s">
        <v>106</v>
      </c>
      <c r="B59" s="35" t="s">
        <v>592</v>
      </c>
      <c r="C59" s="85" t="s">
        <v>39</v>
      </c>
      <c r="D59" s="95" t="s">
        <v>23</v>
      </c>
      <c r="E59" s="77">
        <v>12994.47</v>
      </c>
      <c r="F59" s="85">
        <f t="shared" si="7"/>
        <v>171.74</v>
      </c>
      <c r="G59" s="85">
        <f t="shared" si="8"/>
        <v>2231.67</v>
      </c>
      <c r="H59" s="15">
        <f t="shared" si="9"/>
        <v>14943.64</v>
      </c>
      <c r="I59" s="85">
        <f t="shared" si="10"/>
        <v>105.25999999999999</v>
      </c>
      <c r="J59" s="85">
        <f t="shared" si="11"/>
        <v>1572.97</v>
      </c>
      <c r="K59" s="30">
        <v>277</v>
      </c>
      <c r="L59" s="131">
        <f t="shared" si="12"/>
        <v>3804.6400000000003</v>
      </c>
    </row>
    <row r="60" spans="1:12" s="25" customFormat="1" ht="48" customHeight="1" x14ac:dyDescent="0.2">
      <c r="A60" s="357"/>
      <c r="B60" s="35" t="s">
        <v>775</v>
      </c>
      <c r="C60" s="95" t="s">
        <v>32</v>
      </c>
      <c r="D60" s="95" t="s">
        <v>23</v>
      </c>
      <c r="E60" s="84">
        <v>14147.97</v>
      </c>
      <c r="F60" s="85">
        <f t="shared" si="7"/>
        <v>44.89</v>
      </c>
      <c r="G60" s="85">
        <f t="shared" si="8"/>
        <v>635.1</v>
      </c>
      <c r="H60" s="15">
        <f t="shared" si="9"/>
        <v>16270.17</v>
      </c>
      <c r="I60" s="85">
        <f t="shared" si="10"/>
        <v>27.519999999999996</v>
      </c>
      <c r="J60" s="85">
        <f t="shared" si="11"/>
        <v>447.76</v>
      </c>
      <c r="K60" s="30">
        <v>72.41</v>
      </c>
      <c r="L60" s="131">
        <f t="shared" si="12"/>
        <v>1082.8600000000001</v>
      </c>
    </row>
    <row r="61" spans="1:12" s="25" customFormat="1" ht="49.5" customHeight="1" x14ac:dyDescent="0.2">
      <c r="A61" s="357" t="s">
        <v>107</v>
      </c>
      <c r="B61" s="35" t="s">
        <v>776</v>
      </c>
      <c r="C61" s="87" t="s">
        <v>297</v>
      </c>
      <c r="D61" s="85" t="s">
        <v>298</v>
      </c>
      <c r="E61" s="84">
        <v>14612.33</v>
      </c>
      <c r="F61" s="85">
        <f t="shared" si="7"/>
        <v>39.369999999999997</v>
      </c>
      <c r="G61" s="85">
        <f t="shared" si="8"/>
        <v>575.29</v>
      </c>
      <c r="H61" s="15">
        <f t="shared" si="9"/>
        <v>16804.18</v>
      </c>
      <c r="I61" s="85">
        <f t="shared" si="10"/>
        <v>24.130000000000003</v>
      </c>
      <c r="J61" s="85">
        <f t="shared" si="11"/>
        <v>405.48</v>
      </c>
      <c r="K61" s="30">
        <v>63.5</v>
      </c>
      <c r="L61" s="131">
        <f t="shared" si="12"/>
        <v>980.77</v>
      </c>
    </row>
    <row r="62" spans="1:12" s="25" customFormat="1" ht="25.5" x14ac:dyDescent="0.2">
      <c r="A62" s="357"/>
      <c r="B62" s="35" t="s">
        <v>777</v>
      </c>
      <c r="C62" s="87" t="s">
        <v>297</v>
      </c>
      <c r="D62" s="85" t="s">
        <v>298</v>
      </c>
      <c r="E62" s="84">
        <v>14612.33</v>
      </c>
      <c r="F62" s="85">
        <f t="shared" si="7"/>
        <v>520.79999999999995</v>
      </c>
      <c r="G62" s="85">
        <f t="shared" si="8"/>
        <v>7610.1</v>
      </c>
      <c r="H62" s="15">
        <f t="shared" si="9"/>
        <v>16804.18</v>
      </c>
      <c r="I62" s="85">
        <f t="shared" si="10"/>
        <v>319.20000000000005</v>
      </c>
      <c r="J62" s="85">
        <f t="shared" si="11"/>
        <v>5363.89</v>
      </c>
      <c r="K62" s="30">
        <v>840</v>
      </c>
      <c r="L62" s="131">
        <f t="shared" si="12"/>
        <v>12973.990000000002</v>
      </c>
    </row>
    <row r="63" spans="1:12" s="25" customFormat="1" ht="58.9" customHeight="1" x14ac:dyDescent="0.2">
      <c r="A63" s="357" t="s">
        <v>109</v>
      </c>
      <c r="B63" s="35" t="s">
        <v>596</v>
      </c>
      <c r="C63" s="85" t="s">
        <v>39</v>
      </c>
      <c r="D63" s="95" t="s">
        <v>23</v>
      </c>
      <c r="E63" s="77">
        <v>12994.47</v>
      </c>
      <c r="F63" s="85">
        <f t="shared" si="7"/>
        <v>443.84</v>
      </c>
      <c r="G63" s="85">
        <f t="shared" si="8"/>
        <v>5767.47</v>
      </c>
      <c r="H63" s="15">
        <f t="shared" si="9"/>
        <v>14943.64</v>
      </c>
      <c r="I63" s="85">
        <f t="shared" si="10"/>
        <v>272.03000000000003</v>
      </c>
      <c r="J63" s="85">
        <f t="shared" si="11"/>
        <v>4065.12</v>
      </c>
      <c r="K63" s="30">
        <v>715.87</v>
      </c>
      <c r="L63" s="131">
        <f t="shared" si="12"/>
        <v>9832.59</v>
      </c>
    </row>
    <row r="64" spans="1:12" s="25" customFormat="1" ht="55.15" customHeight="1" x14ac:dyDescent="0.2">
      <c r="A64" s="357"/>
      <c r="B64" s="35" t="s">
        <v>778</v>
      </c>
      <c r="C64" s="85" t="s">
        <v>39</v>
      </c>
      <c r="D64" s="95" t="s">
        <v>23</v>
      </c>
      <c r="E64" s="77">
        <v>12994.47</v>
      </c>
      <c r="F64" s="85">
        <f t="shared" si="7"/>
        <v>24.8</v>
      </c>
      <c r="G64" s="85">
        <f t="shared" si="8"/>
        <v>322.26</v>
      </c>
      <c r="H64" s="15">
        <f t="shared" si="9"/>
        <v>14943.64</v>
      </c>
      <c r="I64" s="85">
        <f t="shared" si="10"/>
        <v>15.2</v>
      </c>
      <c r="J64" s="85">
        <f t="shared" si="11"/>
        <v>227.14</v>
      </c>
      <c r="K64" s="30">
        <v>40</v>
      </c>
      <c r="L64" s="131">
        <f t="shared" si="12"/>
        <v>549.4</v>
      </c>
    </row>
    <row r="65" spans="1:12" s="25" customFormat="1" ht="51.75" customHeight="1" x14ac:dyDescent="0.2">
      <c r="A65" s="139" t="s">
        <v>317</v>
      </c>
      <c r="B65" s="255" t="s">
        <v>779</v>
      </c>
      <c r="C65" s="87" t="s">
        <v>297</v>
      </c>
      <c r="D65" s="85" t="s">
        <v>298</v>
      </c>
      <c r="E65" s="84">
        <v>14612.33</v>
      </c>
      <c r="F65" s="85">
        <f t="shared" si="7"/>
        <v>806</v>
      </c>
      <c r="G65" s="85">
        <f t="shared" si="8"/>
        <v>11777.54</v>
      </c>
      <c r="H65" s="15">
        <f t="shared" si="9"/>
        <v>16804.18</v>
      </c>
      <c r="I65" s="85">
        <f t="shared" si="10"/>
        <v>494</v>
      </c>
      <c r="J65" s="85">
        <f t="shared" si="11"/>
        <v>8301.26</v>
      </c>
      <c r="K65" s="30">
        <v>1300</v>
      </c>
      <c r="L65" s="131">
        <f t="shared" si="12"/>
        <v>20078.800000000003</v>
      </c>
    </row>
    <row r="66" spans="1:12" s="25" customFormat="1" ht="53.25" customHeight="1" x14ac:dyDescent="0.2">
      <c r="A66" s="139" t="s">
        <v>111</v>
      </c>
      <c r="B66" s="255" t="s">
        <v>780</v>
      </c>
      <c r="C66" s="89" t="s">
        <v>310</v>
      </c>
      <c r="D66" s="95" t="s">
        <v>154</v>
      </c>
      <c r="E66" s="84">
        <v>38443.51</v>
      </c>
      <c r="F66" s="85">
        <f t="shared" si="7"/>
        <v>181.66</v>
      </c>
      <c r="G66" s="85">
        <f t="shared" si="8"/>
        <v>6983.65</v>
      </c>
      <c r="H66" s="15">
        <f t="shared" si="9"/>
        <v>44210.04</v>
      </c>
      <c r="I66" s="85">
        <f t="shared" si="10"/>
        <v>111.34</v>
      </c>
      <c r="J66" s="85">
        <f t="shared" si="11"/>
        <v>4922.3500000000004</v>
      </c>
      <c r="K66" s="30">
        <v>293</v>
      </c>
      <c r="L66" s="131">
        <f t="shared" si="12"/>
        <v>11906</v>
      </c>
    </row>
    <row r="67" spans="1:12" s="25" customFormat="1" ht="54" customHeight="1" x14ac:dyDescent="0.2">
      <c r="A67" s="139" t="s">
        <v>112</v>
      </c>
      <c r="B67" s="255" t="s">
        <v>781</v>
      </c>
      <c r="C67" s="95" t="s">
        <v>318</v>
      </c>
      <c r="D67" s="95" t="s">
        <v>176</v>
      </c>
      <c r="E67" s="84">
        <v>15762.94</v>
      </c>
      <c r="F67" s="85">
        <f t="shared" si="7"/>
        <v>260.39999999999998</v>
      </c>
      <c r="G67" s="85">
        <f t="shared" si="8"/>
        <v>4104.67</v>
      </c>
      <c r="H67" s="15">
        <f t="shared" si="9"/>
        <v>18127.38</v>
      </c>
      <c r="I67" s="85">
        <f t="shared" si="10"/>
        <v>159.60000000000002</v>
      </c>
      <c r="J67" s="85">
        <f t="shared" si="11"/>
        <v>2893.13</v>
      </c>
      <c r="K67" s="30">
        <v>420</v>
      </c>
      <c r="L67" s="131">
        <f t="shared" si="12"/>
        <v>6997.8</v>
      </c>
    </row>
    <row r="68" spans="1:12" s="25" customFormat="1" ht="39.75" customHeight="1" x14ac:dyDescent="0.2">
      <c r="A68" s="139" t="s">
        <v>319</v>
      </c>
      <c r="B68" s="35" t="s">
        <v>782</v>
      </c>
      <c r="C68" s="15" t="s">
        <v>287</v>
      </c>
      <c r="D68" s="95" t="s">
        <v>285</v>
      </c>
      <c r="E68" s="84">
        <v>2512.7399999999998</v>
      </c>
      <c r="F68" s="85">
        <f t="shared" si="7"/>
        <v>416.02</v>
      </c>
      <c r="G68" s="85">
        <f t="shared" si="8"/>
        <v>1045.3499999999999</v>
      </c>
      <c r="H68" s="15">
        <f t="shared" si="9"/>
        <v>2889.65</v>
      </c>
      <c r="I68" s="85">
        <f t="shared" si="10"/>
        <v>254.98000000000002</v>
      </c>
      <c r="J68" s="85">
        <f t="shared" si="11"/>
        <v>736.8</v>
      </c>
      <c r="K68" s="30">
        <v>671</v>
      </c>
      <c r="L68" s="131">
        <f t="shared" si="12"/>
        <v>1782.1499999999999</v>
      </c>
    </row>
    <row r="69" spans="1:12" s="25" customFormat="1" ht="39.75" customHeight="1" x14ac:dyDescent="0.2">
      <c r="A69" s="357" t="s">
        <v>116</v>
      </c>
      <c r="B69" s="35" t="s">
        <v>783</v>
      </c>
      <c r="C69" s="95" t="s">
        <v>320</v>
      </c>
      <c r="D69" s="85" t="s">
        <v>321</v>
      </c>
      <c r="E69" s="311">
        <v>24339.63</v>
      </c>
      <c r="F69" s="85">
        <f t="shared" si="7"/>
        <v>80.599999999999994</v>
      </c>
      <c r="G69" s="85">
        <f t="shared" si="8"/>
        <v>1961.77</v>
      </c>
      <c r="H69" s="15">
        <f t="shared" si="9"/>
        <v>27990.57</v>
      </c>
      <c r="I69" s="85">
        <f t="shared" si="10"/>
        <v>49.400000000000006</v>
      </c>
      <c r="J69" s="85">
        <f t="shared" si="11"/>
        <v>1382.73</v>
      </c>
      <c r="K69" s="30">
        <v>130</v>
      </c>
      <c r="L69" s="131">
        <f t="shared" si="12"/>
        <v>3344.5</v>
      </c>
    </row>
    <row r="70" spans="1:12" s="25" customFormat="1" ht="39.75" customHeight="1" x14ac:dyDescent="0.2">
      <c r="A70" s="357"/>
      <c r="B70" s="35" t="s">
        <v>784</v>
      </c>
      <c r="C70" s="95" t="s">
        <v>320</v>
      </c>
      <c r="D70" s="85" t="s">
        <v>321</v>
      </c>
      <c r="E70" s="311">
        <v>24339.63</v>
      </c>
      <c r="F70" s="85">
        <f t="shared" si="7"/>
        <v>260.39999999999998</v>
      </c>
      <c r="G70" s="85">
        <f t="shared" si="8"/>
        <v>6338.04</v>
      </c>
      <c r="H70" s="15">
        <f t="shared" si="9"/>
        <v>27990.57</v>
      </c>
      <c r="I70" s="85">
        <f t="shared" si="10"/>
        <v>159.60000000000002</v>
      </c>
      <c r="J70" s="85">
        <f t="shared" si="11"/>
        <v>4467.29</v>
      </c>
      <c r="K70" s="30">
        <v>420</v>
      </c>
      <c r="L70" s="131">
        <f t="shared" si="12"/>
        <v>10805.33</v>
      </c>
    </row>
    <row r="71" spans="1:12" s="25" customFormat="1" ht="39" customHeight="1" x14ac:dyDescent="0.2">
      <c r="A71" s="357" t="s">
        <v>117</v>
      </c>
      <c r="B71" s="255" t="s">
        <v>785</v>
      </c>
      <c r="C71" s="95" t="s">
        <v>322</v>
      </c>
      <c r="D71" s="95" t="s">
        <v>323</v>
      </c>
      <c r="E71" s="84">
        <v>12999.85</v>
      </c>
      <c r="F71" s="85">
        <f t="shared" si="7"/>
        <v>82.46</v>
      </c>
      <c r="G71" s="85">
        <f t="shared" si="8"/>
        <v>1071.97</v>
      </c>
      <c r="H71" s="15">
        <f t="shared" si="9"/>
        <v>14949.83</v>
      </c>
      <c r="I71" s="85">
        <f t="shared" si="10"/>
        <v>50.540000000000006</v>
      </c>
      <c r="J71" s="85">
        <f t="shared" si="11"/>
        <v>755.56</v>
      </c>
      <c r="K71" s="30">
        <v>133</v>
      </c>
      <c r="L71" s="131">
        <f t="shared" si="12"/>
        <v>1827.53</v>
      </c>
    </row>
    <row r="72" spans="1:12" s="25" customFormat="1" ht="45" customHeight="1" x14ac:dyDescent="0.2">
      <c r="A72" s="357"/>
      <c r="B72" s="255" t="s">
        <v>606</v>
      </c>
      <c r="C72" s="95" t="s">
        <v>322</v>
      </c>
      <c r="D72" s="95" t="s">
        <v>323</v>
      </c>
      <c r="E72" s="84">
        <v>12999.85</v>
      </c>
      <c r="F72" s="85">
        <f t="shared" si="7"/>
        <v>130.19999999999999</v>
      </c>
      <c r="G72" s="85">
        <f t="shared" si="8"/>
        <v>1692.58</v>
      </c>
      <c r="H72" s="15">
        <f t="shared" si="9"/>
        <v>14949.83</v>
      </c>
      <c r="I72" s="85">
        <f t="shared" si="10"/>
        <v>79.800000000000011</v>
      </c>
      <c r="J72" s="85">
        <f t="shared" si="11"/>
        <v>1193</v>
      </c>
      <c r="K72" s="30">
        <v>210</v>
      </c>
      <c r="L72" s="131">
        <f t="shared" si="12"/>
        <v>2885.58</v>
      </c>
    </row>
    <row r="73" spans="1:12" s="25" customFormat="1" ht="44.25" customHeight="1" x14ac:dyDescent="0.2">
      <c r="A73" s="357" t="s">
        <v>324</v>
      </c>
      <c r="B73" s="35" t="s">
        <v>786</v>
      </c>
      <c r="C73" s="85" t="s">
        <v>39</v>
      </c>
      <c r="D73" s="95" t="s">
        <v>23</v>
      </c>
      <c r="E73" s="77">
        <v>12994.47</v>
      </c>
      <c r="F73" s="85">
        <f t="shared" si="7"/>
        <v>3.21</v>
      </c>
      <c r="G73" s="85">
        <f t="shared" si="8"/>
        <v>41.71</v>
      </c>
      <c r="H73" s="15">
        <f t="shared" si="9"/>
        <v>14943.64</v>
      </c>
      <c r="I73" s="85">
        <f t="shared" si="10"/>
        <v>1.9699999999999998</v>
      </c>
      <c r="J73" s="85">
        <f t="shared" si="11"/>
        <v>29.44</v>
      </c>
      <c r="K73" s="30">
        <v>5.18</v>
      </c>
      <c r="L73" s="131">
        <f t="shared" si="12"/>
        <v>71.150000000000006</v>
      </c>
    </row>
    <row r="74" spans="1:12" s="25" customFormat="1" ht="53.65" customHeight="1" x14ac:dyDescent="0.2">
      <c r="A74" s="357"/>
      <c r="B74" s="35" t="s">
        <v>787</v>
      </c>
      <c r="C74" s="85" t="s">
        <v>39</v>
      </c>
      <c r="D74" s="95" t="s">
        <v>23</v>
      </c>
      <c r="E74" s="77">
        <v>12994.47</v>
      </c>
      <c r="F74" s="85">
        <f t="shared" ref="F74:F95" si="13">ROUND(K74*0.62,2)</f>
        <v>157.46</v>
      </c>
      <c r="G74" s="85">
        <f t="shared" ref="G74:G95" si="14">ROUND(E74*F74/1000,2)</f>
        <v>2046.11</v>
      </c>
      <c r="H74" s="15">
        <f t="shared" ref="H74:H95" si="15">ROUND(E74*$I$222,2)</f>
        <v>14943.64</v>
      </c>
      <c r="I74" s="85">
        <f t="shared" ref="I74:I95" si="16">K74-F74</f>
        <v>96.5</v>
      </c>
      <c r="J74" s="85">
        <f t="shared" ref="J74:J95" si="17">ROUND(H74*I74/1000,2)</f>
        <v>1442.06</v>
      </c>
      <c r="K74" s="30">
        <v>253.96</v>
      </c>
      <c r="L74" s="131">
        <f t="shared" ref="L74:L95" si="18">J74+G74</f>
        <v>3488.17</v>
      </c>
    </row>
    <row r="75" spans="1:12" s="25" customFormat="1" ht="51" customHeight="1" x14ac:dyDescent="0.2">
      <c r="A75" s="357" t="s">
        <v>325</v>
      </c>
      <c r="B75" s="35" t="s">
        <v>788</v>
      </c>
      <c r="C75" s="85" t="s">
        <v>39</v>
      </c>
      <c r="D75" s="95" t="s">
        <v>23</v>
      </c>
      <c r="E75" s="77">
        <v>12994.47</v>
      </c>
      <c r="F75" s="85">
        <f t="shared" si="13"/>
        <v>95.24</v>
      </c>
      <c r="G75" s="85">
        <f t="shared" si="14"/>
        <v>1237.5899999999999</v>
      </c>
      <c r="H75" s="15">
        <f t="shared" si="15"/>
        <v>14943.64</v>
      </c>
      <c r="I75" s="85">
        <f t="shared" si="16"/>
        <v>58.37830000000001</v>
      </c>
      <c r="J75" s="85">
        <f t="shared" si="17"/>
        <v>872.38</v>
      </c>
      <c r="K75" s="30">
        <v>153.6183</v>
      </c>
      <c r="L75" s="131">
        <f t="shared" si="18"/>
        <v>2109.9699999999998</v>
      </c>
    </row>
    <row r="76" spans="1:12" s="25" customFormat="1" ht="51.75" customHeight="1" x14ac:dyDescent="0.2">
      <c r="A76" s="357"/>
      <c r="B76" s="35" t="s">
        <v>789</v>
      </c>
      <c r="C76" s="85" t="s">
        <v>39</v>
      </c>
      <c r="D76" s="95" t="s">
        <v>23</v>
      </c>
      <c r="E76" s="77">
        <v>12994.47</v>
      </c>
      <c r="F76" s="85">
        <f t="shared" si="13"/>
        <v>202.42</v>
      </c>
      <c r="G76" s="85">
        <f t="shared" si="14"/>
        <v>2630.34</v>
      </c>
      <c r="H76" s="15">
        <f t="shared" si="15"/>
        <v>14943.64</v>
      </c>
      <c r="I76" s="85">
        <f t="shared" si="16"/>
        <v>124.06000000000003</v>
      </c>
      <c r="J76" s="85">
        <f t="shared" si="17"/>
        <v>1853.91</v>
      </c>
      <c r="K76" s="30">
        <v>326.48</v>
      </c>
      <c r="L76" s="131">
        <f t="shared" si="18"/>
        <v>4484.25</v>
      </c>
    </row>
    <row r="77" spans="1:12" s="25" customFormat="1" ht="50.25" customHeight="1" x14ac:dyDescent="0.2">
      <c r="A77" s="139" t="s">
        <v>122</v>
      </c>
      <c r="B77" s="35" t="s">
        <v>790</v>
      </c>
      <c r="C77" s="85" t="s">
        <v>39</v>
      </c>
      <c r="D77" s="95" t="s">
        <v>23</v>
      </c>
      <c r="E77" s="77">
        <v>12994.47</v>
      </c>
      <c r="F77" s="85">
        <f t="shared" si="13"/>
        <v>77.5</v>
      </c>
      <c r="G77" s="85">
        <f t="shared" si="14"/>
        <v>1007.07</v>
      </c>
      <c r="H77" s="15">
        <f t="shared" si="15"/>
        <v>14943.64</v>
      </c>
      <c r="I77" s="85">
        <f t="shared" si="16"/>
        <v>47.5</v>
      </c>
      <c r="J77" s="85">
        <f t="shared" si="17"/>
        <v>709.82</v>
      </c>
      <c r="K77" s="30">
        <v>125</v>
      </c>
      <c r="L77" s="131">
        <f t="shared" si="18"/>
        <v>1716.89</v>
      </c>
    </row>
    <row r="78" spans="1:12" s="25" customFormat="1" ht="53.25" customHeight="1" x14ac:dyDescent="0.2">
      <c r="A78" s="357" t="s">
        <v>123</v>
      </c>
      <c r="B78" s="35" t="s">
        <v>791</v>
      </c>
      <c r="C78" s="95" t="s">
        <v>326</v>
      </c>
      <c r="D78" s="95" t="s">
        <v>23</v>
      </c>
      <c r="E78" s="84">
        <v>7463.32</v>
      </c>
      <c r="F78" s="85">
        <f t="shared" si="13"/>
        <v>30.11</v>
      </c>
      <c r="G78" s="85">
        <f t="shared" si="14"/>
        <v>224.72</v>
      </c>
      <c r="H78" s="15">
        <f t="shared" si="15"/>
        <v>8582.82</v>
      </c>
      <c r="I78" s="85">
        <f t="shared" si="16"/>
        <v>18.46</v>
      </c>
      <c r="J78" s="85">
        <f t="shared" si="17"/>
        <v>158.44</v>
      </c>
      <c r="K78" s="30">
        <v>48.57</v>
      </c>
      <c r="L78" s="131">
        <f t="shared" si="18"/>
        <v>383.15999999999997</v>
      </c>
    </row>
    <row r="79" spans="1:12" s="25" customFormat="1" ht="64.900000000000006" customHeight="1" x14ac:dyDescent="0.2">
      <c r="A79" s="357"/>
      <c r="B79" s="35" t="s">
        <v>792</v>
      </c>
      <c r="C79" s="85" t="s">
        <v>39</v>
      </c>
      <c r="D79" s="95" t="s">
        <v>23</v>
      </c>
      <c r="E79" s="77">
        <v>12994.47</v>
      </c>
      <c r="F79" s="85">
        <f t="shared" si="13"/>
        <v>75.64</v>
      </c>
      <c r="G79" s="85">
        <f t="shared" si="14"/>
        <v>982.9</v>
      </c>
      <c r="H79" s="15">
        <f t="shared" si="15"/>
        <v>14943.64</v>
      </c>
      <c r="I79" s="85">
        <f t="shared" si="16"/>
        <v>46.36</v>
      </c>
      <c r="J79" s="85">
        <f t="shared" si="17"/>
        <v>692.79</v>
      </c>
      <c r="K79" s="30">
        <v>122</v>
      </c>
      <c r="L79" s="131">
        <f t="shared" si="18"/>
        <v>1675.69</v>
      </c>
    </row>
    <row r="80" spans="1:12" s="25" customFormat="1" ht="49.9" customHeight="1" x14ac:dyDescent="0.2">
      <c r="A80" s="357"/>
      <c r="B80" s="35" t="s">
        <v>793</v>
      </c>
      <c r="C80" s="85" t="s">
        <v>39</v>
      </c>
      <c r="D80" s="95" t="s">
        <v>23</v>
      </c>
      <c r="E80" s="77">
        <v>12994.47</v>
      </c>
      <c r="F80" s="85">
        <f t="shared" si="13"/>
        <v>768.24</v>
      </c>
      <c r="G80" s="85">
        <f t="shared" si="14"/>
        <v>9982.8700000000008</v>
      </c>
      <c r="H80" s="15">
        <f t="shared" si="15"/>
        <v>14943.64</v>
      </c>
      <c r="I80" s="85">
        <f t="shared" si="16"/>
        <v>470.8599999999999</v>
      </c>
      <c r="J80" s="85">
        <f t="shared" si="17"/>
        <v>7036.36</v>
      </c>
      <c r="K80" s="30">
        <v>1239.0999999999999</v>
      </c>
      <c r="L80" s="131">
        <f t="shared" si="18"/>
        <v>17019.23</v>
      </c>
    </row>
    <row r="81" spans="1:12" s="25" customFormat="1" ht="56.25" customHeight="1" x14ac:dyDescent="0.2">
      <c r="A81" s="357"/>
      <c r="B81" s="35" t="s">
        <v>794</v>
      </c>
      <c r="C81" s="95" t="s">
        <v>326</v>
      </c>
      <c r="D81" s="95" t="s">
        <v>23</v>
      </c>
      <c r="E81" s="84">
        <v>7463.32</v>
      </c>
      <c r="F81" s="85">
        <f t="shared" si="13"/>
        <v>545.6</v>
      </c>
      <c r="G81" s="85">
        <f t="shared" si="14"/>
        <v>4071.99</v>
      </c>
      <c r="H81" s="15">
        <f t="shared" si="15"/>
        <v>8582.82</v>
      </c>
      <c r="I81" s="85">
        <f t="shared" si="16"/>
        <v>334.4</v>
      </c>
      <c r="J81" s="85">
        <f t="shared" si="17"/>
        <v>2870.1</v>
      </c>
      <c r="K81" s="30">
        <v>880</v>
      </c>
      <c r="L81" s="131">
        <f t="shared" si="18"/>
        <v>6942.09</v>
      </c>
    </row>
    <row r="82" spans="1:12" s="25" customFormat="1" ht="49.35" customHeight="1" x14ac:dyDescent="0.2">
      <c r="A82" s="139" t="s">
        <v>124</v>
      </c>
      <c r="B82" s="35" t="s">
        <v>795</v>
      </c>
      <c r="C82" s="85" t="s">
        <v>39</v>
      </c>
      <c r="D82" s="95" t="s">
        <v>23</v>
      </c>
      <c r="E82" s="77">
        <v>12994.47</v>
      </c>
      <c r="F82" s="85">
        <f t="shared" si="13"/>
        <v>589</v>
      </c>
      <c r="G82" s="85">
        <f t="shared" si="14"/>
        <v>7653.74</v>
      </c>
      <c r="H82" s="15">
        <f t="shared" si="15"/>
        <v>14943.64</v>
      </c>
      <c r="I82" s="85">
        <f t="shared" si="16"/>
        <v>361</v>
      </c>
      <c r="J82" s="85">
        <f t="shared" si="17"/>
        <v>5394.65</v>
      </c>
      <c r="K82" s="30">
        <v>950</v>
      </c>
      <c r="L82" s="131">
        <f t="shared" si="18"/>
        <v>13048.39</v>
      </c>
    </row>
    <row r="83" spans="1:12" s="25" customFormat="1" ht="51" customHeight="1" x14ac:dyDescent="0.2">
      <c r="A83" s="139" t="s">
        <v>125</v>
      </c>
      <c r="B83" s="35" t="s">
        <v>796</v>
      </c>
      <c r="C83" s="85" t="s">
        <v>39</v>
      </c>
      <c r="D83" s="95" t="s">
        <v>23</v>
      </c>
      <c r="E83" s="77">
        <v>12994.47</v>
      </c>
      <c r="F83" s="85">
        <f t="shared" si="13"/>
        <v>465</v>
      </c>
      <c r="G83" s="85">
        <f t="shared" si="14"/>
        <v>6042.43</v>
      </c>
      <c r="H83" s="15">
        <f t="shared" si="15"/>
        <v>14943.64</v>
      </c>
      <c r="I83" s="85">
        <f t="shared" si="16"/>
        <v>285</v>
      </c>
      <c r="J83" s="85">
        <f t="shared" si="17"/>
        <v>4258.9399999999996</v>
      </c>
      <c r="K83" s="30">
        <v>750</v>
      </c>
      <c r="L83" s="131">
        <f t="shared" si="18"/>
        <v>10301.369999999999</v>
      </c>
    </row>
    <row r="84" spans="1:12" s="25" customFormat="1" ht="44.25" customHeight="1" x14ac:dyDescent="0.2">
      <c r="A84" s="357" t="s">
        <v>126</v>
      </c>
      <c r="B84" s="35" t="s">
        <v>797</v>
      </c>
      <c r="C84" s="85" t="s">
        <v>39</v>
      </c>
      <c r="D84" s="95" t="s">
        <v>23</v>
      </c>
      <c r="E84" s="77">
        <v>12994.47</v>
      </c>
      <c r="F84" s="85">
        <f t="shared" si="13"/>
        <v>7.44</v>
      </c>
      <c r="G84" s="85">
        <f t="shared" si="14"/>
        <v>96.68</v>
      </c>
      <c r="H84" s="15">
        <f t="shared" si="15"/>
        <v>14943.64</v>
      </c>
      <c r="I84" s="85">
        <f t="shared" si="16"/>
        <v>4.5599999999999996</v>
      </c>
      <c r="J84" s="85">
        <f t="shared" si="17"/>
        <v>68.14</v>
      </c>
      <c r="K84" s="30">
        <v>12</v>
      </c>
      <c r="L84" s="131">
        <f t="shared" si="18"/>
        <v>164.82</v>
      </c>
    </row>
    <row r="85" spans="1:12" s="25" customFormat="1" ht="39.75" customHeight="1" x14ac:dyDescent="0.2">
      <c r="A85" s="357"/>
      <c r="B85" s="35" t="s">
        <v>620</v>
      </c>
      <c r="C85" s="85" t="s">
        <v>39</v>
      </c>
      <c r="D85" s="95" t="s">
        <v>23</v>
      </c>
      <c r="E85" s="77">
        <v>12994.47</v>
      </c>
      <c r="F85" s="85">
        <f t="shared" si="13"/>
        <v>310</v>
      </c>
      <c r="G85" s="85">
        <f t="shared" si="14"/>
        <v>4028.29</v>
      </c>
      <c r="H85" s="15">
        <f t="shared" si="15"/>
        <v>14943.64</v>
      </c>
      <c r="I85" s="85">
        <f t="shared" si="16"/>
        <v>190</v>
      </c>
      <c r="J85" s="85">
        <f t="shared" si="17"/>
        <v>2839.29</v>
      </c>
      <c r="K85" s="30">
        <v>500</v>
      </c>
      <c r="L85" s="131">
        <f t="shared" si="18"/>
        <v>6867.58</v>
      </c>
    </row>
    <row r="86" spans="1:12" s="25" customFormat="1" ht="51" customHeight="1" x14ac:dyDescent="0.2">
      <c r="A86" s="357" t="s">
        <v>327</v>
      </c>
      <c r="B86" s="35" t="s">
        <v>798</v>
      </c>
      <c r="C86" s="85" t="s">
        <v>39</v>
      </c>
      <c r="D86" s="95" t="s">
        <v>23</v>
      </c>
      <c r="E86" s="77">
        <v>12994.47</v>
      </c>
      <c r="F86" s="85">
        <f t="shared" si="13"/>
        <v>620</v>
      </c>
      <c r="G86" s="85">
        <f t="shared" si="14"/>
        <v>8056.57</v>
      </c>
      <c r="H86" s="15">
        <f t="shared" si="15"/>
        <v>14943.64</v>
      </c>
      <c r="I86" s="85">
        <f t="shared" si="16"/>
        <v>380</v>
      </c>
      <c r="J86" s="85">
        <f t="shared" si="17"/>
        <v>5678.58</v>
      </c>
      <c r="K86" s="30">
        <v>1000</v>
      </c>
      <c r="L86" s="131">
        <f t="shared" si="18"/>
        <v>13735.15</v>
      </c>
    </row>
    <row r="87" spans="1:12" s="25" customFormat="1" ht="51.75" customHeight="1" x14ac:dyDescent="0.2">
      <c r="A87" s="357"/>
      <c r="B87" s="35" t="s">
        <v>799</v>
      </c>
      <c r="C87" s="85" t="s">
        <v>39</v>
      </c>
      <c r="D87" s="95" t="s">
        <v>23</v>
      </c>
      <c r="E87" s="77">
        <v>12994.47</v>
      </c>
      <c r="F87" s="85">
        <f t="shared" si="13"/>
        <v>272.8</v>
      </c>
      <c r="G87" s="85">
        <f t="shared" si="14"/>
        <v>3544.89</v>
      </c>
      <c r="H87" s="15">
        <f t="shared" si="15"/>
        <v>14943.64</v>
      </c>
      <c r="I87" s="85">
        <f t="shared" si="16"/>
        <v>167.2</v>
      </c>
      <c r="J87" s="85">
        <f t="shared" si="17"/>
        <v>2498.58</v>
      </c>
      <c r="K87" s="30">
        <v>440</v>
      </c>
      <c r="L87" s="131">
        <f t="shared" si="18"/>
        <v>6043.4699999999993</v>
      </c>
    </row>
    <row r="88" spans="1:12" s="25" customFormat="1" ht="51.75" customHeight="1" x14ac:dyDescent="0.2">
      <c r="A88" s="139" t="s">
        <v>128</v>
      </c>
      <c r="B88" s="35" t="s">
        <v>800</v>
      </c>
      <c r="C88" s="85" t="s">
        <v>39</v>
      </c>
      <c r="D88" s="95" t="s">
        <v>23</v>
      </c>
      <c r="E88" s="77">
        <v>12994.47</v>
      </c>
      <c r="F88" s="85">
        <f t="shared" si="13"/>
        <v>332.32</v>
      </c>
      <c r="G88" s="85">
        <f t="shared" si="14"/>
        <v>4318.32</v>
      </c>
      <c r="H88" s="15">
        <f t="shared" si="15"/>
        <v>14943.64</v>
      </c>
      <c r="I88" s="85">
        <f t="shared" si="16"/>
        <v>203.68</v>
      </c>
      <c r="J88" s="85">
        <f t="shared" si="17"/>
        <v>3043.72</v>
      </c>
      <c r="K88" s="30">
        <v>536</v>
      </c>
      <c r="L88" s="131">
        <f t="shared" si="18"/>
        <v>7362.0399999999991</v>
      </c>
    </row>
    <row r="89" spans="1:12" s="25" customFormat="1" ht="55.9" customHeight="1" x14ac:dyDescent="0.2">
      <c r="A89" s="139" t="s">
        <v>129</v>
      </c>
      <c r="B89" s="35" t="s">
        <v>801</v>
      </c>
      <c r="C89" s="85" t="s">
        <v>39</v>
      </c>
      <c r="D89" s="95" t="s">
        <v>23</v>
      </c>
      <c r="E89" s="77">
        <v>12994.47</v>
      </c>
      <c r="F89" s="85">
        <f t="shared" si="13"/>
        <v>310</v>
      </c>
      <c r="G89" s="85">
        <f t="shared" si="14"/>
        <v>4028.29</v>
      </c>
      <c r="H89" s="15">
        <f t="shared" si="15"/>
        <v>14943.64</v>
      </c>
      <c r="I89" s="85">
        <f t="shared" si="16"/>
        <v>190</v>
      </c>
      <c r="J89" s="85">
        <f t="shared" si="17"/>
        <v>2839.29</v>
      </c>
      <c r="K89" s="30">
        <v>500</v>
      </c>
      <c r="L89" s="131">
        <f t="shared" si="18"/>
        <v>6867.58</v>
      </c>
    </row>
    <row r="90" spans="1:12" s="25" customFormat="1" ht="48" customHeight="1" x14ac:dyDescent="0.2">
      <c r="A90" s="357" t="s">
        <v>130</v>
      </c>
      <c r="B90" s="35" t="s">
        <v>802</v>
      </c>
      <c r="C90" s="85" t="s">
        <v>39</v>
      </c>
      <c r="D90" s="95" t="s">
        <v>23</v>
      </c>
      <c r="E90" s="77">
        <v>12994.47</v>
      </c>
      <c r="F90" s="85">
        <f t="shared" si="13"/>
        <v>73.459999999999994</v>
      </c>
      <c r="G90" s="85">
        <f t="shared" si="14"/>
        <v>954.57</v>
      </c>
      <c r="H90" s="15">
        <f t="shared" si="15"/>
        <v>14943.64</v>
      </c>
      <c r="I90" s="85">
        <f t="shared" si="16"/>
        <v>45.02000000000001</v>
      </c>
      <c r="J90" s="85">
        <f t="shared" si="17"/>
        <v>672.76</v>
      </c>
      <c r="K90" s="30">
        <v>118.48</v>
      </c>
      <c r="L90" s="131">
        <f t="shared" si="18"/>
        <v>1627.33</v>
      </c>
    </row>
    <row r="91" spans="1:12" s="25" customFormat="1" ht="54" customHeight="1" x14ac:dyDescent="0.2">
      <c r="A91" s="357"/>
      <c r="B91" s="35" t="s">
        <v>803</v>
      </c>
      <c r="C91" s="85" t="s">
        <v>39</v>
      </c>
      <c r="D91" s="95" t="s">
        <v>23</v>
      </c>
      <c r="E91" s="77">
        <v>12994.47</v>
      </c>
      <c r="F91" s="85">
        <f t="shared" si="13"/>
        <v>61.35</v>
      </c>
      <c r="G91" s="85">
        <f t="shared" si="14"/>
        <v>797.21</v>
      </c>
      <c r="H91" s="15">
        <f t="shared" si="15"/>
        <v>14943.64</v>
      </c>
      <c r="I91" s="85">
        <f t="shared" si="16"/>
        <v>37.6</v>
      </c>
      <c r="J91" s="85">
        <f t="shared" si="17"/>
        <v>561.88</v>
      </c>
      <c r="K91" s="30">
        <v>98.95</v>
      </c>
      <c r="L91" s="131">
        <f t="shared" si="18"/>
        <v>1359.0900000000001</v>
      </c>
    </row>
    <row r="92" spans="1:12" s="25" customFormat="1" ht="49.5" customHeight="1" x14ac:dyDescent="0.2">
      <c r="A92" s="357" t="s">
        <v>131</v>
      </c>
      <c r="B92" s="35" t="s">
        <v>804</v>
      </c>
      <c r="C92" s="85" t="s">
        <v>39</v>
      </c>
      <c r="D92" s="95" t="s">
        <v>23</v>
      </c>
      <c r="E92" s="77">
        <v>12994.47</v>
      </c>
      <c r="F92" s="85">
        <f t="shared" si="13"/>
        <v>4.6500000000000004</v>
      </c>
      <c r="G92" s="85">
        <f t="shared" si="14"/>
        <v>60.42</v>
      </c>
      <c r="H92" s="15">
        <f t="shared" si="15"/>
        <v>14943.64</v>
      </c>
      <c r="I92" s="85">
        <f t="shared" si="16"/>
        <v>2.8499999999999996</v>
      </c>
      <c r="J92" s="85">
        <f t="shared" si="17"/>
        <v>42.59</v>
      </c>
      <c r="K92" s="30">
        <v>7.5</v>
      </c>
      <c r="L92" s="131">
        <f t="shared" si="18"/>
        <v>103.01</v>
      </c>
    </row>
    <row r="93" spans="1:12" s="25" customFormat="1" ht="49.5" customHeight="1" x14ac:dyDescent="0.2">
      <c r="A93" s="357"/>
      <c r="B93" s="35" t="s">
        <v>805</v>
      </c>
      <c r="C93" s="85" t="s">
        <v>39</v>
      </c>
      <c r="D93" s="95" t="s">
        <v>23</v>
      </c>
      <c r="E93" s="77">
        <v>12994.47</v>
      </c>
      <c r="F93" s="85">
        <f t="shared" si="13"/>
        <v>62</v>
      </c>
      <c r="G93" s="85">
        <f t="shared" si="14"/>
        <v>805.66</v>
      </c>
      <c r="H93" s="15">
        <f t="shared" si="15"/>
        <v>14943.64</v>
      </c>
      <c r="I93" s="85">
        <f t="shared" si="16"/>
        <v>38</v>
      </c>
      <c r="J93" s="85">
        <f t="shared" si="17"/>
        <v>567.86</v>
      </c>
      <c r="K93" s="30">
        <v>100</v>
      </c>
      <c r="L93" s="131">
        <f t="shared" si="18"/>
        <v>1373.52</v>
      </c>
    </row>
    <row r="94" spans="1:12" s="25" customFormat="1" ht="63.4" customHeight="1" x14ac:dyDescent="0.2">
      <c r="A94" s="357" t="s">
        <v>132</v>
      </c>
      <c r="B94" s="35" t="s">
        <v>806</v>
      </c>
      <c r="C94" s="95" t="s">
        <v>134</v>
      </c>
      <c r="D94" s="95" t="s">
        <v>34</v>
      </c>
      <c r="E94" s="84">
        <v>30600.27</v>
      </c>
      <c r="F94" s="85">
        <f t="shared" si="13"/>
        <v>232.2</v>
      </c>
      <c r="G94" s="85">
        <f t="shared" si="14"/>
        <v>7105.38</v>
      </c>
      <c r="H94" s="15">
        <f t="shared" si="15"/>
        <v>35190.31</v>
      </c>
      <c r="I94" s="85">
        <f t="shared" si="16"/>
        <v>142.31</v>
      </c>
      <c r="J94" s="85">
        <f t="shared" si="17"/>
        <v>5007.93</v>
      </c>
      <c r="K94" s="30">
        <v>374.51</v>
      </c>
      <c r="L94" s="131">
        <f t="shared" si="18"/>
        <v>12113.310000000001</v>
      </c>
    </row>
    <row r="95" spans="1:12" s="25" customFormat="1" ht="39.75" customHeight="1" x14ac:dyDescent="0.2">
      <c r="A95" s="357"/>
      <c r="B95" s="35" t="s">
        <v>807</v>
      </c>
      <c r="C95" s="95" t="s">
        <v>135</v>
      </c>
      <c r="D95" s="95" t="s">
        <v>34</v>
      </c>
      <c r="E95" s="84">
        <v>30600.27</v>
      </c>
      <c r="F95" s="85">
        <f t="shared" si="13"/>
        <v>252.96</v>
      </c>
      <c r="G95" s="85">
        <f t="shared" si="14"/>
        <v>7740.64</v>
      </c>
      <c r="H95" s="15">
        <f t="shared" si="15"/>
        <v>35190.31</v>
      </c>
      <c r="I95" s="85">
        <f t="shared" si="16"/>
        <v>155.04</v>
      </c>
      <c r="J95" s="85">
        <f t="shared" si="17"/>
        <v>5455.91</v>
      </c>
      <c r="K95" s="30">
        <v>408</v>
      </c>
      <c r="L95" s="131">
        <f t="shared" si="18"/>
        <v>13196.55</v>
      </c>
    </row>
    <row r="96" spans="1:12" s="25" customFormat="1" ht="58.15" customHeight="1" x14ac:dyDescent="0.2">
      <c r="A96" s="357" t="s">
        <v>133</v>
      </c>
      <c r="B96" s="39" t="s">
        <v>633</v>
      </c>
      <c r="C96" s="94"/>
      <c r="D96" s="94"/>
      <c r="E96" s="44"/>
      <c r="F96" s="34">
        <f>SUM(F97:F99)</f>
        <v>195.3</v>
      </c>
      <c r="G96" s="34">
        <f>SUM(G97:G99)</f>
        <v>3379.57</v>
      </c>
      <c r="H96" s="44"/>
      <c r="I96" s="34">
        <f>SUM(I97:I99)</f>
        <v>119.7</v>
      </c>
      <c r="J96" s="34">
        <f>SUM(J97:J99)</f>
        <v>2382.04</v>
      </c>
      <c r="K96" s="31">
        <f>SUM(K97:K99)</f>
        <v>315</v>
      </c>
      <c r="L96" s="140">
        <f>SUM(L97:L99)</f>
        <v>5761.61</v>
      </c>
    </row>
    <row r="97" spans="1:12" s="25" customFormat="1" ht="39.75" customHeight="1" x14ac:dyDescent="0.2">
      <c r="A97" s="357"/>
      <c r="B97" s="35" t="s">
        <v>328</v>
      </c>
      <c r="C97" s="95" t="s">
        <v>137</v>
      </c>
      <c r="D97" s="95" t="s">
        <v>329</v>
      </c>
      <c r="E97" s="84">
        <v>17304.490000000002</v>
      </c>
      <c r="F97" s="85">
        <f>ROUND(K97*0.62,2)</f>
        <v>124</v>
      </c>
      <c r="G97" s="85">
        <f>ROUND(E97*F97/1000,2)</f>
        <v>2145.7600000000002</v>
      </c>
      <c r="H97" s="15">
        <f>ROUND(E97*$I$222,2)</f>
        <v>19900.16</v>
      </c>
      <c r="I97" s="85">
        <f>K97-F97</f>
        <v>76</v>
      </c>
      <c r="J97" s="85">
        <f>ROUND(H97*I97/1000,2)</f>
        <v>1512.41</v>
      </c>
      <c r="K97" s="30">
        <v>200</v>
      </c>
      <c r="L97" s="131">
        <f>J97+G97</f>
        <v>3658.17</v>
      </c>
    </row>
    <row r="98" spans="1:12" s="25" customFormat="1" ht="39.75" customHeight="1" x14ac:dyDescent="0.2">
      <c r="A98" s="357"/>
      <c r="B98" s="35" t="s">
        <v>808</v>
      </c>
      <c r="C98" s="95" t="s">
        <v>139</v>
      </c>
      <c r="D98" s="95" t="s">
        <v>329</v>
      </c>
      <c r="E98" s="84">
        <v>17304.490000000002</v>
      </c>
      <c r="F98" s="85">
        <f>ROUND(K98*0.62,2)</f>
        <v>46.5</v>
      </c>
      <c r="G98" s="85">
        <f>ROUND(E98*F98/1000,2)</f>
        <v>804.66</v>
      </c>
      <c r="H98" s="15">
        <f>ROUND(E98*$I$222,2)</f>
        <v>19900.16</v>
      </c>
      <c r="I98" s="85">
        <f>K98-F98</f>
        <v>28.5</v>
      </c>
      <c r="J98" s="85">
        <f>ROUND(H98*I98/1000,2)</f>
        <v>567.15</v>
      </c>
      <c r="K98" s="30">
        <v>75</v>
      </c>
      <c r="L98" s="131">
        <f>J98+G98</f>
        <v>1371.81</v>
      </c>
    </row>
    <row r="99" spans="1:12" s="25" customFormat="1" ht="53.25" customHeight="1" x14ac:dyDescent="0.2">
      <c r="A99" s="357"/>
      <c r="B99" s="35" t="s">
        <v>809</v>
      </c>
      <c r="C99" s="95" t="s">
        <v>140</v>
      </c>
      <c r="D99" s="95" t="s">
        <v>329</v>
      </c>
      <c r="E99" s="84">
        <v>17304.490000000002</v>
      </c>
      <c r="F99" s="85">
        <f>ROUND(K99*0.62,2)</f>
        <v>24.8</v>
      </c>
      <c r="G99" s="85">
        <f>ROUND(E99*F99/1000,2)</f>
        <v>429.15</v>
      </c>
      <c r="H99" s="15">
        <f>ROUND(E99*$I$222,2)</f>
        <v>19900.16</v>
      </c>
      <c r="I99" s="85">
        <f>K99-F99</f>
        <v>15.2</v>
      </c>
      <c r="J99" s="85">
        <f>ROUND(H99*I99/1000,2)</f>
        <v>302.48</v>
      </c>
      <c r="K99" s="30">
        <v>40</v>
      </c>
      <c r="L99" s="131">
        <f>J99+G99</f>
        <v>731.63</v>
      </c>
    </row>
    <row r="100" spans="1:12" s="25" customFormat="1" ht="55.9" customHeight="1" x14ac:dyDescent="0.2">
      <c r="A100" s="357"/>
      <c r="B100" s="39" t="s">
        <v>141</v>
      </c>
      <c r="C100" s="94"/>
      <c r="D100" s="94"/>
      <c r="E100" s="44"/>
      <c r="F100" s="34">
        <f>SUM(F101:F103)</f>
        <v>436.90999999999997</v>
      </c>
      <c r="G100" s="34">
        <f>SUM(G101:G103)</f>
        <v>7560.51</v>
      </c>
      <c r="H100" s="44"/>
      <c r="I100" s="34">
        <f>SUM(I101:I103)</f>
        <v>267.79000000000002</v>
      </c>
      <c r="J100" s="34">
        <f>SUM(J101:J103)</f>
        <v>5329.06</v>
      </c>
      <c r="K100" s="31">
        <f>SUM(K101:K103)</f>
        <v>704.7</v>
      </c>
      <c r="L100" s="140">
        <f>SUM(L101:L103)</f>
        <v>12889.57</v>
      </c>
    </row>
    <row r="101" spans="1:12" s="25" customFormat="1" ht="35.1" customHeight="1" x14ac:dyDescent="0.2">
      <c r="A101" s="357"/>
      <c r="B101" s="35" t="s">
        <v>328</v>
      </c>
      <c r="C101" s="95" t="s">
        <v>137</v>
      </c>
      <c r="D101" s="95" t="s">
        <v>329</v>
      </c>
      <c r="E101" s="84">
        <v>17304.490000000002</v>
      </c>
      <c r="F101" s="85">
        <f>ROUND(K101*0.62,2)</f>
        <v>300.51</v>
      </c>
      <c r="G101" s="85">
        <f>ROUND(E101*F101/1000,2)</f>
        <v>5200.17</v>
      </c>
      <c r="H101" s="15">
        <f>ROUND(E101*$I$222,2)</f>
        <v>19900.16</v>
      </c>
      <c r="I101" s="85">
        <f>K101-F101</f>
        <v>184.19</v>
      </c>
      <c r="J101" s="85">
        <f>ROUND(H101*I101/1000,2)</f>
        <v>3665.41</v>
      </c>
      <c r="K101" s="30">
        <v>484.7</v>
      </c>
      <c r="L101" s="131">
        <f>J101+G101</f>
        <v>8865.58</v>
      </c>
    </row>
    <row r="102" spans="1:12" s="25" customFormat="1" ht="38.1" customHeight="1" x14ac:dyDescent="0.2">
      <c r="A102" s="357"/>
      <c r="B102" s="35" t="s">
        <v>810</v>
      </c>
      <c r="C102" s="95" t="s">
        <v>139</v>
      </c>
      <c r="D102" s="95" t="s">
        <v>329</v>
      </c>
      <c r="E102" s="84">
        <v>17304.490000000002</v>
      </c>
      <c r="F102" s="85">
        <f>ROUND(K102*0.62,2)</f>
        <v>99.2</v>
      </c>
      <c r="G102" s="85">
        <f>ROUND(E102*F102/1000,2)</f>
        <v>1716.61</v>
      </c>
      <c r="H102" s="15">
        <f>ROUND(E102*$I$222,2)</f>
        <v>19900.16</v>
      </c>
      <c r="I102" s="85">
        <f>K102-F102</f>
        <v>60.8</v>
      </c>
      <c r="J102" s="85">
        <f>ROUND(H102*I102/1000,2)</f>
        <v>1209.93</v>
      </c>
      <c r="K102" s="30">
        <v>160</v>
      </c>
      <c r="L102" s="131">
        <f>J102+G102</f>
        <v>2926.54</v>
      </c>
    </row>
    <row r="103" spans="1:12" s="25" customFormat="1" ht="40.35" customHeight="1" x14ac:dyDescent="0.2">
      <c r="A103" s="357"/>
      <c r="B103" s="35" t="s">
        <v>811</v>
      </c>
      <c r="C103" s="95" t="s">
        <v>140</v>
      </c>
      <c r="D103" s="95" t="s">
        <v>329</v>
      </c>
      <c r="E103" s="84">
        <v>17304.490000000002</v>
      </c>
      <c r="F103" s="85">
        <f>ROUND(K103*0.62,2)</f>
        <v>37.200000000000003</v>
      </c>
      <c r="G103" s="85">
        <f>ROUND(E103*F103/1000,2)</f>
        <v>643.73</v>
      </c>
      <c r="H103" s="15">
        <f>ROUND(E103*$I$222,2)</f>
        <v>19900.16</v>
      </c>
      <c r="I103" s="85">
        <f>K103-F103</f>
        <v>22.799999999999997</v>
      </c>
      <c r="J103" s="85">
        <f>ROUND(H103*I103/1000,2)</f>
        <v>453.72</v>
      </c>
      <c r="K103" s="30">
        <v>60</v>
      </c>
      <c r="L103" s="131">
        <f>J103+G103</f>
        <v>1097.45</v>
      </c>
    </row>
    <row r="104" spans="1:12" s="25" customFormat="1" ht="45" customHeight="1" x14ac:dyDescent="0.2">
      <c r="A104" s="357" t="s">
        <v>136</v>
      </c>
      <c r="B104" s="39" t="s">
        <v>812</v>
      </c>
      <c r="C104" s="94"/>
      <c r="D104" s="94"/>
      <c r="E104" s="44"/>
      <c r="F104" s="34">
        <f>SUM(F105:F106)</f>
        <v>53.319999999999993</v>
      </c>
      <c r="G104" s="34">
        <f>SUM(G105:G106)</f>
        <v>1119.3800000000001</v>
      </c>
      <c r="H104" s="44"/>
      <c r="I104" s="34">
        <f>SUM(I105:I106)</f>
        <v>32.680000000000007</v>
      </c>
      <c r="J104" s="34">
        <f>SUM(J105:J106)</f>
        <v>788.98</v>
      </c>
      <c r="K104" s="31">
        <f>SUM(K105:K106)</f>
        <v>86</v>
      </c>
      <c r="L104" s="140">
        <f>SUM(L105:L106)</f>
        <v>1908.3600000000001</v>
      </c>
    </row>
    <row r="105" spans="1:12" s="25" customFormat="1" ht="33.6" customHeight="1" x14ac:dyDescent="0.2">
      <c r="A105" s="357"/>
      <c r="B105" s="35" t="s">
        <v>143</v>
      </c>
      <c r="C105" s="85" t="s">
        <v>62</v>
      </c>
      <c r="D105" s="95" t="s">
        <v>304</v>
      </c>
      <c r="E105" s="84">
        <v>19691.080000000002</v>
      </c>
      <c r="F105" s="85">
        <f>ROUND(K105*0.62,2)</f>
        <v>33.479999999999997</v>
      </c>
      <c r="G105" s="85">
        <f>ROUND(E105*F105/1000,2)</f>
        <v>659.26</v>
      </c>
      <c r="H105" s="15">
        <f>ROUND(E105*$I$222,2)</f>
        <v>22644.74</v>
      </c>
      <c r="I105" s="85">
        <f>K105-F105</f>
        <v>20.520000000000003</v>
      </c>
      <c r="J105" s="85">
        <f>ROUND(H105*I105/1000,2)</f>
        <v>464.67</v>
      </c>
      <c r="K105" s="30">
        <v>54</v>
      </c>
      <c r="L105" s="131">
        <f>J105+G105</f>
        <v>1123.93</v>
      </c>
    </row>
    <row r="106" spans="1:12" s="25" customFormat="1" ht="30.6" customHeight="1" x14ac:dyDescent="0.2">
      <c r="A106" s="357"/>
      <c r="B106" s="35" t="s">
        <v>330</v>
      </c>
      <c r="C106" s="95" t="s">
        <v>331</v>
      </c>
      <c r="D106" s="95" t="s">
        <v>34</v>
      </c>
      <c r="E106" s="84">
        <v>23191.71</v>
      </c>
      <c r="F106" s="85">
        <f>ROUND(K106*0.62,2)</f>
        <v>19.84</v>
      </c>
      <c r="G106" s="85">
        <f>ROUND(E106*F106/1000,2)</f>
        <v>460.12</v>
      </c>
      <c r="H106" s="15">
        <f>ROUND(E106*$I$222,2)</f>
        <v>26670.47</v>
      </c>
      <c r="I106" s="85">
        <f>K106-F106</f>
        <v>12.16</v>
      </c>
      <c r="J106" s="85">
        <f>ROUND(H106*I106/1000,2)</f>
        <v>324.31</v>
      </c>
      <c r="K106" s="30">
        <v>32</v>
      </c>
      <c r="L106" s="131">
        <f>J106+G106</f>
        <v>784.43000000000006</v>
      </c>
    </row>
    <row r="107" spans="1:12" s="25" customFormat="1" ht="45.75" customHeight="1" x14ac:dyDescent="0.2">
      <c r="A107" s="357"/>
      <c r="B107" s="39" t="s">
        <v>332</v>
      </c>
      <c r="C107" s="94"/>
      <c r="D107" s="94"/>
      <c r="E107" s="44"/>
      <c r="F107" s="34">
        <f>SUM(F108:F111)</f>
        <v>942.21</v>
      </c>
      <c r="G107" s="34">
        <f>SUM(G108:G111)</f>
        <v>18933.37</v>
      </c>
      <c r="H107" s="44"/>
      <c r="I107" s="34">
        <f>SUM(I108:I111)</f>
        <v>577.4899999999999</v>
      </c>
      <c r="J107" s="34">
        <f>SUM(J108:J111)</f>
        <v>13345.14</v>
      </c>
      <c r="K107" s="31">
        <f>SUM(K108:K111)</f>
        <v>1519.7</v>
      </c>
      <c r="L107" s="140">
        <f>SUM(L108:L111)</f>
        <v>32278.510000000002</v>
      </c>
    </row>
    <row r="108" spans="1:12" s="25" customFormat="1" ht="30.75" customHeight="1" x14ac:dyDescent="0.2">
      <c r="A108" s="357"/>
      <c r="B108" s="35" t="s">
        <v>143</v>
      </c>
      <c r="C108" s="85" t="s">
        <v>62</v>
      </c>
      <c r="D108" s="95" t="s">
        <v>304</v>
      </c>
      <c r="E108" s="84">
        <v>19691.080000000002</v>
      </c>
      <c r="F108" s="85">
        <f>ROUND(K108*0.62,2)</f>
        <v>812.2</v>
      </c>
      <c r="G108" s="85">
        <f>ROUND(E108*F108/1000,2)</f>
        <v>15993.1</v>
      </c>
      <c r="H108" s="15">
        <f>ROUND(E108*$I$222,2)</f>
        <v>22644.74</v>
      </c>
      <c r="I108" s="85">
        <f>K108-F108</f>
        <v>497.79999999999995</v>
      </c>
      <c r="J108" s="85">
        <f>ROUND(H108*I108/1000,2)</f>
        <v>11272.55</v>
      </c>
      <c r="K108" s="30">
        <v>1310</v>
      </c>
      <c r="L108" s="131">
        <f>J108+G108</f>
        <v>27265.65</v>
      </c>
    </row>
    <row r="109" spans="1:12" s="25" customFormat="1" ht="33" customHeight="1" x14ac:dyDescent="0.2">
      <c r="A109" s="357"/>
      <c r="B109" s="35" t="s">
        <v>146</v>
      </c>
      <c r="C109" s="95" t="s">
        <v>333</v>
      </c>
      <c r="D109" s="95" t="s">
        <v>34</v>
      </c>
      <c r="E109" s="84">
        <v>23191.71</v>
      </c>
      <c r="F109" s="85">
        <f>ROUND(K109*0.62,2)</f>
        <v>97.96</v>
      </c>
      <c r="G109" s="85">
        <f>ROUND(E109*F109/1000,2)</f>
        <v>2271.86</v>
      </c>
      <c r="H109" s="15">
        <f>ROUND(E109*$I$222,2)</f>
        <v>26670.47</v>
      </c>
      <c r="I109" s="85">
        <f>K109-F109</f>
        <v>60.040000000000006</v>
      </c>
      <c r="J109" s="85">
        <f>ROUND(H109*I109/1000,2)</f>
        <v>1601.3</v>
      </c>
      <c r="K109" s="30">
        <v>158</v>
      </c>
      <c r="L109" s="131">
        <f>J109+G109</f>
        <v>3873.16</v>
      </c>
    </row>
    <row r="110" spans="1:12" s="25" customFormat="1" ht="39.75" customHeight="1" x14ac:dyDescent="0.2">
      <c r="A110" s="357"/>
      <c r="B110" s="35" t="s">
        <v>148</v>
      </c>
      <c r="C110" s="95" t="s">
        <v>149</v>
      </c>
      <c r="D110" s="95" t="s">
        <v>34</v>
      </c>
      <c r="E110" s="84">
        <v>23191.71</v>
      </c>
      <c r="F110" s="85">
        <f>ROUND(K110*0.62,2)</f>
        <v>10.66</v>
      </c>
      <c r="G110" s="85">
        <f>ROUND(E110*F110/1000,2)</f>
        <v>247.22</v>
      </c>
      <c r="H110" s="15">
        <f>ROUND(E110*$I$222,2)</f>
        <v>26670.47</v>
      </c>
      <c r="I110" s="85">
        <f>K110-F110</f>
        <v>6.5399999999999991</v>
      </c>
      <c r="J110" s="85">
        <f>ROUND(H110*I110/1000,2)</f>
        <v>174.42</v>
      </c>
      <c r="K110" s="30">
        <v>17.2</v>
      </c>
      <c r="L110" s="131">
        <f>J110+G110</f>
        <v>421.64</v>
      </c>
    </row>
    <row r="111" spans="1:12" s="25" customFormat="1" ht="39.75" customHeight="1" x14ac:dyDescent="0.2">
      <c r="A111" s="357"/>
      <c r="B111" s="35" t="s">
        <v>334</v>
      </c>
      <c r="C111" s="95" t="s">
        <v>151</v>
      </c>
      <c r="D111" s="95" t="s">
        <v>304</v>
      </c>
      <c r="E111" s="84">
        <v>19691.080000000002</v>
      </c>
      <c r="F111" s="85">
        <f>ROUND(K111*0.62,2)</f>
        <v>21.39</v>
      </c>
      <c r="G111" s="85">
        <f>ROUND(E111*F111/1000,2)</f>
        <v>421.19</v>
      </c>
      <c r="H111" s="15">
        <f>ROUND(E111*$I$222,2)</f>
        <v>22644.74</v>
      </c>
      <c r="I111" s="85">
        <f>K111-F111</f>
        <v>13.11</v>
      </c>
      <c r="J111" s="85">
        <f>ROUND(H111*I111/1000,2)</f>
        <v>296.87</v>
      </c>
      <c r="K111" s="30">
        <v>34.5</v>
      </c>
      <c r="L111" s="131">
        <f>J111+G111</f>
        <v>718.06</v>
      </c>
    </row>
    <row r="112" spans="1:12" s="25" customFormat="1" ht="45" customHeight="1" x14ac:dyDescent="0.2">
      <c r="A112" s="357" t="s">
        <v>142</v>
      </c>
      <c r="B112" s="39" t="s">
        <v>813</v>
      </c>
      <c r="C112" s="94"/>
      <c r="D112" s="94"/>
      <c r="E112" s="44"/>
      <c r="F112" s="34">
        <f>SUM(F113:F117)</f>
        <v>151.11999999999998</v>
      </c>
      <c r="G112" s="34">
        <f>SUM(G113:G117)</f>
        <v>5447.43</v>
      </c>
      <c r="H112" s="44"/>
      <c r="I112" s="34">
        <f>SUM(I113:I117)</f>
        <v>92.610000000000014</v>
      </c>
      <c r="J112" s="34">
        <f>SUM(J113:J117)</f>
        <v>3839.1900000000005</v>
      </c>
      <c r="K112" s="31">
        <f>SUM(K113:K117)</f>
        <v>243.73000000000005</v>
      </c>
      <c r="L112" s="140">
        <f>SUM(L113:L117)</f>
        <v>9286.6200000000008</v>
      </c>
    </row>
    <row r="113" spans="1:12" s="25" customFormat="1" ht="47.25" customHeight="1" x14ac:dyDescent="0.2">
      <c r="A113" s="357"/>
      <c r="B113" s="35" t="s">
        <v>335</v>
      </c>
      <c r="C113" s="89" t="s">
        <v>310</v>
      </c>
      <c r="D113" s="95" t="s">
        <v>154</v>
      </c>
      <c r="E113" s="88">
        <v>38443.51</v>
      </c>
      <c r="F113" s="85">
        <f>ROUND(K113*0.62,2)</f>
        <v>124.38</v>
      </c>
      <c r="G113" s="85">
        <f>ROUND(E113*F113/1000,2)</f>
        <v>4781.6000000000004</v>
      </c>
      <c r="H113" s="15">
        <f>ROUND(E113*$I$222,2)</f>
        <v>44210.04</v>
      </c>
      <c r="I113" s="85">
        <f>K113-F113</f>
        <v>76.230000000000018</v>
      </c>
      <c r="J113" s="85">
        <f>ROUND(H113*I113/1000,2)</f>
        <v>3370.13</v>
      </c>
      <c r="K113" s="30">
        <v>200.61</v>
      </c>
      <c r="L113" s="131">
        <f>J113+G113</f>
        <v>8151.7300000000005</v>
      </c>
    </row>
    <row r="114" spans="1:12" s="25" customFormat="1" ht="42" customHeight="1" x14ac:dyDescent="0.2">
      <c r="A114" s="357"/>
      <c r="B114" s="93" t="s">
        <v>814</v>
      </c>
      <c r="C114" s="95" t="s">
        <v>153</v>
      </c>
      <c r="D114" s="95" t="s">
        <v>154</v>
      </c>
      <c r="E114" s="88">
        <v>23722.06</v>
      </c>
      <c r="F114" s="85">
        <f>ROUND(K114*0.62,2)</f>
        <v>10.42</v>
      </c>
      <c r="G114" s="85">
        <f>ROUND(E114*F114/1000,2)</f>
        <v>247.18</v>
      </c>
      <c r="H114" s="15">
        <f>ROUND(E114*$I$222,2)</f>
        <v>27280.37</v>
      </c>
      <c r="I114" s="85">
        <f>K114-F114</f>
        <v>6.3800000000000008</v>
      </c>
      <c r="J114" s="85">
        <f>ROUND(H114*I114/1000,2)</f>
        <v>174.05</v>
      </c>
      <c r="K114" s="30">
        <v>16.8</v>
      </c>
      <c r="L114" s="131">
        <f>J114+G114</f>
        <v>421.23</v>
      </c>
    </row>
    <row r="115" spans="1:12" s="25" customFormat="1" ht="31.5" customHeight="1" x14ac:dyDescent="0.2">
      <c r="A115" s="357"/>
      <c r="B115" s="93" t="s">
        <v>815</v>
      </c>
      <c r="C115" s="95" t="s">
        <v>155</v>
      </c>
      <c r="D115" s="95" t="s">
        <v>154</v>
      </c>
      <c r="E115" s="88">
        <v>22950.49</v>
      </c>
      <c r="F115" s="85">
        <f>ROUND(K115*0.62,2)</f>
        <v>11.73</v>
      </c>
      <c r="G115" s="85">
        <f>ROUND(E115*F115/1000,2)</f>
        <v>269.20999999999998</v>
      </c>
      <c r="H115" s="15">
        <f>ROUND(E115*$I$222,2)</f>
        <v>26393.06</v>
      </c>
      <c r="I115" s="85">
        <f>K115-F115</f>
        <v>7.1900000000000013</v>
      </c>
      <c r="J115" s="85">
        <f>ROUND(H115*I115/1000,2)</f>
        <v>189.77</v>
      </c>
      <c r="K115" s="30">
        <v>18.920000000000002</v>
      </c>
      <c r="L115" s="131">
        <f>J115+G115</f>
        <v>458.98</v>
      </c>
    </row>
    <row r="116" spans="1:12" s="25" customFormat="1" ht="39.75" customHeight="1" x14ac:dyDescent="0.2">
      <c r="A116" s="357"/>
      <c r="B116" s="93" t="s">
        <v>816</v>
      </c>
      <c r="C116" s="95" t="s">
        <v>156</v>
      </c>
      <c r="D116" s="95" t="s">
        <v>154</v>
      </c>
      <c r="E116" s="88">
        <v>34247.03</v>
      </c>
      <c r="F116" s="85">
        <f>ROUND(K116*0.62,2)</f>
        <v>3.72</v>
      </c>
      <c r="G116" s="85">
        <f>ROUND(E116*F116/1000,2)</f>
        <v>127.4</v>
      </c>
      <c r="H116" s="15">
        <f>ROUND(E116*$I$222,2)</f>
        <v>39384.080000000002</v>
      </c>
      <c r="I116" s="85">
        <f>K116-F116</f>
        <v>2.2799999999999998</v>
      </c>
      <c r="J116" s="85">
        <f>ROUND(H116*I116/1000,2)</f>
        <v>89.8</v>
      </c>
      <c r="K116" s="30">
        <v>6</v>
      </c>
      <c r="L116" s="131">
        <f>J116+G116</f>
        <v>217.2</v>
      </c>
    </row>
    <row r="117" spans="1:12" s="25" customFormat="1" ht="39.75" customHeight="1" x14ac:dyDescent="0.2">
      <c r="A117" s="357"/>
      <c r="B117" s="93" t="s">
        <v>817</v>
      </c>
      <c r="C117" s="95" t="s">
        <v>157</v>
      </c>
      <c r="D117" s="95" t="s">
        <v>154</v>
      </c>
      <c r="E117" s="88">
        <v>25336.17</v>
      </c>
      <c r="F117" s="85">
        <f>ROUND(K117*0.62,2)</f>
        <v>0.87</v>
      </c>
      <c r="G117" s="85">
        <f>ROUND(E117*F117/1000,2)</f>
        <v>22.04</v>
      </c>
      <c r="H117" s="15">
        <f>ROUND(E117*$I$222,2)</f>
        <v>29136.6</v>
      </c>
      <c r="I117" s="85">
        <f>K117-F117</f>
        <v>0.52999999999999992</v>
      </c>
      <c r="J117" s="85">
        <f>ROUND(H117*I117/1000,2)</f>
        <v>15.44</v>
      </c>
      <c r="K117" s="30">
        <v>1.4</v>
      </c>
      <c r="L117" s="131">
        <f>J117+G117</f>
        <v>37.479999999999997</v>
      </c>
    </row>
    <row r="118" spans="1:12" s="25" customFormat="1" ht="47.25" customHeight="1" x14ac:dyDescent="0.2">
      <c r="A118" s="357"/>
      <c r="B118" s="39" t="s">
        <v>336</v>
      </c>
      <c r="C118" s="94"/>
      <c r="D118" s="94"/>
      <c r="E118" s="44"/>
      <c r="F118" s="34">
        <f>SUM(F119:F123)</f>
        <v>395.96999999999997</v>
      </c>
      <c r="G118" s="34">
        <f>SUM(G119:G123)</f>
        <v>13307.5</v>
      </c>
      <c r="H118" s="44"/>
      <c r="I118" s="34">
        <f>SUM(I119:I123)</f>
        <v>242.69</v>
      </c>
      <c r="J118" s="34">
        <f>SUM(J119:J123)</f>
        <v>9379.5400000000009</v>
      </c>
      <c r="K118" s="31">
        <f>SUM(K119:K123)</f>
        <v>638.66</v>
      </c>
      <c r="L118" s="140">
        <f>SUM(L119:L123)</f>
        <v>22687.040000000001</v>
      </c>
    </row>
    <row r="119" spans="1:12" s="25" customFormat="1" ht="40.5" customHeight="1" x14ac:dyDescent="0.2">
      <c r="A119" s="357"/>
      <c r="B119" s="35" t="s">
        <v>335</v>
      </c>
      <c r="C119" s="89" t="s">
        <v>310</v>
      </c>
      <c r="D119" s="95" t="s">
        <v>154</v>
      </c>
      <c r="E119" s="88">
        <v>38443.51</v>
      </c>
      <c r="F119" s="85">
        <f t="shared" ref="F119:F132" si="19">ROUND(K119*0.62,2)</f>
        <v>241.8</v>
      </c>
      <c r="G119" s="85">
        <f t="shared" ref="G119:G132" si="20">ROUND(E119*F119/1000,2)</f>
        <v>9295.64</v>
      </c>
      <c r="H119" s="15">
        <f t="shared" ref="H119:H132" si="21">ROUND(E119*$I$222,2)</f>
        <v>44210.04</v>
      </c>
      <c r="I119" s="85">
        <f t="shared" ref="I119:I132" si="22">K119-F119</f>
        <v>148.19999999999999</v>
      </c>
      <c r="J119" s="85">
        <f t="shared" ref="J119:J132" si="23">ROUND(H119*I119/1000,2)</f>
        <v>6551.93</v>
      </c>
      <c r="K119" s="30">
        <v>390</v>
      </c>
      <c r="L119" s="131">
        <f t="shared" ref="L119:L132" si="24">J119+G119</f>
        <v>15847.57</v>
      </c>
    </row>
    <row r="120" spans="1:12" s="25" customFormat="1" ht="38.25" customHeight="1" x14ac:dyDescent="0.2">
      <c r="A120" s="357"/>
      <c r="B120" s="93" t="s">
        <v>818</v>
      </c>
      <c r="C120" s="95" t="s">
        <v>153</v>
      </c>
      <c r="D120" s="95" t="s">
        <v>154</v>
      </c>
      <c r="E120" s="88">
        <v>23722.06</v>
      </c>
      <c r="F120" s="85">
        <f t="shared" si="19"/>
        <v>35.340000000000003</v>
      </c>
      <c r="G120" s="85">
        <f t="shared" si="20"/>
        <v>838.34</v>
      </c>
      <c r="H120" s="15">
        <f t="shared" si="21"/>
        <v>27280.37</v>
      </c>
      <c r="I120" s="85">
        <f t="shared" si="22"/>
        <v>21.659999999999997</v>
      </c>
      <c r="J120" s="85">
        <f t="shared" si="23"/>
        <v>590.89</v>
      </c>
      <c r="K120" s="30">
        <v>57</v>
      </c>
      <c r="L120" s="131">
        <f t="shared" si="24"/>
        <v>1429.23</v>
      </c>
    </row>
    <row r="121" spans="1:12" s="25" customFormat="1" ht="33.75" customHeight="1" x14ac:dyDescent="0.2">
      <c r="A121" s="357"/>
      <c r="B121" s="93" t="s">
        <v>815</v>
      </c>
      <c r="C121" s="95" t="s">
        <v>155</v>
      </c>
      <c r="D121" s="95" t="s">
        <v>154</v>
      </c>
      <c r="E121" s="88">
        <v>22950.49</v>
      </c>
      <c r="F121" s="85">
        <f t="shared" si="19"/>
        <v>62.74</v>
      </c>
      <c r="G121" s="85">
        <f t="shared" si="20"/>
        <v>1439.91</v>
      </c>
      <c r="H121" s="15">
        <f t="shared" si="21"/>
        <v>26393.06</v>
      </c>
      <c r="I121" s="85">
        <f t="shared" si="22"/>
        <v>38.46</v>
      </c>
      <c r="J121" s="85">
        <f t="shared" si="23"/>
        <v>1015.08</v>
      </c>
      <c r="K121" s="30">
        <v>101.2</v>
      </c>
      <c r="L121" s="131">
        <f t="shared" si="24"/>
        <v>2454.9900000000002</v>
      </c>
    </row>
    <row r="122" spans="1:12" s="25" customFormat="1" ht="33" customHeight="1" x14ac:dyDescent="0.2">
      <c r="A122" s="357"/>
      <c r="B122" s="93" t="s">
        <v>816</v>
      </c>
      <c r="C122" s="95" t="s">
        <v>156</v>
      </c>
      <c r="D122" s="95" t="s">
        <v>154</v>
      </c>
      <c r="E122" s="88">
        <v>34247.03</v>
      </c>
      <c r="F122" s="85">
        <f t="shared" si="19"/>
        <v>35.07</v>
      </c>
      <c r="G122" s="85">
        <f t="shared" si="20"/>
        <v>1201.04</v>
      </c>
      <c r="H122" s="15">
        <f t="shared" si="21"/>
        <v>39384.080000000002</v>
      </c>
      <c r="I122" s="85">
        <f t="shared" si="22"/>
        <v>21.490000000000002</v>
      </c>
      <c r="J122" s="85">
        <f t="shared" si="23"/>
        <v>846.36</v>
      </c>
      <c r="K122" s="30">
        <v>56.56</v>
      </c>
      <c r="L122" s="131">
        <f t="shared" si="24"/>
        <v>2047.4</v>
      </c>
    </row>
    <row r="123" spans="1:12" s="25" customFormat="1" ht="41.25" customHeight="1" x14ac:dyDescent="0.2">
      <c r="A123" s="357"/>
      <c r="B123" s="93" t="s">
        <v>817</v>
      </c>
      <c r="C123" s="95" t="s">
        <v>157</v>
      </c>
      <c r="D123" s="95" t="s">
        <v>154</v>
      </c>
      <c r="E123" s="88">
        <v>25336.17</v>
      </c>
      <c r="F123" s="85">
        <f t="shared" si="19"/>
        <v>21.02</v>
      </c>
      <c r="G123" s="85">
        <f t="shared" si="20"/>
        <v>532.57000000000005</v>
      </c>
      <c r="H123" s="15">
        <f t="shared" si="21"/>
        <v>29136.6</v>
      </c>
      <c r="I123" s="85">
        <f t="shared" si="22"/>
        <v>12.879999999999999</v>
      </c>
      <c r="J123" s="85">
        <f t="shared" si="23"/>
        <v>375.28</v>
      </c>
      <c r="K123" s="30">
        <v>33.9</v>
      </c>
      <c r="L123" s="131">
        <f t="shared" si="24"/>
        <v>907.85</v>
      </c>
    </row>
    <row r="124" spans="1:12" s="25" customFormat="1" ht="39.75" customHeight="1" x14ac:dyDescent="0.2">
      <c r="A124" s="357" t="s">
        <v>152</v>
      </c>
      <c r="B124" s="35" t="s">
        <v>819</v>
      </c>
      <c r="C124" s="95" t="s">
        <v>337</v>
      </c>
      <c r="D124" s="95" t="s">
        <v>329</v>
      </c>
      <c r="E124" s="88">
        <v>12456.05</v>
      </c>
      <c r="F124" s="85">
        <f t="shared" si="19"/>
        <v>78.180000000000007</v>
      </c>
      <c r="G124" s="85">
        <f t="shared" si="20"/>
        <v>973.81</v>
      </c>
      <c r="H124" s="15">
        <f t="shared" si="21"/>
        <v>14324.46</v>
      </c>
      <c r="I124" s="85">
        <f t="shared" si="22"/>
        <v>47.919999999999987</v>
      </c>
      <c r="J124" s="85">
        <f t="shared" si="23"/>
        <v>686.43</v>
      </c>
      <c r="K124" s="30">
        <v>126.1</v>
      </c>
      <c r="L124" s="131">
        <f t="shared" si="24"/>
        <v>1660.2399999999998</v>
      </c>
    </row>
    <row r="125" spans="1:12" s="25" customFormat="1" ht="39.75" customHeight="1" x14ac:dyDescent="0.2">
      <c r="A125" s="357"/>
      <c r="B125" s="35" t="s">
        <v>820</v>
      </c>
      <c r="C125" s="95" t="s">
        <v>337</v>
      </c>
      <c r="D125" s="95" t="s">
        <v>329</v>
      </c>
      <c r="E125" s="88">
        <v>12456.05</v>
      </c>
      <c r="F125" s="85">
        <f t="shared" si="19"/>
        <v>1271</v>
      </c>
      <c r="G125" s="85">
        <f t="shared" si="20"/>
        <v>15831.64</v>
      </c>
      <c r="H125" s="15">
        <f t="shared" si="21"/>
        <v>14324.46</v>
      </c>
      <c r="I125" s="85">
        <f t="shared" si="22"/>
        <v>779</v>
      </c>
      <c r="J125" s="85">
        <f t="shared" si="23"/>
        <v>11158.75</v>
      </c>
      <c r="K125" s="30">
        <v>2050</v>
      </c>
      <c r="L125" s="131">
        <f t="shared" si="24"/>
        <v>26990.39</v>
      </c>
    </row>
    <row r="126" spans="1:12" s="25" customFormat="1" ht="62.25" customHeight="1" x14ac:dyDescent="0.2">
      <c r="A126" s="357" t="s">
        <v>162</v>
      </c>
      <c r="B126" s="35" t="s">
        <v>821</v>
      </c>
      <c r="C126" s="95" t="s">
        <v>32</v>
      </c>
      <c r="D126" s="95" t="s">
        <v>23</v>
      </c>
      <c r="E126" s="88">
        <v>14147.97</v>
      </c>
      <c r="F126" s="85">
        <f t="shared" si="19"/>
        <v>35.24</v>
      </c>
      <c r="G126" s="85">
        <f t="shared" si="20"/>
        <v>498.57</v>
      </c>
      <c r="H126" s="15">
        <f t="shared" si="21"/>
        <v>16270.17</v>
      </c>
      <c r="I126" s="85">
        <f t="shared" si="22"/>
        <v>21.6</v>
      </c>
      <c r="J126" s="85">
        <f t="shared" si="23"/>
        <v>351.44</v>
      </c>
      <c r="K126" s="30">
        <v>56.84</v>
      </c>
      <c r="L126" s="131">
        <f t="shared" si="24"/>
        <v>850.01</v>
      </c>
    </row>
    <row r="127" spans="1:12" s="25" customFormat="1" ht="62.25" customHeight="1" x14ac:dyDescent="0.2">
      <c r="A127" s="357"/>
      <c r="B127" s="35" t="s">
        <v>822</v>
      </c>
      <c r="C127" s="95" t="s">
        <v>32</v>
      </c>
      <c r="D127" s="95" t="s">
        <v>23</v>
      </c>
      <c r="E127" s="88">
        <v>14147.97</v>
      </c>
      <c r="F127" s="85">
        <f t="shared" si="19"/>
        <v>65.459999999999994</v>
      </c>
      <c r="G127" s="85">
        <f t="shared" si="20"/>
        <v>926.13</v>
      </c>
      <c r="H127" s="15">
        <f t="shared" si="21"/>
        <v>16270.17</v>
      </c>
      <c r="I127" s="85">
        <f t="shared" si="22"/>
        <v>40.120000000000005</v>
      </c>
      <c r="J127" s="85">
        <f t="shared" si="23"/>
        <v>652.76</v>
      </c>
      <c r="K127" s="30">
        <v>105.58</v>
      </c>
      <c r="L127" s="131">
        <f t="shared" si="24"/>
        <v>1578.8899999999999</v>
      </c>
    </row>
    <row r="128" spans="1:12" s="25" customFormat="1" ht="59.25" customHeight="1" x14ac:dyDescent="0.2">
      <c r="A128" s="357" t="s">
        <v>163</v>
      </c>
      <c r="B128" s="35" t="s">
        <v>823</v>
      </c>
      <c r="C128" s="85" t="s">
        <v>39</v>
      </c>
      <c r="D128" s="95" t="s">
        <v>23</v>
      </c>
      <c r="E128" s="78">
        <v>12994.47</v>
      </c>
      <c r="F128" s="85">
        <f t="shared" si="19"/>
        <v>16.8</v>
      </c>
      <c r="G128" s="85">
        <f t="shared" si="20"/>
        <v>218.31</v>
      </c>
      <c r="H128" s="15">
        <f t="shared" si="21"/>
        <v>14943.64</v>
      </c>
      <c r="I128" s="85">
        <f t="shared" si="22"/>
        <v>10.3</v>
      </c>
      <c r="J128" s="85">
        <f t="shared" si="23"/>
        <v>153.91999999999999</v>
      </c>
      <c r="K128" s="30">
        <v>27.1</v>
      </c>
      <c r="L128" s="131">
        <f t="shared" si="24"/>
        <v>372.23</v>
      </c>
    </row>
    <row r="129" spans="1:12" s="25" customFormat="1" ht="70.5" customHeight="1" x14ac:dyDescent="0.2">
      <c r="A129" s="357"/>
      <c r="B129" s="35" t="s">
        <v>824</v>
      </c>
      <c r="C129" s="85" t="s">
        <v>39</v>
      </c>
      <c r="D129" s="95" t="s">
        <v>23</v>
      </c>
      <c r="E129" s="78">
        <v>12994.47</v>
      </c>
      <c r="F129" s="85">
        <f t="shared" si="19"/>
        <v>548.70000000000005</v>
      </c>
      <c r="G129" s="85">
        <f t="shared" si="20"/>
        <v>7130.07</v>
      </c>
      <c r="H129" s="15">
        <f t="shared" si="21"/>
        <v>14943.64</v>
      </c>
      <c r="I129" s="85">
        <f t="shared" si="22"/>
        <v>336.29999999999995</v>
      </c>
      <c r="J129" s="85">
        <f t="shared" si="23"/>
        <v>5025.55</v>
      </c>
      <c r="K129" s="30">
        <v>885</v>
      </c>
      <c r="L129" s="131">
        <f t="shared" si="24"/>
        <v>12155.619999999999</v>
      </c>
    </row>
    <row r="130" spans="1:12" s="25" customFormat="1" ht="52.9" customHeight="1" x14ac:dyDescent="0.2">
      <c r="A130" s="139" t="s">
        <v>164</v>
      </c>
      <c r="B130" s="93" t="s">
        <v>825</v>
      </c>
      <c r="C130" s="95" t="s">
        <v>338</v>
      </c>
      <c r="D130" s="95" t="s">
        <v>339</v>
      </c>
      <c r="E130" s="88">
        <v>12083.27</v>
      </c>
      <c r="F130" s="85">
        <f t="shared" si="19"/>
        <v>5.58</v>
      </c>
      <c r="G130" s="85">
        <f t="shared" si="20"/>
        <v>67.42</v>
      </c>
      <c r="H130" s="15">
        <f t="shared" si="21"/>
        <v>13895.76</v>
      </c>
      <c r="I130" s="85">
        <f t="shared" si="22"/>
        <v>3.42</v>
      </c>
      <c r="J130" s="85">
        <f t="shared" si="23"/>
        <v>47.52</v>
      </c>
      <c r="K130" s="30">
        <v>9</v>
      </c>
      <c r="L130" s="131">
        <f t="shared" si="24"/>
        <v>114.94</v>
      </c>
    </row>
    <row r="131" spans="1:12" s="25" customFormat="1" ht="39.75" customHeight="1" x14ac:dyDescent="0.2">
      <c r="A131" s="357" t="s">
        <v>165</v>
      </c>
      <c r="B131" s="35" t="s">
        <v>826</v>
      </c>
      <c r="C131" s="369" t="s">
        <v>169</v>
      </c>
      <c r="D131" s="95" t="s">
        <v>34</v>
      </c>
      <c r="E131" s="88">
        <v>23394.7</v>
      </c>
      <c r="F131" s="85">
        <f t="shared" si="19"/>
        <v>53.32</v>
      </c>
      <c r="G131" s="85">
        <f t="shared" si="20"/>
        <v>1247.4100000000001</v>
      </c>
      <c r="H131" s="15">
        <f t="shared" si="21"/>
        <v>26903.91</v>
      </c>
      <c r="I131" s="85">
        <f t="shared" si="22"/>
        <v>32.68</v>
      </c>
      <c r="J131" s="85">
        <f t="shared" si="23"/>
        <v>879.22</v>
      </c>
      <c r="K131" s="30">
        <v>86</v>
      </c>
      <c r="L131" s="131">
        <f t="shared" si="24"/>
        <v>2126.63</v>
      </c>
    </row>
    <row r="132" spans="1:12" s="25" customFormat="1" ht="41.85" customHeight="1" x14ac:dyDescent="0.2">
      <c r="A132" s="357"/>
      <c r="B132" s="35" t="s">
        <v>651</v>
      </c>
      <c r="C132" s="369"/>
      <c r="D132" s="95" t="s">
        <v>34</v>
      </c>
      <c r="E132" s="88">
        <v>23394.7</v>
      </c>
      <c r="F132" s="85">
        <f t="shared" si="19"/>
        <v>164.18</v>
      </c>
      <c r="G132" s="85">
        <f t="shared" si="20"/>
        <v>3840.94</v>
      </c>
      <c r="H132" s="15">
        <f t="shared" si="21"/>
        <v>26903.91</v>
      </c>
      <c r="I132" s="85">
        <f t="shared" si="22"/>
        <v>100.62</v>
      </c>
      <c r="J132" s="85">
        <f t="shared" si="23"/>
        <v>2707.07</v>
      </c>
      <c r="K132" s="30">
        <v>264.8</v>
      </c>
      <c r="L132" s="131">
        <f t="shared" si="24"/>
        <v>6548.01</v>
      </c>
    </row>
    <row r="133" spans="1:12" s="25" customFormat="1" ht="45" customHeight="1" x14ac:dyDescent="0.2">
      <c r="A133" s="357" t="s">
        <v>168</v>
      </c>
      <c r="B133" s="39" t="s">
        <v>652</v>
      </c>
      <c r="C133" s="94"/>
      <c r="D133" s="94"/>
      <c r="E133" s="44"/>
      <c r="F133" s="34">
        <f>SUM(F134:F136)</f>
        <v>501.33000000000004</v>
      </c>
      <c r="G133" s="34">
        <f>SUM(G134:G136)</f>
        <v>7855.96</v>
      </c>
      <c r="H133" s="44"/>
      <c r="I133" s="34">
        <f>SUM(I134:I136)</f>
        <v>307.25999999999993</v>
      </c>
      <c r="J133" s="34">
        <f>SUM(J134:J136)</f>
        <v>5537.02</v>
      </c>
      <c r="K133" s="31">
        <f>SUM(K134:K136)</f>
        <v>808.58999999999992</v>
      </c>
      <c r="L133" s="140">
        <f>SUM(L134:L136)</f>
        <v>13392.98</v>
      </c>
    </row>
    <row r="134" spans="1:12" s="25" customFormat="1" ht="28.5" customHeight="1" x14ac:dyDescent="0.2">
      <c r="A134" s="357"/>
      <c r="B134" s="93" t="s">
        <v>653</v>
      </c>
      <c r="C134" s="95" t="s">
        <v>318</v>
      </c>
      <c r="D134" s="95" t="s">
        <v>176</v>
      </c>
      <c r="E134" s="88">
        <v>15762.94</v>
      </c>
      <c r="F134" s="85">
        <f>ROUND(K134*0.62,2)</f>
        <v>175.21</v>
      </c>
      <c r="G134" s="85">
        <f>ROUND(E134*F134/1000,2)</f>
        <v>2761.82</v>
      </c>
      <c r="H134" s="15">
        <f>ROUND(E134*$I$222,2)</f>
        <v>18127.38</v>
      </c>
      <c r="I134" s="85">
        <f>K134-F134</f>
        <v>107.37999999999997</v>
      </c>
      <c r="J134" s="85">
        <f>ROUND(H134*I134/1000,2)</f>
        <v>1946.52</v>
      </c>
      <c r="K134" s="30">
        <v>282.58999999999997</v>
      </c>
      <c r="L134" s="131">
        <f>J134+G134</f>
        <v>4708.34</v>
      </c>
    </row>
    <row r="135" spans="1:12" s="25" customFormat="1" ht="39.75" customHeight="1" x14ac:dyDescent="0.2">
      <c r="A135" s="357"/>
      <c r="B135" s="35" t="s">
        <v>827</v>
      </c>
      <c r="C135" s="95" t="s">
        <v>171</v>
      </c>
      <c r="D135" s="95" t="s">
        <v>154</v>
      </c>
      <c r="E135" s="88">
        <v>23728.19</v>
      </c>
      <c r="F135" s="85">
        <f>ROUND(K135*0.62,2)</f>
        <v>124.51</v>
      </c>
      <c r="G135" s="85">
        <f>ROUND(E135*F135/1000,2)</f>
        <v>2954.4</v>
      </c>
      <c r="H135" s="15">
        <f>ROUND(E135*$I$222,2)</f>
        <v>27287.42</v>
      </c>
      <c r="I135" s="85">
        <f>K135-F135</f>
        <v>76.309999999999988</v>
      </c>
      <c r="J135" s="85">
        <f>ROUND(H135*I135/1000,2)</f>
        <v>2082.3000000000002</v>
      </c>
      <c r="K135" s="30">
        <v>200.82</v>
      </c>
      <c r="L135" s="131">
        <f>J135+G135</f>
        <v>5036.7000000000007</v>
      </c>
    </row>
    <row r="136" spans="1:12" s="25" customFormat="1" ht="36.75" customHeight="1" x14ac:dyDescent="0.2">
      <c r="A136" s="357"/>
      <c r="B136" s="35" t="s">
        <v>828</v>
      </c>
      <c r="C136" s="95" t="s">
        <v>172</v>
      </c>
      <c r="D136" s="95" t="s">
        <v>340</v>
      </c>
      <c r="E136" s="88">
        <v>10613.24</v>
      </c>
      <c r="F136" s="85">
        <f>ROUND(K136*0.62,2)</f>
        <v>201.61</v>
      </c>
      <c r="G136" s="85">
        <f>ROUND(E136*F136/1000,2)</f>
        <v>2139.7399999999998</v>
      </c>
      <c r="H136" s="15">
        <f>ROUND(E136*$I$222,2)</f>
        <v>12205.23</v>
      </c>
      <c r="I136" s="85">
        <f>K136-F136</f>
        <v>123.57</v>
      </c>
      <c r="J136" s="85">
        <f>ROUND(H136*I136/1000,2)</f>
        <v>1508.2</v>
      </c>
      <c r="K136" s="30">
        <v>325.18</v>
      </c>
      <c r="L136" s="131">
        <f>J136+G136</f>
        <v>3647.9399999999996</v>
      </c>
    </row>
    <row r="137" spans="1:12" s="25" customFormat="1" ht="45" customHeight="1" x14ac:dyDescent="0.2">
      <c r="A137" s="357"/>
      <c r="B137" s="39" t="s">
        <v>341</v>
      </c>
      <c r="C137" s="94"/>
      <c r="D137" s="94"/>
      <c r="E137" s="34"/>
      <c r="F137" s="34">
        <f>SUM(F138:F140)</f>
        <v>558.08000000000004</v>
      </c>
      <c r="G137" s="34">
        <f>SUM(G138:G140)</f>
        <v>8757.1999999999989</v>
      </c>
      <c r="H137" s="34"/>
      <c r="I137" s="34">
        <f>SUM(I138:I140)</f>
        <v>342.04999999999995</v>
      </c>
      <c r="J137" s="34">
        <f>SUM(J138:J140)</f>
        <v>6172.42</v>
      </c>
      <c r="K137" s="31">
        <f>SUM(K138:K140)</f>
        <v>900.13</v>
      </c>
      <c r="L137" s="140">
        <f>SUM(L138:L140)</f>
        <v>14929.62</v>
      </c>
    </row>
    <row r="138" spans="1:12" s="25" customFormat="1" ht="33" customHeight="1" x14ac:dyDescent="0.2">
      <c r="A138" s="357"/>
      <c r="B138" s="93" t="s">
        <v>653</v>
      </c>
      <c r="C138" s="95" t="s">
        <v>318</v>
      </c>
      <c r="D138" s="95" t="s">
        <v>176</v>
      </c>
      <c r="E138" s="88">
        <v>15762.94</v>
      </c>
      <c r="F138" s="85">
        <f t="shared" ref="F138:F146" si="25">ROUND(K138*0.62,2)</f>
        <v>512.53</v>
      </c>
      <c r="G138" s="85">
        <f t="shared" ref="G138:G146" si="26">ROUND(E138*F138/1000,2)</f>
        <v>8078.98</v>
      </c>
      <c r="H138" s="15">
        <f t="shared" ref="H138:H146" si="27">ROUND(E138*$I$222,2)</f>
        <v>18127.38</v>
      </c>
      <c r="I138" s="85">
        <f t="shared" ref="I138:I146" si="28">K138-F138</f>
        <v>314.13</v>
      </c>
      <c r="J138" s="85">
        <f t="shared" ref="J138:J146" si="29">ROUND(H138*I138/1000,2)</f>
        <v>5694.35</v>
      </c>
      <c r="K138" s="30">
        <v>826.66</v>
      </c>
      <c r="L138" s="131">
        <f t="shared" ref="L138:L146" si="30">J138+G138</f>
        <v>13773.33</v>
      </c>
    </row>
    <row r="139" spans="1:12" s="25" customFormat="1" ht="36" customHeight="1" x14ac:dyDescent="0.2">
      <c r="A139" s="357"/>
      <c r="B139" s="35" t="s">
        <v>656</v>
      </c>
      <c r="C139" s="95" t="s">
        <v>175</v>
      </c>
      <c r="D139" s="95" t="s">
        <v>176</v>
      </c>
      <c r="E139" s="312">
        <v>14635.51</v>
      </c>
      <c r="F139" s="85">
        <f t="shared" si="25"/>
        <v>21.95</v>
      </c>
      <c r="G139" s="85">
        <f t="shared" si="26"/>
        <v>321.25</v>
      </c>
      <c r="H139" s="15">
        <f t="shared" si="27"/>
        <v>16830.84</v>
      </c>
      <c r="I139" s="85">
        <f t="shared" si="28"/>
        <v>13.45</v>
      </c>
      <c r="J139" s="85">
        <f t="shared" si="29"/>
        <v>226.37</v>
      </c>
      <c r="K139" s="30">
        <v>35.4</v>
      </c>
      <c r="L139" s="131">
        <f t="shared" si="30"/>
        <v>547.62</v>
      </c>
    </row>
    <row r="140" spans="1:12" s="25" customFormat="1" ht="29.1" customHeight="1" x14ac:dyDescent="0.2">
      <c r="A140" s="357"/>
      <c r="B140" s="35" t="s">
        <v>829</v>
      </c>
      <c r="C140" s="95" t="s">
        <v>178</v>
      </c>
      <c r="D140" s="95" t="s">
        <v>179</v>
      </c>
      <c r="E140" s="88">
        <v>15126.02</v>
      </c>
      <c r="F140" s="85">
        <f t="shared" si="25"/>
        <v>23.6</v>
      </c>
      <c r="G140" s="85">
        <f t="shared" si="26"/>
        <v>356.97</v>
      </c>
      <c r="H140" s="15">
        <f t="shared" si="27"/>
        <v>17394.919999999998</v>
      </c>
      <c r="I140" s="85">
        <f t="shared" si="28"/>
        <v>14.469999999999999</v>
      </c>
      <c r="J140" s="85">
        <f t="shared" si="29"/>
        <v>251.7</v>
      </c>
      <c r="K140" s="30">
        <v>38.07</v>
      </c>
      <c r="L140" s="131">
        <f t="shared" si="30"/>
        <v>608.67000000000007</v>
      </c>
    </row>
    <row r="141" spans="1:12" s="25" customFormat="1" ht="39.75" customHeight="1" x14ac:dyDescent="0.2">
      <c r="A141" s="357" t="s">
        <v>170</v>
      </c>
      <c r="B141" s="35" t="s">
        <v>830</v>
      </c>
      <c r="C141" s="95" t="s">
        <v>181</v>
      </c>
      <c r="D141" s="95" t="s">
        <v>154</v>
      </c>
      <c r="E141" s="88">
        <v>29183.599999999999</v>
      </c>
      <c r="F141" s="85">
        <f t="shared" si="25"/>
        <v>0.4</v>
      </c>
      <c r="G141" s="85">
        <f t="shared" si="26"/>
        <v>11.67</v>
      </c>
      <c r="H141" s="15">
        <f t="shared" si="27"/>
        <v>33561.14</v>
      </c>
      <c r="I141" s="85">
        <f t="shared" si="28"/>
        <v>0.24</v>
      </c>
      <c r="J141" s="85">
        <f t="shared" si="29"/>
        <v>8.0500000000000007</v>
      </c>
      <c r="K141" s="30">
        <v>0.64</v>
      </c>
      <c r="L141" s="131">
        <f t="shared" si="30"/>
        <v>19.72</v>
      </c>
    </row>
    <row r="142" spans="1:12" s="25" customFormat="1" ht="45" customHeight="1" x14ac:dyDescent="0.2">
      <c r="A142" s="357"/>
      <c r="B142" s="35" t="s">
        <v>659</v>
      </c>
      <c r="C142" s="95" t="s">
        <v>181</v>
      </c>
      <c r="D142" s="95" t="s">
        <v>154</v>
      </c>
      <c r="E142" s="88">
        <v>29183.599999999999</v>
      </c>
      <c r="F142" s="85">
        <f t="shared" si="25"/>
        <v>330.31</v>
      </c>
      <c r="G142" s="85">
        <f t="shared" si="26"/>
        <v>9639.6299999999992</v>
      </c>
      <c r="H142" s="15">
        <f t="shared" si="27"/>
        <v>33561.14</v>
      </c>
      <c r="I142" s="85">
        <f t="shared" si="28"/>
        <v>202.44</v>
      </c>
      <c r="J142" s="85">
        <f t="shared" si="29"/>
        <v>6794.12</v>
      </c>
      <c r="K142" s="30">
        <v>532.75</v>
      </c>
      <c r="L142" s="131">
        <f t="shared" si="30"/>
        <v>16433.75</v>
      </c>
    </row>
    <row r="143" spans="1:12" s="25" customFormat="1" ht="42.6" customHeight="1" x14ac:dyDescent="0.2">
      <c r="A143" s="357" t="s">
        <v>180</v>
      </c>
      <c r="B143" s="35" t="s">
        <v>831</v>
      </c>
      <c r="C143" s="369" t="s">
        <v>183</v>
      </c>
      <c r="D143" s="95" t="s">
        <v>342</v>
      </c>
      <c r="E143" s="88">
        <v>6271.07</v>
      </c>
      <c r="F143" s="85">
        <f t="shared" si="25"/>
        <v>8.49</v>
      </c>
      <c r="G143" s="85">
        <f t="shared" si="26"/>
        <v>53.24</v>
      </c>
      <c r="H143" s="15">
        <f t="shared" si="27"/>
        <v>7211.73</v>
      </c>
      <c r="I143" s="85">
        <f t="shared" si="28"/>
        <v>5.1999999999999993</v>
      </c>
      <c r="J143" s="85">
        <f t="shared" si="29"/>
        <v>37.5</v>
      </c>
      <c r="K143" s="30">
        <v>13.69</v>
      </c>
      <c r="L143" s="131">
        <f t="shared" si="30"/>
        <v>90.740000000000009</v>
      </c>
    </row>
    <row r="144" spans="1:12" s="25" customFormat="1" ht="28.35" customHeight="1" x14ac:dyDescent="0.2">
      <c r="A144" s="357"/>
      <c r="B144" s="362" t="s">
        <v>574</v>
      </c>
      <c r="C144" s="369"/>
      <c r="D144" s="95" t="s">
        <v>342</v>
      </c>
      <c r="E144" s="88">
        <v>6271.07</v>
      </c>
      <c r="F144" s="85">
        <f t="shared" si="25"/>
        <v>613.37</v>
      </c>
      <c r="G144" s="85">
        <f t="shared" si="26"/>
        <v>3846.49</v>
      </c>
      <c r="H144" s="15">
        <f t="shared" si="27"/>
        <v>7211.73</v>
      </c>
      <c r="I144" s="85">
        <f t="shared" si="28"/>
        <v>375.93999999999994</v>
      </c>
      <c r="J144" s="85">
        <f t="shared" si="29"/>
        <v>2711.18</v>
      </c>
      <c r="K144" s="30">
        <v>989.31</v>
      </c>
      <c r="L144" s="131">
        <f t="shared" si="30"/>
        <v>6557.67</v>
      </c>
    </row>
    <row r="145" spans="1:12" s="25" customFormat="1" ht="26.1" customHeight="1" x14ac:dyDescent="0.2">
      <c r="A145" s="357"/>
      <c r="B145" s="362"/>
      <c r="C145" s="369"/>
      <c r="D145" s="95" t="s">
        <v>154</v>
      </c>
      <c r="E145" s="88">
        <v>17342.62</v>
      </c>
      <c r="F145" s="85">
        <f t="shared" si="25"/>
        <v>5.03</v>
      </c>
      <c r="G145" s="85">
        <f t="shared" si="26"/>
        <v>87.23</v>
      </c>
      <c r="H145" s="15">
        <f t="shared" si="27"/>
        <v>19944.009999999998</v>
      </c>
      <c r="I145" s="85">
        <f t="shared" si="28"/>
        <v>3.089999999999999</v>
      </c>
      <c r="J145" s="85">
        <f t="shared" si="29"/>
        <v>61.63</v>
      </c>
      <c r="K145" s="30">
        <v>8.1199999999999992</v>
      </c>
      <c r="L145" s="131">
        <f t="shared" si="30"/>
        <v>148.86000000000001</v>
      </c>
    </row>
    <row r="146" spans="1:12" s="25" customFormat="1" ht="42" customHeight="1" x14ac:dyDescent="0.2">
      <c r="A146" s="357"/>
      <c r="B146" s="35" t="s">
        <v>832</v>
      </c>
      <c r="C146" s="369"/>
      <c r="D146" s="95" t="s">
        <v>154</v>
      </c>
      <c r="E146" s="88">
        <v>17342.62</v>
      </c>
      <c r="F146" s="85">
        <f t="shared" si="25"/>
        <v>18.07</v>
      </c>
      <c r="G146" s="85">
        <f t="shared" si="26"/>
        <v>313.38</v>
      </c>
      <c r="H146" s="15">
        <f t="shared" si="27"/>
        <v>19944.009999999998</v>
      </c>
      <c r="I146" s="85">
        <f t="shared" si="28"/>
        <v>11.079999999999998</v>
      </c>
      <c r="J146" s="85">
        <f t="shared" si="29"/>
        <v>220.98</v>
      </c>
      <c r="K146" s="30">
        <v>29.15</v>
      </c>
      <c r="L146" s="131">
        <f t="shared" si="30"/>
        <v>534.36</v>
      </c>
    </row>
    <row r="147" spans="1:12" s="25" customFormat="1" ht="40.35" customHeight="1" x14ac:dyDescent="0.2">
      <c r="A147" s="139"/>
      <c r="B147" s="203" t="s">
        <v>833</v>
      </c>
      <c r="C147" s="94"/>
      <c r="D147" s="94"/>
      <c r="E147" s="96"/>
      <c r="F147" s="31">
        <f>F148+F149+F150</f>
        <v>94.79</v>
      </c>
      <c r="G147" s="31">
        <f>G148+G149+G150</f>
        <v>1392.5700000000002</v>
      </c>
      <c r="H147" s="96"/>
      <c r="I147" s="31">
        <f>I148+I149+I150</f>
        <v>58.102999999999994</v>
      </c>
      <c r="J147" s="31">
        <f>J148+J149+J150</f>
        <v>981.62</v>
      </c>
      <c r="K147" s="31">
        <f>K148+K149+K150</f>
        <v>152.89300000000003</v>
      </c>
      <c r="L147" s="141">
        <f>L148+L149+L150</f>
        <v>2374.19</v>
      </c>
    </row>
    <row r="148" spans="1:12" s="25" customFormat="1" ht="26.25" customHeight="1" x14ac:dyDescent="0.2">
      <c r="A148" s="139"/>
      <c r="B148" s="35" t="s">
        <v>185</v>
      </c>
      <c r="C148" s="95" t="s">
        <v>32</v>
      </c>
      <c r="D148" s="95" t="s">
        <v>23</v>
      </c>
      <c r="E148" s="88">
        <v>14147.97</v>
      </c>
      <c r="F148" s="85">
        <f>ROUND(K148*0.62,2)</f>
        <v>81.93</v>
      </c>
      <c r="G148" s="85">
        <f>ROUND(E148*F148/1000,2)</f>
        <v>1159.1400000000001</v>
      </c>
      <c r="H148" s="15">
        <f>ROUND(E148*$I$222,2)</f>
        <v>16270.17</v>
      </c>
      <c r="I148" s="85">
        <f>K148-F148</f>
        <v>50.22</v>
      </c>
      <c r="J148" s="85">
        <f>ROUND(H148*I148/1000,2)</f>
        <v>817.09</v>
      </c>
      <c r="K148" s="30">
        <v>132.15</v>
      </c>
      <c r="L148" s="131">
        <f>J148+G148</f>
        <v>1976.23</v>
      </c>
    </row>
    <row r="149" spans="1:12" s="25" customFormat="1" ht="30" customHeight="1" x14ac:dyDescent="0.2">
      <c r="A149" s="139"/>
      <c r="B149" s="307" t="s">
        <v>186</v>
      </c>
      <c r="C149" s="95" t="s">
        <v>32</v>
      </c>
      <c r="D149" s="95" t="s">
        <v>23</v>
      </c>
      <c r="E149" s="88">
        <v>14147.97</v>
      </c>
      <c r="F149" s="85">
        <f>ROUND(K149*0.62,2)</f>
        <v>3.73</v>
      </c>
      <c r="G149" s="85">
        <f>ROUND(E149*F149/1000,2)</f>
        <v>52.77</v>
      </c>
      <c r="H149" s="15">
        <f>ROUND(E149*$I$222,2)</f>
        <v>16270.17</v>
      </c>
      <c r="I149" s="85">
        <f>K149-F149</f>
        <v>2.2899999999999996</v>
      </c>
      <c r="J149" s="85">
        <f>ROUND(H149*I149/1000,2)</f>
        <v>37.26</v>
      </c>
      <c r="K149" s="30">
        <v>6.02</v>
      </c>
      <c r="L149" s="131">
        <f>J149+G149</f>
        <v>90.03</v>
      </c>
    </row>
    <row r="150" spans="1:12" s="25" customFormat="1" ht="25.35" customHeight="1" x14ac:dyDescent="0.2">
      <c r="A150" s="357"/>
      <c r="B150" s="35" t="s">
        <v>343</v>
      </c>
      <c r="C150" s="95" t="s">
        <v>344</v>
      </c>
      <c r="D150" s="95" t="s">
        <v>321</v>
      </c>
      <c r="E150" s="84">
        <v>19787.5</v>
      </c>
      <c r="F150" s="85">
        <f>ROUND(K150*0.62,2)</f>
        <v>9.1300000000000008</v>
      </c>
      <c r="G150" s="85">
        <f>ROUND(E150*F150/1000,2)</f>
        <v>180.66</v>
      </c>
      <c r="H150" s="15">
        <f>ROUND(E150*$I$222,2)</f>
        <v>22755.63</v>
      </c>
      <c r="I150" s="85">
        <f>K150-F150</f>
        <v>5.593</v>
      </c>
      <c r="J150" s="85">
        <f>ROUND(H150*I150/1000,2)</f>
        <v>127.27</v>
      </c>
      <c r="K150" s="30">
        <v>14.723000000000001</v>
      </c>
      <c r="L150" s="131">
        <f>J150+G150</f>
        <v>307.93</v>
      </c>
    </row>
    <row r="151" spans="1:12" s="25" customFormat="1" ht="46.35" customHeight="1" x14ac:dyDescent="0.2">
      <c r="A151" s="357"/>
      <c r="B151" s="39" t="s">
        <v>187</v>
      </c>
      <c r="C151" s="94"/>
      <c r="D151" s="94"/>
      <c r="E151" s="31"/>
      <c r="F151" s="31">
        <f>SUM(F152:F159)</f>
        <v>1948.83</v>
      </c>
      <c r="G151" s="31">
        <f>SUM(G152:G159)</f>
        <v>26710.380000000005</v>
      </c>
      <c r="H151" s="31"/>
      <c r="I151" s="31">
        <f>SUM(I152:I159)</f>
        <v>1194.44</v>
      </c>
      <c r="J151" s="31">
        <f>SUM(J152:J159)</f>
        <v>18826.499999999996</v>
      </c>
      <c r="K151" s="31">
        <f>SUM(K152:K159)</f>
        <v>3143.2700000000004</v>
      </c>
      <c r="L151" s="141">
        <f>SUM(L152:L159)</f>
        <v>45536.87999999999</v>
      </c>
    </row>
    <row r="152" spans="1:12" s="25" customFormat="1" ht="30.6" customHeight="1" x14ac:dyDescent="0.2">
      <c r="A152" s="357"/>
      <c r="B152" s="35" t="s">
        <v>185</v>
      </c>
      <c r="C152" s="95" t="s">
        <v>32</v>
      </c>
      <c r="D152" s="95" t="s">
        <v>23</v>
      </c>
      <c r="E152" s="88">
        <v>14147.97</v>
      </c>
      <c r="F152" s="85">
        <f t="shared" ref="F152:F166" si="31">ROUND(K152*0.62,2)</f>
        <v>1541.32</v>
      </c>
      <c r="G152" s="85">
        <f t="shared" ref="G152:G166" si="32">ROUND(E152*F152/1000,2)</f>
        <v>21806.55</v>
      </c>
      <c r="H152" s="15">
        <f t="shared" ref="H152:H166" si="33">ROUND(E152*$I$222,2)</f>
        <v>16270.17</v>
      </c>
      <c r="I152" s="85">
        <f t="shared" ref="I152:I166" si="34">K152-F152</f>
        <v>944.68000000000006</v>
      </c>
      <c r="J152" s="85">
        <f t="shared" ref="J152:J166" si="35">ROUND(H152*I152/1000,2)</f>
        <v>15370.1</v>
      </c>
      <c r="K152" s="30">
        <v>2486</v>
      </c>
      <c r="L152" s="131">
        <f t="shared" ref="L152:L166" si="36">J152+G152</f>
        <v>37176.65</v>
      </c>
    </row>
    <row r="153" spans="1:12" s="25" customFormat="1" ht="20.100000000000001" customHeight="1" x14ac:dyDescent="0.2">
      <c r="A153" s="357"/>
      <c r="B153" s="307" t="s">
        <v>186</v>
      </c>
      <c r="C153" s="95" t="s">
        <v>32</v>
      </c>
      <c r="D153" s="95" t="s">
        <v>23</v>
      </c>
      <c r="E153" s="88">
        <v>14147.97</v>
      </c>
      <c r="F153" s="85">
        <f t="shared" si="31"/>
        <v>18.37</v>
      </c>
      <c r="G153" s="85">
        <f t="shared" si="32"/>
        <v>259.89999999999998</v>
      </c>
      <c r="H153" s="15">
        <f t="shared" si="33"/>
        <v>16270.17</v>
      </c>
      <c r="I153" s="85">
        <f t="shared" si="34"/>
        <v>11.259999999999998</v>
      </c>
      <c r="J153" s="85">
        <f t="shared" si="35"/>
        <v>183.2</v>
      </c>
      <c r="K153" s="30">
        <v>29.63</v>
      </c>
      <c r="L153" s="131">
        <f t="shared" si="36"/>
        <v>443.09999999999997</v>
      </c>
    </row>
    <row r="154" spans="1:12" s="25" customFormat="1" ht="23.85" customHeight="1" x14ac:dyDescent="0.2">
      <c r="A154" s="357"/>
      <c r="B154" s="97" t="s">
        <v>345</v>
      </c>
      <c r="C154" s="95" t="s">
        <v>346</v>
      </c>
      <c r="D154" s="95" t="s">
        <v>347</v>
      </c>
      <c r="E154" s="84">
        <v>9621.2199999999993</v>
      </c>
      <c r="F154" s="85">
        <f t="shared" si="31"/>
        <v>73.400000000000006</v>
      </c>
      <c r="G154" s="85">
        <f t="shared" si="32"/>
        <v>706.2</v>
      </c>
      <c r="H154" s="15">
        <f t="shared" si="33"/>
        <v>11064.4</v>
      </c>
      <c r="I154" s="85">
        <f t="shared" si="34"/>
        <v>44.97999999999999</v>
      </c>
      <c r="J154" s="85">
        <f t="shared" si="35"/>
        <v>497.68</v>
      </c>
      <c r="K154" s="30">
        <v>118.38</v>
      </c>
      <c r="L154" s="131">
        <f t="shared" si="36"/>
        <v>1203.8800000000001</v>
      </c>
    </row>
    <row r="155" spans="1:12" s="25" customFormat="1" ht="25.35" customHeight="1" x14ac:dyDescent="0.2">
      <c r="A155" s="357"/>
      <c r="B155" s="97" t="s">
        <v>348</v>
      </c>
      <c r="C155" s="95" t="s">
        <v>349</v>
      </c>
      <c r="D155" s="95" t="s">
        <v>350</v>
      </c>
      <c r="E155" s="84">
        <v>10518</v>
      </c>
      <c r="F155" s="85">
        <f t="shared" si="31"/>
        <v>20.170000000000002</v>
      </c>
      <c r="G155" s="85">
        <f t="shared" si="32"/>
        <v>212.15</v>
      </c>
      <c r="H155" s="15">
        <f t="shared" si="33"/>
        <v>12095.7</v>
      </c>
      <c r="I155" s="85">
        <f t="shared" si="34"/>
        <v>12.369999999999997</v>
      </c>
      <c r="J155" s="85">
        <f t="shared" si="35"/>
        <v>149.62</v>
      </c>
      <c r="K155" s="30">
        <v>32.54</v>
      </c>
      <c r="L155" s="131">
        <f t="shared" si="36"/>
        <v>361.77</v>
      </c>
    </row>
    <row r="156" spans="1:12" s="25" customFormat="1" ht="36.75" customHeight="1" x14ac:dyDescent="0.2">
      <c r="A156" s="357"/>
      <c r="B156" s="97" t="s">
        <v>351</v>
      </c>
      <c r="C156" s="95" t="s">
        <v>352</v>
      </c>
      <c r="D156" s="95" t="s">
        <v>285</v>
      </c>
      <c r="E156" s="311">
        <v>5820.67</v>
      </c>
      <c r="F156" s="85">
        <f t="shared" si="31"/>
        <v>129.59</v>
      </c>
      <c r="G156" s="85">
        <f t="shared" si="32"/>
        <v>754.3</v>
      </c>
      <c r="H156" s="15">
        <f t="shared" si="33"/>
        <v>6693.77</v>
      </c>
      <c r="I156" s="85">
        <f t="shared" si="34"/>
        <v>79.419999999999987</v>
      </c>
      <c r="J156" s="85">
        <f t="shared" si="35"/>
        <v>531.62</v>
      </c>
      <c r="K156" s="30">
        <v>209.01</v>
      </c>
      <c r="L156" s="131">
        <f t="shared" si="36"/>
        <v>1285.92</v>
      </c>
    </row>
    <row r="157" spans="1:12" s="25" customFormat="1" ht="40.5" customHeight="1" x14ac:dyDescent="0.2">
      <c r="A157" s="357"/>
      <c r="B157" s="97" t="s">
        <v>353</v>
      </c>
      <c r="C157" s="16" t="s">
        <v>308</v>
      </c>
      <c r="D157" s="87" t="s">
        <v>309</v>
      </c>
      <c r="E157" s="84">
        <v>14385.51</v>
      </c>
      <c r="F157" s="85">
        <f t="shared" si="31"/>
        <v>48.44</v>
      </c>
      <c r="G157" s="85">
        <f t="shared" si="32"/>
        <v>696.83</v>
      </c>
      <c r="H157" s="15">
        <f t="shared" si="33"/>
        <v>16543.34</v>
      </c>
      <c r="I157" s="85">
        <f t="shared" si="34"/>
        <v>29.689999999999998</v>
      </c>
      <c r="J157" s="85">
        <f t="shared" si="35"/>
        <v>491.17</v>
      </c>
      <c r="K157" s="30">
        <v>78.13</v>
      </c>
      <c r="L157" s="131">
        <f t="shared" si="36"/>
        <v>1188</v>
      </c>
    </row>
    <row r="158" spans="1:12" s="25" customFormat="1" ht="19.5" customHeight="1" x14ac:dyDescent="0.2">
      <c r="A158" s="357"/>
      <c r="B158" s="97" t="s">
        <v>343</v>
      </c>
      <c r="C158" s="95" t="s">
        <v>344</v>
      </c>
      <c r="D158" s="95" t="s">
        <v>321</v>
      </c>
      <c r="E158" s="84">
        <v>19787.5</v>
      </c>
      <c r="F158" s="85">
        <f t="shared" si="31"/>
        <v>86.56</v>
      </c>
      <c r="G158" s="85">
        <f t="shared" si="32"/>
        <v>1712.81</v>
      </c>
      <c r="H158" s="15">
        <f t="shared" si="33"/>
        <v>22755.63</v>
      </c>
      <c r="I158" s="85">
        <f t="shared" si="34"/>
        <v>53.050000000000011</v>
      </c>
      <c r="J158" s="85">
        <f t="shared" si="35"/>
        <v>1207.19</v>
      </c>
      <c r="K158" s="30">
        <v>139.61000000000001</v>
      </c>
      <c r="L158" s="131">
        <f t="shared" si="36"/>
        <v>2920</v>
      </c>
    </row>
    <row r="159" spans="1:12" s="25" customFormat="1" ht="38.85" customHeight="1" x14ac:dyDescent="0.2">
      <c r="A159" s="357"/>
      <c r="B159" s="98" t="s">
        <v>354</v>
      </c>
      <c r="C159" s="95" t="s">
        <v>302</v>
      </c>
      <c r="D159" s="95" t="s">
        <v>321</v>
      </c>
      <c r="E159" s="84">
        <v>18129.23</v>
      </c>
      <c r="F159" s="85">
        <f t="shared" si="31"/>
        <v>30.98</v>
      </c>
      <c r="G159" s="85">
        <f t="shared" si="32"/>
        <v>561.64</v>
      </c>
      <c r="H159" s="15">
        <f t="shared" si="33"/>
        <v>20848.61</v>
      </c>
      <c r="I159" s="85">
        <f t="shared" si="34"/>
        <v>18.989999999999998</v>
      </c>
      <c r="J159" s="85">
        <f t="shared" si="35"/>
        <v>395.92</v>
      </c>
      <c r="K159" s="30">
        <v>49.97</v>
      </c>
      <c r="L159" s="131">
        <f t="shared" si="36"/>
        <v>957.56</v>
      </c>
    </row>
    <row r="160" spans="1:12" s="25" customFormat="1" ht="51.4" customHeight="1" x14ac:dyDescent="0.2">
      <c r="A160" s="139" t="s">
        <v>184</v>
      </c>
      <c r="B160" s="51" t="s">
        <v>644</v>
      </c>
      <c r="C160" s="95" t="s">
        <v>32</v>
      </c>
      <c r="D160" s="95" t="s">
        <v>23</v>
      </c>
      <c r="E160" s="88">
        <v>14147.97</v>
      </c>
      <c r="F160" s="85">
        <f t="shared" si="31"/>
        <v>98.04</v>
      </c>
      <c r="G160" s="85">
        <f t="shared" si="32"/>
        <v>1387.07</v>
      </c>
      <c r="H160" s="15">
        <f t="shared" si="33"/>
        <v>16270.17</v>
      </c>
      <c r="I160" s="85">
        <f t="shared" si="34"/>
        <v>60.089999999999989</v>
      </c>
      <c r="J160" s="85">
        <f t="shared" si="35"/>
        <v>977.67</v>
      </c>
      <c r="K160" s="30">
        <v>158.13</v>
      </c>
      <c r="L160" s="131">
        <f t="shared" si="36"/>
        <v>2364.7399999999998</v>
      </c>
    </row>
    <row r="161" spans="1:12" s="25" customFormat="1" ht="26.1" customHeight="1" x14ac:dyDescent="0.2">
      <c r="A161" s="357" t="s">
        <v>188</v>
      </c>
      <c r="B161" s="366" t="s">
        <v>834</v>
      </c>
      <c r="C161" s="95" t="s">
        <v>355</v>
      </c>
      <c r="D161" s="85" t="s">
        <v>34</v>
      </c>
      <c r="E161" s="84">
        <v>21562.94</v>
      </c>
      <c r="F161" s="85">
        <f t="shared" si="31"/>
        <v>168.21</v>
      </c>
      <c r="G161" s="85">
        <f t="shared" si="32"/>
        <v>3627.1</v>
      </c>
      <c r="H161" s="15">
        <f t="shared" si="33"/>
        <v>24797.38</v>
      </c>
      <c r="I161" s="85">
        <f t="shared" si="34"/>
        <v>103.09</v>
      </c>
      <c r="J161" s="85">
        <f t="shared" si="35"/>
        <v>2556.36</v>
      </c>
      <c r="K161" s="30">
        <v>271.3</v>
      </c>
      <c r="L161" s="131">
        <f t="shared" si="36"/>
        <v>6183.46</v>
      </c>
    </row>
    <row r="162" spans="1:12" s="25" customFormat="1" ht="36.6" customHeight="1" x14ac:dyDescent="0.2">
      <c r="A162" s="357"/>
      <c r="B162" s="366"/>
      <c r="C162" s="89" t="s">
        <v>356</v>
      </c>
      <c r="D162" s="95" t="s">
        <v>191</v>
      </c>
      <c r="E162" s="313">
        <v>30298.84</v>
      </c>
      <c r="F162" s="85">
        <f t="shared" si="31"/>
        <v>55.12</v>
      </c>
      <c r="G162" s="85">
        <f t="shared" si="32"/>
        <v>1670.07</v>
      </c>
      <c r="H162" s="15">
        <f t="shared" si="33"/>
        <v>34843.67</v>
      </c>
      <c r="I162" s="85">
        <f t="shared" si="34"/>
        <v>33.780000000000008</v>
      </c>
      <c r="J162" s="85">
        <f t="shared" si="35"/>
        <v>1177.02</v>
      </c>
      <c r="K162" s="30">
        <v>88.9</v>
      </c>
      <c r="L162" s="131">
        <f t="shared" si="36"/>
        <v>2847.09</v>
      </c>
    </row>
    <row r="163" spans="1:12" s="25" customFormat="1" ht="27.6" customHeight="1" x14ac:dyDescent="0.2">
      <c r="A163" s="357"/>
      <c r="B163" s="366"/>
      <c r="C163" s="95" t="s">
        <v>357</v>
      </c>
      <c r="D163" s="95" t="s">
        <v>191</v>
      </c>
      <c r="E163" s="78">
        <v>28925.26</v>
      </c>
      <c r="F163" s="16">
        <f t="shared" si="31"/>
        <v>11.47</v>
      </c>
      <c r="G163" s="16">
        <f t="shared" si="32"/>
        <v>331.77</v>
      </c>
      <c r="H163" s="15">
        <f t="shared" si="33"/>
        <v>33264.050000000003</v>
      </c>
      <c r="I163" s="16">
        <f t="shared" si="34"/>
        <v>7.0299999999999994</v>
      </c>
      <c r="J163" s="16">
        <f t="shared" si="35"/>
        <v>233.85</v>
      </c>
      <c r="K163" s="30">
        <v>18.5</v>
      </c>
      <c r="L163" s="108">
        <f t="shared" si="36"/>
        <v>565.62</v>
      </c>
    </row>
    <row r="164" spans="1:12" s="25" customFormat="1" ht="25.35" customHeight="1" x14ac:dyDescent="0.2">
      <c r="A164" s="357"/>
      <c r="B164" s="362" t="s">
        <v>835</v>
      </c>
      <c r="C164" s="95" t="s">
        <v>355</v>
      </c>
      <c r="D164" s="85" t="s">
        <v>34</v>
      </c>
      <c r="E164" s="78">
        <v>21562.94</v>
      </c>
      <c r="F164" s="16">
        <f t="shared" si="31"/>
        <v>496</v>
      </c>
      <c r="G164" s="16">
        <f t="shared" si="32"/>
        <v>10695.22</v>
      </c>
      <c r="H164" s="15">
        <f t="shared" si="33"/>
        <v>24797.38</v>
      </c>
      <c r="I164" s="16">
        <f t="shared" si="34"/>
        <v>304</v>
      </c>
      <c r="J164" s="16">
        <f t="shared" si="35"/>
        <v>7538.4</v>
      </c>
      <c r="K164" s="30">
        <v>800</v>
      </c>
      <c r="L164" s="108">
        <f t="shared" si="36"/>
        <v>18233.62</v>
      </c>
    </row>
    <row r="165" spans="1:12" s="25" customFormat="1" ht="29.1" customHeight="1" x14ac:dyDescent="0.2">
      <c r="A165" s="357"/>
      <c r="B165" s="362"/>
      <c r="C165" s="89" t="s">
        <v>356</v>
      </c>
      <c r="D165" s="95" t="s">
        <v>191</v>
      </c>
      <c r="E165" s="313">
        <v>30298.84</v>
      </c>
      <c r="F165" s="16">
        <f t="shared" si="31"/>
        <v>62.25</v>
      </c>
      <c r="G165" s="16">
        <f t="shared" si="32"/>
        <v>1886.1</v>
      </c>
      <c r="H165" s="15">
        <f t="shared" si="33"/>
        <v>34843.67</v>
      </c>
      <c r="I165" s="16">
        <f t="shared" si="34"/>
        <v>38.159999999999997</v>
      </c>
      <c r="J165" s="16">
        <f t="shared" si="35"/>
        <v>1329.63</v>
      </c>
      <c r="K165" s="30">
        <v>100.41</v>
      </c>
      <c r="L165" s="108">
        <f t="shared" si="36"/>
        <v>3215.73</v>
      </c>
    </row>
    <row r="166" spans="1:12" s="25" customFormat="1" ht="17.850000000000001" customHeight="1" thickBot="1" x14ac:dyDescent="0.25">
      <c r="A166" s="357"/>
      <c r="B166" s="362"/>
      <c r="C166" s="95" t="s">
        <v>357</v>
      </c>
      <c r="D166" s="95" t="s">
        <v>191</v>
      </c>
      <c r="E166" s="78">
        <v>28925.26</v>
      </c>
      <c r="F166" s="16">
        <f t="shared" si="31"/>
        <v>12.15</v>
      </c>
      <c r="G166" s="16">
        <f t="shared" si="32"/>
        <v>351.44</v>
      </c>
      <c r="H166" s="15">
        <f t="shared" si="33"/>
        <v>33264.050000000003</v>
      </c>
      <c r="I166" s="16">
        <f t="shared" si="34"/>
        <v>7.4399999999999995</v>
      </c>
      <c r="J166" s="16">
        <f t="shared" si="35"/>
        <v>247.48</v>
      </c>
      <c r="K166" s="30">
        <v>19.59</v>
      </c>
      <c r="L166" s="108">
        <f t="shared" si="36"/>
        <v>598.91999999999996</v>
      </c>
    </row>
    <row r="167" spans="1:12" s="25" customFormat="1" ht="19.5" customHeight="1" thickBot="1" x14ac:dyDescent="0.25">
      <c r="A167" s="8" t="s">
        <v>194</v>
      </c>
      <c r="B167" s="9" t="s">
        <v>195</v>
      </c>
      <c r="C167" s="10"/>
      <c r="D167" s="10"/>
      <c r="E167" s="10"/>
      <c r="F167" s="10">
        <f>SUM(F168:F179)</f>
        <v>1524.5700000000004</v>
      </c>
      <c r="G167" s="10">
        <f>SUM(G168:G179)</f>
        <v>20414.589999999997</v>
      </c>
      <c r="H167" s="10"/>
      <c r="I167" s="10">
        <f>SUM(I168:I179)</f>
        <v>934.41600000000005</v>
      </c>
      <c r="J167" s="10">
        <f>SUM(J168:J179)</f>
        <v>14389.01</v>
      </c>
      <c r="K167" s="10">
        <f>SUM(K168:K179)</f>
        <v>2458.9860000000003</v>
      </c>
      <c r="L167" s="17">
        <f>SUM(L168:L179)</f>
        <v>34803.599999999999</v>
      </c>
    </row>
    <row r="168" spans="1:12" s="25" customFormat="1" ht="51" x14ac:dyDescent="0.2">
      <c r="A168" s="20" t="s">
        <v>196</v>
      </c>
      <c r="B168" s="51" t="s">
        <v>358</v>
      </c>
      <c r="C168" s="85" t="s">
        <v>27</v>
      </c>
      <c r="D168" s="85" t="s">
        <v>23</v>
      </c>
      <c r="E168" s="78">
        <v>12994.47</v>
      </c>
      <c r="F168" s="15">
        <f t="shared" ref="F168:F179" si="37">ROUND(K168*0.62,2)</f>
        <v>61.38</v>
      </c>
      <c r="G168" s="15">
        <f t="shared" ref="G168:G179" si="38">ROUND(E168*F168/1000,2)</f>
        <v>797.6</v>
      </c>
      <c r="H168" s="15">
        <f t="shared" ref="H168:H179" si="39">ROUND(E168*$I$222,2)</f>
        <v>14943.64</v>
      </c>
      <c r="I168" s="15">
        <f t="shared" ref="I168:I179" si="40">K168-F168</f>
        <v>37.619999999999997</v>
      </c>
      <c r="J168" s="15">
        <f t="shared" ref="J168:J179" si="41">ROUND(H168*I168/1000,2)</f>
        <v>562.17999999999995</v>
      </c>
      <c r="K168" s="85">
        <v>99</v>
      </c>
      <c r="L168" s="104">
        <f t="shared" ref="L168:L181" si="42">J168+G168</f>
        <v>1359.78</v>
      </c>
    </row>
    <row r="169" spans="1:12" s="25" customFormat="1" ht="33.75" customHeight="1" x14ac:dyDescent="0.2">
      <c r="A169" s="20" t="s">
        <v>198</v>
      </c>
      <c r="B169" s="51" t="s">
        <v>359</v>
      </c>
      <c r="C169" s="85" t="s">
        <v>27</v>
      </c>
      <c r="D169" s="85" t="s">
        <v>23</v>
      </c>
      <c r="E169" s="78">
        <v>12994.47</v>
      </c>
      <c r="F169" s="85">
        <f t="shared" si="37"/>
        <v>97.79</v>
      </c>
      <c r="G169" s="85">
        <f t="shared" si="38"/>
        <v>1270.73</v>
      </c>
      <c r="H169" s="15">
        <f t="shared" si="39"/>
        <v>14943.64</v>
      </c>
      <c r="I169" s="85">
        <f t="shared" si="40"/>
        <v>59.929999999999993</v>
      </c>
      <c r="J169" s="85">
        <f t="shared" si="41"/>
        <v>895.57</v>
      </c>
      <c r="K169" s="85">
        <v>157.72</v>
      </c>
      <c r="L169" s="131">
        <f t="shared" si="42"/>
        <v>2166.3000000000002</v>
      </c>
    </row>
    <row r="170" spans="1:12" s="25" customFormat="1" ht="39.75" customHeight="1" x14ac:dyDescent="0.2">
      <c r="A170" s="20" t="s">
        <v>201</v>
      </c>
      <c r="B170" s="51" t="s">
        <v>202</v>
      </c>
      <c r="C170" s="85" t="s">
        <v>27</v>
      </c>
      <c r="D170" s="85" t="s">
        <v>23</v>
      </c>
      <c r="E170" s="78">
        <v>12994.47</v>
      </c>
      <c r="F170" s="85">
        <f t="shared" si="37"/>
        <v>434</v>
      </c>
      <c r="G170" s="85">
        <f t="shared" si="38"/>
        <v>5639.6</v>
      </c>
      <c r="H170" s="15">
        <f t="shared" si="39"/>
        <v>14943.64</v>
      </c>
      <c r="I170" s="85">
        <f t="shared" si="40"/>
        <v>266</v>
      </c>
      <c r="J170" s="85">
        <f t="shared" si="41"/>
        <v>3975.01</v>
      </c>
      <c r="K170" s="85">
        <v>700</v>
      </c>
      <c r="L170" s="131">
        <f t="shared" si="42"/>
        <v>9614.61</v>
      </c>
    </row>
    <row r="171" spans="1:12" s="25" customFormat="1" ht="25.5" x14ac:dyDescent="0.2">
      <c r="A171" s="20" t="s">
        <v>203</v>
      </c>
      <c r="B171" s="51" t="s">
        <v>204</v>
      </c>
      <c r="C171" s="85" t="s">
        <v>27</v>
      </c>
      <c r="D171" s="85" t="s">
        <v>23</v>
      </c>
      <c r="E171" s="78">
        <v>12994.47</v>
      </c>
      <c r="F171" s="85">
        <f t="shared" si="37"/>
        <v>121.72</v>
      </c>
      <c r="G171" s="85">
        <f t="shared" si="38"/>
        <v>1581.69</v>
      </c>
      <c r="H171" s="15">
        <f t="shared" si="39"/>
        <v>14943.64</v>
      </c>
      <c r="I171" s="85">
        <f t="shared" si="40"/>
        <v>74.609000000000009</v>
      </c>
      <c r="J171" s="85">
        <f t="shared" si="41"/>
        <v>1114.93</v>
      </c>
      <c r="K171" s="85">
        <v>196.32900000000001</v>
      </c>
      <c r="L171" s="131">
        <f t="shared" si="42"/>
        <v>2696.62</v>
      </c>
    </row>
    <row r="172" spans="1:12" s="25" customFormat="1" ht="31.5" customHeight="1" x14ac:dyDescent="0.2">
      <c r="A172" s="20" t="s">
        <v>205</v>
      </c>
      <c r="B172" s="51" t="s">
        <v>206</v>
      </c>
      <c r="C172" s="85" t="s">
        <v>27</v>
      </c>
      <c r="D172" s="85" t="s">
        <v>23</v>
      </c>
      <c r="E172" s="78">
        <v>12994.47</v>
      </c>
      <c r="F172" s="85">
        <f t="shared" si="37"/>
        <v>68.2</v>
      </c>
      <c r="G172" s="85">
        <f t="shared" si="38"/>
        <v>886.22</v>
      </c>
      <c r="H172" s="15">
        <f t="shared" si="39"/>
        <v>14943.64</v>
      </c>
      <c r="I172" s="85">
        <f t="shared" si="40"/>
        <v>41.8</v>
      </c>
      <c r="J172" s="85">
        <f t="shared" si="41"/>
        <v>624.64</v>
      </c>
      <c r="K172" s="85">
        <v>110</v>
      </c>
      <c r="L172" s="131">
        <f t="shared" si="42"/>
        <v>1510.8600000000001</v>
      </c>
    </row>
    <row r="173" spans="1:12" s="25" customFormat="1" ht="44.25" customHeight="1" x14ac:dyDescent="0.2">
      <c r="A173" s="20" t="s">
        <v>207</v>
      </c>
      <c r="B173" s="51" t="s">
        <v>208</v>
      </c>
      <c r="C173" s="85" t="s">
        <v>27</v>
      </c>
      <c r="D173" s="85" t="s">
        <v>23</v>
      </c>
      <c r="E173" s="78">
        <v>12994.47</v>
      </c>
      <c r="F173" s="85">
        <f t="shared" si="37"/>
        <v>317.44</v>
      </c>
      <c r="G173" s="85">
        <f t="shared" si="38"/>
        <v>4124.96</v>
      </c>
      <c r="H173" s="15">
        <f t="shared" si="39"/>
        <v>14943.64</v>
      </c>
      <c r="I173" s="85">
        <f t="shared" si="40"/>
        <v>194.56</v>
      </c>
      <c r="J173" s="85">
        <f t="shared" si="41"/>
        <v>2907.43</v>
      </c>
      <c r="K173" s="85">
        <v>512</v>
      </c>
      <c r="L173" s="131">
        <f t="shared" si="42"/>
        <v>7032.3899999999994</v>
      </c>
    </row>
    <row r="174" spans="1:12" s="25" customFormat="1" ht="37.5" customHeight="1" x14ac:dyDescent="0.2">
      <c r="A174" s="20" t="s">
        <v>209</v>
      </c>
      <c r="B174" s="51" t="s">
        <v>210</v>
      </c>
      <c r="C174" s="85" t="s">
        <v>27</v>
      </c>
      <c r="D174" s="85" t="s">
        <v>23</v>
      </c>
      <c r="E174" s="78">
        <v>12994.47</v>
      </c>
      <c r="F174" s="85">
        <f t="shared" si="37"/>
        <v>10.54</v>
      </c>
      <c r="G174" s="85">
        <f t="shared" si="38"/>
        <v>136.96</v>
      </c>
      <c r="H174" s="15">
        <f t="shared" si="39"/>
        <v>14943.64</v>
      </c>
      <c r="I174" s="85">
        <f t="shared" si="40"/>
        <v>6.4600000000000009</v>
      </c>
      <c r="J174" s="85">
        <f t="shared" si="41"/>
        <v>96.54</v>
      </c>
      <c r="K174" s="85">
        <v>17</v>
      </c>
      <c r="L174" s="131">
        <f t="shared" si="42"/>
        <v>233.5</v>
      </c>
    </row>
    <row r="175" spans="1:12" s="25" customFormat="1" ht="43.35" customHeight="1" x14ac:dyDescent="0.2">
      <c r="A175" s="20" t="s">
        <v>211</v>
      </c>
      <c r="B175" s="51" t="s">
        <v>212</v>
      </c>
      <c r="C175" s="85" t="s">
        <v>27</v>
      </c>
      <c r="D175" s="85" t="s">
        <v>23</v>
      </c>
      <c r="E175" s="78">
        <v>12994.47</v>
      </c>
      <c r="F175" s="85">
        <f t="shared" si="37"/>
        <v>40.409999999999997</v>
      </c>
      <c r="G175" s="85">
        <f t="shared" si="38"/>
        <v>525.11</v>
      </c>
      <c r="H175" s="15">
        <f t="shared" si="39"/>
        <v>14943.64</v>
      </c>
      <c r="I175" s="85">
        <f t="shared" si="40"/>
        <v>24.77000000000001</v>
      </c>
      <c r="J175" s="85">
        <f t="shared" si="41"/>
        <v>370.15</v>
      </c>
      <c r="K175" s="85">
        <v>65.180000000000007</v>
      </c>
      <c r="L175" s="131">
        <f t="shared" si="42"/>
        <v>895.26</v>
      </c>
    </row>
    <row r="176" spans="1:12" s="25" customFormat="1" ht="48.75" customHeight="1" x14ac:dyDescent="0.2">
      <c r="A176" s="20" t="s">
        <v>213</v>
      </c>
      <c r="B176" s="51" t="s">
        <v>214</v>
      </c>
      <c r="C176" s="87" t="s">
        <v>297</v>
      </c>
      <c r="D176" s="85" t="s">
        <v>298</v>
      </c>
      <c r="E176" s="84">
        <v>14612.33</v>
      </c>
      <c r="F176" s="85">
        <f t="shared" si="37"/>
        <v>49.6</v>
      </c>
      <c r="G176" s="85">
        <f t="shared" si="38"/>
        <v>724.77</v>
      </c>
      <c r="H176" s="15">
        <f t="shared" si="39"/>
        <v>16804.18</v>
      </c>
      <c r="I176" s="85">
        <f t="shared" si="40"/>
        <v>30.4</v>
      </c>
      <c r="J176" s="85">
        <f t="shared" si="41"/>
        <v>510.85</v>
      </c>
      <c r="K176" s="85">
        <v>80</v>
      </c>
      <c r="L176" s="131">
        <f t="shared" si="42"/>
        <v>1235.6199999999999</v>
      </c>
    </row>
    <row r="177" spans="1:12" s="25" customFormat="1" ht="35.25" customHeight="1" x14ac:dyDescent="0.2">
      <c r="A177" s="20" t="s">
        <v>215</v>
      </c>
      <c r="B177" s="51" t="s">
        <v>216</v>
      </c>
      <c r="C177" s="87" t="s">
        <v>297</v>
      </c>
      <c r="D177" s="85" t="s">
        <v>298</v>
      </c>
      <c r="E177" s="84">
        <v>14612.33</v>
      </c>
      <c r="F177" s="85">
        <f t="shared" si="37"/>
        <v>71.92</v>
      </c>
      <c r="G177" s="85">
        <f t="shared" si="38"/>
        <v>1050.92</v>
      </c>
      <c r="H177" s="15">
        <f t="shared" si="39"/>
        <v>16804.18</v>
      </c>
      <c r="I177" s="85">
        <f t="shared" si="40"/>
        <v>44.08</v>
      </c>
      <c r="J177" s="85">
        <f t="shared" si="41"/>
        <v>740.73</v>
      </c>
      <c r="K177" s="85">
        <v>116</v>
      </c>
      <c r="L177" s="131">
        <f t="shared" si="42"/>
        <v>1791.65</v>
      </c>
    </row>
    <row r="178" spans="1:12" s="25" customFormat="1" ht="35.25" customHeight="1" x14ac:dyDescent="0.2">
      <c r="A178" s="20" t="s">
        <v>360</v>
      </c>
      <c r="B178" s="51" t="s">
        <v>218</v>
      </c>
      <c r="C178" s="87" t="s">
        <v>297</v>
      </c>
      <c r="D178" s="85" t="s">
        <v>298</v>
      </c>
      <c r="E178" s="84">
        <v>14612.33</v>
      </c>
      <c r="F178" s="85">
        <f t="shared" si="37"/>
        <v>160.4</v>
      </c>
      <c r="G178" s="85">
        <f t="shared" si="38"/>
        <v>2343.8200000000002</v>
      </c>
      <c r="H178" s="15">
        <f t="shared" si="39"/>
        <v>16804.18</v>
      </c>
      <c r="I178" s="85">
        <f t="shared" si="40"/>
        <v>98.311999999999983</v>
      </c>
      <c r="J178" s="85">
        <f t="shared" si="41"/>
        <v>1652.05</v>
      </c>
      <c r="K178" s="85">
        <v>258.71199999999999</v>
      </c>
      <c r="L178" s="131">
        <f t="shared" si="42"/>
        <v>3995.87</v>
      </c>
    </row>
    <row r="179" spans="1:12" s="25" customFormat="1" ht="35.25" customHeight="1" x14ac:dyDescent="0.2">
      <c r="A179" s="20" t="s">
        <v>217</v>
      </c>
      <c r="B179" s="51" t="s">
        <v>220</v>
      </c>
      <c r="C179" s="87" t="s">
        <v>297</v>
      </c>
      <c r="D179" s="85" t="s">
        <v>298</v>
      </c>
      <c r="E179" s="84">
        <v>14612.33</v>
      </c>
      <c r="F179" s="85">
        <f t="shared" si="37"/>
        <v>91.17</v>
      </c>
      <c r="G179" s="85">
        <f t="shared" si="38"/>
        <v>1332.21</v>
      </c>
      <c r="H179" s="15">
        <f t="shared" si="39"/>
        <v>16804.18</v>
      </c>
      <c r="I179" s="85">
        <f t="shared" si="40"/>
        <v>55.874999999999986</v>
      </c>
      <c r="J179" s="85">
        <f t="shared" si="41"/>
        <v>938.93</v>
      </c>
      <c r="K179" s="85">
        <v>147.04499999999999</v>
      </c>
      <c r="L179" s="131">
        <f t="shared" si="42"/>
        <v>2271.14</v>
      </c>
    </row>
    <row r="180" spans="1:12" s="25" customFormat="1" ht="34.5" customHeight="1" x14ac:dyDescent="0.2">
      <c r="A180" s="135" t="s">
        <v>221</v>
      </c>
      <c r="B180" s="57" t="s">
        <v>222</v>
      </c>
      <c r="C180" s="26"/>
      <c r="D180" s="26"/>
      <c r="E180" s="57"/>
      <c r="F180" s="26">
        <f>F181</f>
        <v>24.18</v>
      </c>
      <c r="G180" s="26">
        <f>G181</f>
        <v>314.20999999999998</v>
      </c>
      <c r="H180" s="57"/>
      <c r="I180" s="26">
        <f>I181</f>
        <v>14.82</v>
      </c>
      <c r="J180" s="26">
        <f>J181</f>
        <v>221.46</v>
      </c>
      <c r="K180" s="26">
        <f>K181</f>
        <v>39</v>
      </c>
      <c r="L180" s="136">
        <f t="shared" si="42"/>
        <v>535.66999999999996</v>
      </c>
    </row>
    <row r="181" spans="1:12" s="25" customFormat="1" ht="54" customHeight="1" x14ac:dyDescent="0.2">
      <c r="A181" s="20" t="s">
        <v>223</v>
      </c>
      <c r="B181" s="51" t="s">
        <v>224</v>
      </c>
      <c r="C181" s="85" t="s">
        <v>39</v>
      </c>
      <c r="D181" s="85" t="s">
        <v>23</v>
      </c>
      <c r="E181" s="78">
        <v>12994.47</v>
      </c>
      <c r="F181" s="85">
        <f>ROUND(K181*0.62,2)</f>
        <v>24.18</v>
      </c>
      <c r="G181" s="85">
        <f>ROUND(E181*F181/1000,2)</f>
        <v>314.20999999999998</v>
      </c>
      <c r="H181" s="15">
        <f>ROUND(E181*$I$222,2)</f>
        <v>14943.64</v>
      </c>
      <c r="I181" s="85">
        <f>K181-F181</f>
        <v>14.82</v>
      </c>
      <c r="J181" s="85">
        <f>ROUND(H181*I181/1000,2)</f>
        <v>221.46</v>
      </c>
      <c r="K181" s="85">
        <v>39</v>
      </c>
      <c r="L181" s="131">
        <f t="shared" si="42"/>
        <v>535.66999999999996</v>
      </c>
    </row>
    <row r="182" spans="1:12" s="25" customFormat="1" ht="20.25" customHeight="1" x14ac:dyDescent="0.2">
      <c r="A182" s="135" t="s">
        <v>225</v>
      </c>
      <c r="B182" s="57" t="s">
        <v>361</v>
      </c>
      <c r="C182" s="26"/>
      <c r="D182" s="26"/>
      <c r="E182" s="26"/>
      <c r="F182" s="26">
        <f>SUM(F183:F185)</f>
        <v>205.62000000000003</v>
      </c>
      <c r="G182" s="26">
        <f>SUM(G183:G185)</f>
        <v>2897.6300000000006</v>
      </c>
      <c r="H182" s="26"/>
      <c r="I182" s="26">
        <f>SUM(I183:I185)</f>
        <v>126.00999999999998</v>
      </c>
      <c r="J182" s="26">
        <f>SUM(J183:J185)</f>
        <v>2042.0600000000002</v>
      </c>
      <c r="K182" s="26">
        <f>SUM(K183:K185)</f>
        <v>331.62999999999994</v>
      </c>
      <c r="L182" s="136">
        <f>SUM(L183:L185)</f>
        <v>4939.6899999999996</v>
      </c>
    </row>
    <row r="183" spans="1:12" s="25" customFormat="1" ht="39.75" customHeight="1" x14ac:dyDescent="0.2">
      <c r="A183" s="20" t="s">
        <v>227</v>
      </c>
      <c r="B183" s="49" t="s">
        <v>228</v>
      </c>
      <c r="C183" s="85" t="s">
        <v>39</v>
      </c>
      <c r="D183" s="85" t="s">
        <v>23</v>
      </c>
      <c r="E183" s="78">
        <v>12994.47</v>
      </c>
      <c r="F183" s="85">
        <f>ROUND(K183*0.62,2)</f>
        <v>112.64</v>
      </c>
      <c r="G183" s="85">
        <f>ROUND(E183*F183/1000,2)</f>
        <v>1463.7</v>
      </c>
      <c r="H183" s="15">
        <f>ROUND(E183*$I$222,2)</f>
        <v>14943.64</v>
      </c>
      <c r="I183" s="85">
        <f>K183-F183</f>
        <v>69.029999999999987</v>
      </c>
      <c r="J183" s="85">
        <f>ROUND(H183*I183/1000,2)</f>
        <v>1031.56</v>
      </c>
      <c r="K183" s="85">
        <v>181.67</v>
      </c>
      <c r="L183" s="142">
        <f>J183+G183</f>
        <v>2495.2600000000002</v>
      </c>
    </row>
    <row r="184" spans="1:12" s="25" customFormat="1" ht="39.75" customHeight="1" x14ac:dyDescent="0.2">
      <c r="A184" s="367" t="s">
        <v>229</v>
      </c>
      <c r="B184" s="51" t="s">
        <v>230</v>
      </c>
      <c r="C184" s="87" t="s">
        <v>297</v>
      </c>
      <c r="D184" s="85" t="s">
        <v>298</v>
      </c>
      <c r="E184" s="84">
        <v>14612.33</v>
      </c>
      <c r="F184" s="85">
        <f>ROUND(K184*0.62,2)</f>
        <v>82.15</v>
      </c>
      <c r="G184" s="85">
        <f>ROUND(E184*F184/1000,2)</f>
        <v>1200.4000000000001</v>
      </c>
      <c r="H184" s="15">
        <f>ROUND(E184*$I$222,2)</f>
        <v>16804.18</v>
      </c>
      <c r="I184" s="85">
        <f>K184-F184</f>
        <v>50.349999999999994</v>
      </c>
      <c r="J184" s="85">
        <f>ROUND(H184*I184/1000,2)</f>
        <v>846.09</v>
      </c>
      <c r="K184" s="85">
        <v>132.5</v>
      </c>
      <c r="L184" s="142">
        <f>J184+G184</f>
        <v>2046.4900000000002</v>
      </c>
    </row>
    <row r="185" spans="1:12" s="25" customFormat="1" ht="41.1" customHeight="1" thickBot="1" x14ac:dyDescent="0.25">
      <c r="A185" s="367"/>
      <c r="B185" s="51" t="s">
        <v>231</v>
      </c>
      <c r="C185" s="95" t="s">
        <v>355</v>
      </c>
      <c r="D185" s="85" t="s">
        <v>34</v>
      </c>
      <c r="E185" s="78">
        <v>21562.94</v>
      </c>
      <c r="F185" s="16">
        <f>ROUND(K185*0.62,2)</f>
        <v>10.83</v>
      </c>
      <c r="G185" s="16">
        <f>ROUND(E185*F185/1000,2)</f>
        <v>233.53</v>
      </c>
      <c r="H185" s="15">
        <f>ROUND(E185*$I$222,2)</f>
        <v>24797.38</v>
      </c>
      <c r="I185" s="16">
        <f>K185-F185</f>
        <v>6.6300000000000008</v>
      </c>
      <c r="J185" s="16">
        <f>ROUND(H185*I185/1000,2)</f>
        <v>164.41</v>
      </c>
      <c r="K185" s="16">
        <v>17.46</v>
      </c>
      <c r="L185" s="143">
        <f>J185+G185</f>
        <v>397.94</v>
      </c>
    </row>
    <row r="186" spans="1:12" s="25" customFormat="1" ht="40.5" customHeight="1" thickBot="1" x14ac:dyDescent="0.25">
      <c r="A186" s="99" t="s">
        <v>235</v>
      </c>
      <c r="B186" s="100" t="s">
        <v>558</v>
      </c>
      <c r="C186" s="10"/>
      <c r="D186" s="10"/>
      <c r="E186" s="9"/>
      <c r="F186" s="10">
        <f>F187+F188</f>
        <v>2738.6199999999994</v>
      </c>
      <c r="G186" s="10">
        <f>G187+G188</f>
        <v>2550.5299999999997</v>
      </c>
      <c r="H186" s="9"/>
      <c r="I186" s="10">
        <f>I187+I188</f>
        <v>1678.5159999999996</v>
      </c>
      <c r="J186" s="10">
        <f>J187+J188</f>
        <v>1795.6999999999998</v>
      </c>
      <c r="K186" s="10">
        <f>K187+K188</f>
        <v>4417.1360000000004</v>
      </c>
      <c r="L186" s="17">
        <f>L187+L188</f>
        <v>4346.2299999999996</v>
      </c>
    </row>
    <row r="187" spans="1:12" s="25" customFormat="1" ht="15" customHeight="1" x14ac:dyDescent="0.2">
      <c r="A187" s="144"/>
      <c r="B187" s="53" t="s">
        <v>362</v>
      </c>
      <c r="C187" s="54"/>
      <c r="D187" s="54"/>
      <c r="E187" s="101"/>
      <c r="F187" s="29">
        <f>SUM(F189:F194)-F191</f>
        <v>137.9099999999994</v>
      </c>
      <c r="G187" s="29">
        <f>SUM(G189:G194)-G191</f>
        <v>2521.4799999999996</v>
      </c>
      <c r="H187" s="101"/>
      <c r="I187" s="29">
        <f>SUM(I189:I194)-I191</f>
        <v>84.52599999999984</v>
      </c>
      <c r="J187" s="29">
        <f>SUM(J189:J194)-J191</f>
        <v>1777.1799999999998</v>
      </c>
      <c r="K187" s="29">
        <f>SUM(K189:K194)-K191</f>
        <v>222.4360000000006</v>
      </c>
      <c r="L187" s="138">
        <f>SUM(L189:L194)-L191</f>
        <v>4298.66</v>
      </c>
    </row>
    <row r="188" spans="1:12" s="25" customFormat="1" ht="15" customHeight="1" x14ac:dyDescent="0.2">
      <c r="A188" s="144"/>
      <c r="B188" s="53" t="s">
        <v>363</v>
      </c>
      <c r="C188" s="54"/>
      <c r="D188" s="54"/>
      <c r="E188" s="101"/>
      <c r="F188" s="29">
        <f>F191</f>
        <v>2600.71</v>
      </c>
      <c r="G188" s="29">
        <f>G191</f>
        <v>29.05</v>
      </c>
      <c r="H188" s="101"/>
      <c r="I188" s="29">
        <f>I191</f>
        <v>1593.9899999999998</v>
      </c>
      <c r="J188" s="29">
        <f>J191</f>
        <v>18.52</v>
      </c>
      <c r="K188" s="29">
        <f>K191</f>
        <v>4194.7</v>
      </c>
      <c r="L188" s="138">
        <f>L191</f>
        <v>47.57</v>
      </c>
    </row>
    <row r="189" spans="1:12" s="25" customFormat="1" ht="38.25" x14ac:dyDescent="0.2">
      <c r="A189" s="102" t="s">
        <v>236</v>
      </c>
      <c r="B189" s="103" t="s">
        <v>237</v>
      </c>
      <c r="C189" s="15" t="s">
        <v>287</v>
      </c>
      <c r="D189" s="15" t="s">
        <v>285</v>
      </c>
      <c r="E189" s="77">
        <v>2512.7399999999998</v>
      </c>
      <c r="F189" s="15">
        <f>ROUND(K189*0.62,2)</f>
        <v>16.12</v>
      </c>
      <c r="G189" s="15">
        <f>ROUND(E189*F189/1000,2)</f>
        <v>40.51</v>
      </c>
      <c r="H189" s="15">
        <f>ROUND(E189*$I$222,2)</f>
        <v>2889.65</v>
      </c>
      <c r="I189" s="15">
        <f>K189-F189</f>
        <v>9.879999999999999</v>
      </c>
      <c r="J189" s="15">
        <f>ROUND(H189*I189/1000,2)</f>
        <v>28.55</v>
      </c>
      <c r="K189" s="15">
        <v>26</v>
      </c>
      <c r="L189" s="104">
        <f>J189+G189</f>
        <v>69.06</v>
      </c>
    </row>
    <row r="190" spans="1:12" s="25" customFormat="1" ht="39.75" customHeight="1" x14ac:dyDescent="0.2">
      <c r="A190" s="106" t="s">
        <v>238</v>
      </c>
      <c r="B190" s="105" t="s">
        <v>248</v>
      </c>
      <c r="C190" s="85" t="s">
        <v>27</v>
      </c>
      <c r="D190" s="85" t="s">
        <v>23</v>
      </c>
      <c r="E190" s="78">
        <v>12994.47</v>
      </c>
      <c r="F190" s="85">
        <f>ROUND(K190*0.62,2)</f>
        <v>23.08</v>
      </c>
      <c r="G190" s="85">
        <f>ROUND(E190*F190/1000,2)</f>
        <v>299.91000000000003</v>
      </c>
      <c r="H190" s="15">
        <f>ROUND(E190*$I$222,2)</f>
        <v>14943.64</v>
      </c>
      <c r="I190" s="85">
        <f>K190-F190</f>
        <v>14.14</v>
      </c>
      <c r="J190" s="85">
        <f>ROUND(H190*I190/1000,2)</f>
        <v>211.3</v>
      </c>
      <c r="K190" s="85">
        <v>37.22</v>
      </c>
      <c r="L190" s="131">
        <f>J190+G190</f>
        <v>511.21000000000004</v>
      </c>
    </row>
    <row r="191" spans="1:12" s="25" customFormat="1" ht="48" customHeight="1" x14ac:dyDescent="0.2">
      <c r="A191" s="106" t="s">
        <v>245</v>
      </c>
      <c r="B191" s="105" t="s">
        <v>836</v>
      </c>
      <c r="C191" s="85" t="s">
        <v>251</v>
      </c>
      <c r="D191" s="205" t="s">
        <v>364</v>
      </c>
      <c r="E191" s="40">
        <v>11.17</v>
      </c>
      <c r="F191" s="85">
        <f>ROUND(K191*0.62,2)</f>
        <v>2600.71</v>
      </c>
      <c r="G191" s="85">
        <f>ROUND(E191*F191/1000,2)</f>
        <v>29.05</v>
      </c>
      <c r="H191" s="15">
        <f>ROUND(E191*$I$223,2)</f>
        <v>11.62</v>
      </c>
      <c r="I191" s="85">
        <f>K191-F191</f>
        <v>1593.9899999999998</v>
      </c>
      <c r="J191" s="85">
        <f>ROUND(H191*I191/1000,2)</f>
        <v>18.52</v>
      </c>
      <c r="K191" s="85">
        <v>4194.7</v>
      </c>
      <c r="L191" s="131">
        <f>J191+G191</f>
        <v>47.57</v>
      </c>
    </row>
    <row r="192" spans="1:12" s="25" customFormat="1" ht="45" customHeight="1" x14ac:dyDescent="0.2">
      <c r="A192" s="365" t="s">
        <v>249</v>
      </c>
      <c r="B192" s="368" t="s">
        <v>255</v>
      </c>
      <c r="C192" s="85" t="s">
        <v>320</v>
      </c>
      <c r="D192" s="85" t="s">
        <v>321</v>
      </c>
      <c r="E192" s="311">
        <v>24339.63</v>
      </c>
      <c r="F192" s="85">
        <f>ROUND(K192*0.62,2)</f>
        <v>16.809999999999999</v>
      </c>
      <c r="G192" s="85">
        <f>ROUND(E192*F192/1000,2)</f>
        <v>409.15</v>
      </c>
      <c r="H192" s="15">
        <f>ROUND(E192*$I$222,2)</f>
        <v>27990.57</v>
      </c>
      <c r="I192" s="85">
        <f>K192-F192</f>
        <v>10.307000000000002</v>
      </c>
      <c r="J192" s="85">
        <f>ROUND(H192*I192/1000,2)</f>
        <v>288.5</v>
      </c>
      <c r="K192" s="85">
        <v>27.117000000000001</v>
      </c>
      <c r="L192" s="131">
        <f>J192+G192</f>
        <v>697.65</v>
      </c>
    </row>
    <row r="193" spans="1:12" s="25" customFormat="1" ht="31.35" customHeight="1" x14ac:dyDescent="0.2">
      <c r="A193" s="365"/>
      <c r="B193" s="368"/>
      <c r="C193" s="95" t="s">
        <v>181</v>
      </c>
      <c r="D193" s="16" t="s">
        <v>154</v>
      </c>
      <c r="E193" s="107">
        <v>29183.599999999999</v>
      </c>
      <c r="F193" s="16">
        <f>ROUND(K193*0.62,2)</f>
        <v>6.2</v>
      </c>
      <c r="G193" s="16">
        <f>ROUND(E193*F193/1000,2)</f>
        <v>180.94</v>
      </c>
      <c r="H193" s="15">
        <f>ROUND(E193*$I$222,2)</f>
        <v>33561.14</v>
      </c>
      <c r="I193" s="16">
        <f>K193-F193</f>
        <v>3.8</v>
      </c>
      <c r="J193" s="16">
        <f>ROUND(H193*I193/1000,2)</f>
        <v>127.53</v>
      </c>
      <c r="K193" s="16">
        <v>10</v>
      </c>
      <c r="L193" s="108">
        <f>J193+G193</f>
        <v>308.47000000000003</v>
      </c>
    </row>
    <row r="194" spans="1:12" s="25" customFormat="1" ht="44.25" customHeight="1" x14ac:dyDescent="0.2">
      <c r="A194" s="365" t="s">
        <v>252</v>
      </c>
      <c r="B194" s="44" t="s">
        <v>365</v>
      </c>
      <c r="C194" s="34"/>
      <c r="D194" s="34"/>
      <c r="E194" s="34"/>
      <c r="F194" s="34">
        <f>SUM(F195:F197)</f>
        <v>75.7</v>
      </c>
      <c r="G194" s="34">
        <f>SUM(G195:G197)</f>
        <v>1590.9699999999998</v>
      </c>
      <c r="H194" s="34"/>
      <c r="I194" s="34">
        <f>SUM(I195:I197)</f>
        <v>46.399000000000001</v>
      </c>
      <c r="J194" s="34">
        <f>SUM(J195:J197)</f>
        <v>1121.3</v>
      </c>
      <c r="K194" s="34">
        <f>SUM(K195:K197)</f>
        <v>122.099</v>
      </c>
      <c r="L194" s="140">
        <f>SUM(L195:L197)</f>
        <v>2712.27</v>
      </c>
    </row>
    <row r="195" spans="1:12" s="25" customFormat="1" ht="30.75" customHeight="1" x14ac:dyDescent="0.2">
      <c r="A195" s="365"/>
      <c r="B195" s="103" t="s">
        <v>366</v>
      </c>
      <c r="C195" s="87" t="s">
        <v>297</v>
      </c>
      <c r="D195" s="85" t="s">
        <v>298</v>
      </c>
      <c r="E195" s="109">
        <v>14612.33</v>
      </c>
      <c r="F195" s="15">
        <f t="shared" ref="F195:F197" si="43">ROUND(K195*0.62,2)</f>
        <v>20.78</v>
      </c>
      <c r="G195" s="15">
        <f t="shared" ref="G195:G197" si="44">ROUND(E195*F195/1000,2)</f>
        <v>303.64</v>
      </c>
      <c r="H195" s="15">
        <f>ROUND(E195*$I$222,2)</f>
        <v>16804.18</v>
      </c>
      <c r="I195" s="15">
        <f t="shared" ref="I195:I197" si="45">K195-F195</f>
        <v>12.740000000000002</v>
      </c>
      <c r="J195" s="15">
        <f t="shared" ref="J195:J197" si="46">ROUND(H195*I195/1000,2)</f>
        <v>214.09</v>
      </c>
      <c r="K195" s="15">
        <v>33.520000000000003</v>
      </c>
      <c r="L195" s="104">
        <f>J195+G195</f>
        <v>517.73</v>
      </c>
    </row>
    <row r="196" spans="1:12" s="25" customFormat="1" ht="33.6" customHeight="1" x14ac:dyDescent="0.2">
      <c r="A196" s="365"/>
      <c r="B196" s="105" t="s">
        <v>260</v>
      </c>
      <c r="C196" s="89" t="s">
        <v>310</v>
      </c>
      <c r="D196" s="85" t="s">
        <v>154</v>
      </c>
      <c r="E196" s="88">
        <v>38443.51</v>
      </c>
      <c r="F196" s="85">
        <f t="shared" si="43"/>
        <v>18.59</v>
      </c>
      <c r="G196" s="85">
        <f t="shared" si="44"/>
        <v>714.66</v>
      </c>
      <c r="H196" s="15">
        <f>ROUND(E196*$I$222,2)</f>
        <v>44210.04</v>
      </c>
      <c r="I196" s="85">
        <f t="shared" si="45"/>
        <v>11.388999999999999</v>
      </c>
      <c r="J196" s="85">
        <f t="shared" si="46"/>
        <v>503.51</v>
      </c>
      <c r="K196" s="85">
        <v>29.978999999999999</v>
      </c>
      <c r="L196" s="131">
        <f>J196+G196</f>
        <v>1218.17</v>
      </c>
    </row>
    <row r="197" spans="1:12" s="25" customFormat="1" ht="30.6" customHeight="1" thickBot="1" x14ac:dyDescent="0.25">
      <c r="A197" s="365"/>
      <c r="B197" s="105" t="s">
        <v>264</v>
      </c>
      <c r="C197" s="95" t="s">
        <v>318</v>
      </c>
      <c r="D197" s="85" t="s">
        <v>176</v>
      </c>
      <c r="E197" s="88">
        <v>15762.94</v>
      </c>
      <c r="F197" s="85">
        <f t="shared" si="43"/>
        <v>36.33</v>
      </c>
      <c r="G197" s="85">
        <f t="shared" si="44"/>
        <v>572.66999999999996</v>
      </c>
      <c r="H197" s="15">
        <f>ROUND(E197*$I$222,2)</f>
        <v>18127.38</v>
      </c>
      <c r="I197" s="85">
        <f t="shared" si="45"/>
        <v>22.270000000000003</v>
      </c>
      <c r="J197" s="85">
        <f t="shared" si="46"/>
        <v>403.7</v>
      </c>
      <c r="K197" s="85">
        <v>58.6</v>
      </c>
      <c r="L197" s="131">
        <f>J197+G197</f>
        <v>976.36999999999989</v>
      </c>
    </row>
    <row r="198" spans="1:12" s="110" customFormat="1" ht="38.25" customHeight="1" thickBot="1" x14ac:dyDescent="0.25">
      <c r="A198" s="55" t="s">
        <v>266</v>
      </c>
      <c r="B198" s="9" t="s">
        <v>552</v>
      </c>
      <c r="C198" s="10"/>
      <c r="D198" s="10"/>
      <c r="E198" s="10"/>
      <c r="F198" s="10">
        <f>F199</f>
        <v>93</v>
      </c>
      <c r="G198" s="10">
        <f>G199</f>
        <v>1358.95</v>
      </c>
      <c r="H198" s="10"/>
      <c r="I198" s="10">
        <f>I199</f>
        <v>57</v>
      </c>
      <c r="J198" s="10">
        <f>J199</f>
        <v>957.84</v>
      </c>
      <c r="K198" s="10">
        <f>K199</f>
        <v>150</v>
      </c>
      <c r="L198" s="17">
        <f>L199</f>
        <v>2316.79</v>
      </c>
    </row>
    <row r="199" spans="1:12" s="25" customFormat="1" ht="40.5" customHeight="1" thickBot="1" x14ac:dyDescent="0.25">
      <c r="A199" s="145" t="s">
        <v>267</v>
      </c>
      <c r="B199" s="48" t="s">
        <v>268</v>
      </c>
      <c r="C199" s="87" t="s">
        <v>297</v>
      </c>
      <c r="D199" s="85" t="s">
        <v>298</v>
      </c>
      <c r="E199" s="109">
        <v>14612.33</v>
      </c>
      <c r="F199" s="47">
        <f>ROUND(K199*0.62,2)</f>
        <v>93</v>
      </c>
      <c r="G199" s="47">
        <f>ROUND(E199*F199/1000,2)</f>
        <v>1358.95</v>
      </c>
      <c r="H199" s="15">
        <f>ROUND(E199*$I$222,2)</f>
        <v>16804.18</v>
      </c>
      <c r="I199" s="47">
        <f>K199-F199</f>
        <v>57</v>
      </c>
      <c r="J199" s="47">
        <f>ROUND(H199*I199/1000,2)</f>
        <v>957.84</v>
      </c>
      <c r="K199" s="56">
        <v>150</v>
      </c>
      <c r="L199" s="133">
        <f>G199+J199</f>
        <v>2316.79</v>
      </c>
    </row>
    <row r="200" spans="1:12" s="25" customFormat="1" ht="36.75" customHeight="1" thickBot="1" x14ac:dyDescent="0.25">
      <c r="A200" s="55" t="s">
        <v>15</v>
      </c>
      <c r="B200" s="9" t="s">
        <v>269</v>
      </c>
      <c r="C200" s="10"/>
      <c r="D200" s="10"/>
      <c r="E200" s="10"/>
      <c r="F200" s="10">
        <f>SUM(F201:F203)</f>
        <v>928.82999999999993</v>
      </c>
      <c r="G200" s="10">
        <f>SUM(G201:G203)</f>
        <v>13010.65</v>
      </c>
      <c r="H200" s="10"/>
      <c r="I200" s="10">
        <f>SUM(I201:I203)</f>
        <v>569.29000000000008</v>
      </c>
      <c r="J200" s="10">
        <f>SUM(J201:J203)</f>
        <v>9170.5300000000007</v>
      </c>
      <c r="K200" s="10">
        <f>SUM(K201:K203)</f>
        <v>1498.12</v>
      </c>
      <c r="L200" s="17">
        <f>SUM(L201:L203)</f>
        <v>22181.18</v>
      </c>
    </row>
    <row r="201" spans="1:12" s="25" customFormat="1" ht="39.75" customHeight="1" x14ac:dyDescent="0.2">
      <c r="A201" s="301" t="s">
        <v>270</v>
      </c>
      <c r="B201" s="51" t="s">
        <v>271</v>
      </c>
      <c r="C201" s="85" t="s">
        <v>27</v>
      </c>
      <c r="D201" s="85" t="s">
        <v>49</v>
      </c>
      <c r="E201" s="84">
        <v>12994.47</v>
      </c>
      <c r="F201" s="15">
        <f>ROUND(K201*0.62,2)</f>
        <v>229.4</v>
      </c>
      <c r="G201" s="15">
        <f>ROUND(E201*F201/1000,2)</f>
        <v>2980.93</v>
      </c>
      <c r="H201" s="15">
        <f>ROUND(E201*$I$222,2)</f>
        <v>14943.64</v>
      </c>
      <c r="I201" s="15">
        <f>K201-F201</f>
        <v>140.6</v>
      </c>
      <c r="J201" s="15">
        <f>ROUND(H201*I201/1000,2)</f>
        <v>2101.08</v>
      </c>
      <c r="K201" s="85">
        <v>370</v>
      </c>
      <c r="L201" s="104">
        <f>G201+J201</f>
        <v>5082.01</v>
      </c>
    </row>
    <row r="202" spans="1:12" s="25" customFormat="1" ht="55.5" customHeight="1" x14ac:dyDescent="0.2">
      <c r="A202" s="301" t="s">
        <v>272</v>
      </c>
      <c r="B202" s="51" t="s">
        <v>273</v>
      </c>
      <c r="C202" s="87" t="s">
        <v>297</v>
      </c>
      <c r="D202" s="85" t="s">
        <v>298</v>
      </c>
      <c r="E202" s="109">
        <v>14612.33</v>
      </c>
      <c r="F202" s="85">
        <f>ROUND(K202*0.62,2)</f>
        <v>581.63</v>
      </c>
      <c r="G202" s="85">
        <f>ROUND(E202*F202/1000,2)</f>
        <v>8498.9699999999993</v>
      </c>
      <c r="H202" s="15">
        <f>ROUND(E202*$I$222,2)</f>
        <v>16804.18</v>
      </c>
      <c r="I202" s="85">
        <f>K202-F202</f>
        <v>356.49</v>
      </c>
      <c r="J202" s="85">
        <f>ROUND(H202*I202/1000,2)</f>
        <v>5990.52</v>
      </c>
      <c r="K202" s="85">
        <v>938.12</v>
      </c>
      <c r="L202" s="131">
        <f>G202+J202</f>
        <v>14489.49</v>
      </c>
    </row>
    <row r="203" spans="1:12" s="25" customFormat="1" ht="40.5" customHeight="1" thickBot="1" x14ac:dyDescent="0.25">
      <c r="A203" s="301" t="s">
        <v>274</v>
      </c>
      <c r="B203" s="51" t="s">
        <v>275</v>
      </c>
      <c r="C203" s="85" t="s">
        <v>27</v>
      </c>
      <c r="D203" s="85" t="s">
        <v>49</v>
      </c>
      <c r="E203" s="78">
        <v>12994.47</v>
      </c>
      <c r="F203" s="85">
        <f>ROUND(K203*0.62,2)</f>
        <v>117.8</v>
      </c>
      <c r="G203" s="85">
        <f>ROUND(E203*F203/1000,2)</f>
        <v>1530.75</v>
      </c>
      <c r="H203" s="15">
        <f>ROUND(E203*$I$222,2)</f>
        <v>14943.64</v>
      </c>
      <c r="I203" s="85">
        <f>K203-F203</f>
        <v>72.2</v>
      </c>
      <c r="J203" s="85">
        <f>ROUND(H203*I203/1000,2)</f>
        <v>1078.93</v>
      </c>
      <c r="K203" s="85">
        <v>190</v>
      </c>
      <c r="L203" s="131">
        <f>G203+J203</f>
        <v>2609.6800000000003</v>
      </c>
    </row>
    <row r="204" spans="1:12" s="25" customFormat="1" ht="41.25" customHeight="1" thickBot="1" x14ac:dyDescent="0.25">
      <c r="A204" s="55" t="s">
        <v>276</v>
      </c>
      <c r="B204" s="9" t="s">
        <v>277</v>
      </c>
      <c r="C204" s="10"/>
      <c r="D204" s="10"/>
      <c r="E204" s="10"/>
      <c r="F204" s="10">
        <f>F205</f>
        <v>86.8</v>
      </c>
      <c r="G204" s="10">
        <f>G205</f>
        <v>1127.92</v>
      </c>
      <c r="H204" s="10"/>
      <c r="I204" s="10">
        <f>I205</f>
        <v>53.2</v>
      </c>
      <c r="J204" s="10">
        <f>J205</f>
        <v>795</v>
      </c>
      <c r="K204" s="10">
        <f>K205</f>
        <v>140</v>
      </c>
      <c r="L204" s="17">
        <f>L205</f>
        <v>1922.92</v>
      </c>
    </row>
    <row r="205" spans="1:12" s="25" customFormat="1" ht="41.25" customHeight="1" thickBot="1" x14ac:dyDescent="0.25">
      <c r="A205" s="314" t="s">
        <v>278</v>
      </c>
      <c r="B205" s="315" t="s">
        <v>279</v>
      </c>
      <c r="C205" s="316" t="s">
        <v>27</v>
      </c>
      <c r="D205" s="316" t="s">
        <v>49</v>
      </c>
      <c r="E205" s="317">
        <v>12994.47</v>
      </c>
      <c r="F205" s="316">
        <f>ROUND(K205*0.62,2)</f>
        <v>86.8</v>
      </c>
      <c r="G205" s="316">
        <f>ROUND(E205*F205/1000,2)</f>
        <v>1127.92</v>
      </c>
      <c r="H205" s="316">
        <f>ROUND(E205*$I$222,2)</f>
        <v>14943.64</v>
      </c>
      <c r="I205" s="316">
        <f>K205-F205</f>
        <v>53.2</v>
      </c>
      <c r="J205" s="316">
        <f>ROUND(H205*I205/1000,2)</f>
        <v>795</v>
      </c>
      <c r="K205" s="316">
        <v>140</v>
      </c>
      <c r="L205" s="318">
        <f>J205+G205</f>
        <v>1922.92</v>
      </c>
    </row>
    <row r="206" spans="1:12" x14ac:dyDescent="0.2">
      <c r="A206" s="166"/>
      <c r="B206" s="167" t="s">
        <v>839</v>
      </c>
      <c r="C206" s="168"/>
      <c r="D206" s="168"/>
      <c r="E206" s="168"/>
      <c r="F206" s="168">
        <f>F207+F210</f>
        <v>42977.429999999993</v>
      </c>
      <c r="G206" s="168">
        <f>G207+G210</f>
        <v>579305.38000000012</v>
      </c>
      <c r="H206" s="168"/>
      <c r="I206" s="168">
        <f>I207+I210</f>
        <v>26341.023300000001</v>
      </c>
      <c r="J206" s="168">
        <f>J207+J210</f>
        <v>408314.18000000005</v>
      </c>
      <c r="K206" s="168">
        <f>K207+K210</f>
        <v>69318.453299999994</v>
      </c>
      <c r="L206" s="169">
        <f>L207+L210</f>
        <v>987619.55999999982</v>
      </c>
    </row>
    <row r="207" spans="1:12" s="7" customFormat="1" x14ac:dyDescent="0.2">
      <c r="A207" s="149"/>
      <c r="B207" s="37" t="s">
        <v>837</v>
      </c>
      <c r="C207" s="58"/>
      <c r="D207" s="58"/>
      <c r="E207" s="58"/>
      <c r="F207" s="58">
        <f>F208+F209</f>
        <v>40376.719999999994</v>
      </c>
      <c r="G207" s="58">
        <f>G208+G209</f>
        <v>579276.33000000007</v>
      </c>
      <c r="H207" s="58"/>
      <c r="I207" s="58">
        <f>I208+I209</f>
        <v>24747.033300000003</v>
      </c>
      <c r="J207" s="58">
        <f>J208+J209</f>
        <v>408295.66000000003</v>
      </c>
      <c r="K207" s="58">
        <f>K208+K209</f>
        <v>65123.753299999997</v>
      </c>
      <c r="L207" s="150">
        <f>L208+L209</f>
        <v>987571.98999999987</v>
      </c>
    </row>
    <row r="208" spans="1:12" s="7" customFormat="1" x14ac:dyDescent="0.2">
      <c r="A208" s="149"/>
      <c r="B208" s="37" t="s">
        <v>92</v>
      </c>
      <c r="C208" s="58"/>
      <c r="D208" s="58"/>
      <c r="E208" s="58"/>
      <c r="F208" s="58">
        <f>F12+F15+F17+F40+F167+F180+F182+F187+F198+F200+F204</f>
        <v>22571.739999999994</v>
      </c>
      <c r="G208" s="58">
        <f>G12+G15+G17+G40+G167+G180+G182+G187+G198+G200+G204</f>
        <v>319432.83</v>
      </c>
      <c r="H208" s="58"/>
      <c r="I208" s="58">
        <f>I12+I15+I17+I40+I167+I180+I182+I187+I198+I200+I204</f>
        <v>13834.3033</v>
      </c>
      <c r="J208" s="58">
        <f>J12+J15+J17+J40+J167+J180+J182+J187+J198+J200+J204</f>
        <v>225148.06000000003</v>
      </c>
      <c r="K208" s="58">
        <f>K12+K15+K17+K40+K167+K180+K182+K187+K198+K200+K204</f>
        <v>36406.043299999998</v>
      </c>
      <c r="L208" s="150">
        <f>L12+L15+L17+L40+L167+L180+L182+L187+L198+L200+L204</f>
        <v>544580.89</v>
      </c>
    </row>
    <row r="209" spans="1:12" s="7" customFormat="1" ht="11.85" customHeight="1" x14ac:dyDescent="0.2">
      <c r="A209" s="149"/>
      <c r="B209" s="37" t="s">
        <v>281</v>
      </c>
      <c r="C209" s="58"/>
      <c r="D209" s="58"/>
      <c r="E209" s="58"/>
      <c r="F209" s="58">
        <f>F41</f>
        <v>17804.98</v>
      </c>
      <c r="G209" s="58">
        <f>G41</f>
        <v>259843.50000000003</v>
      </c>
      <c r="H209" s="58"/>
      <c r="I209" s="58">
        <f>I41</f>
        <v>10912.730000000001</v>
      </c>
      <c r="J209" s="58">
        <f>J41</f>
        <v>183147.60000000003</v>
      </c>
      <c r="K209" s="58">
        <f>K41</f>
        <v>28717.710000000003</v>
      </c>
      <c r="L209" s="150">
        <f>L41</f>
        <v>442991.09999999986</v>
      </c>
    </row>
    <row r="210" spans="1:12" ht="11.25" customHeight="1" thickBot="1" x14ac:dyDescent="0.25">
      <c r="A210" s="151"/>
      <c r="B210" s="152" t="s">
        <v>838</v>
      </c>
      <c r="C210" s="153"/>
      <c r="D210" s="153"/>
      <c r="E210" s="153"/>
      <c r="F210" s="153">
        <f>F188</f>
        <v>2600.71</v>
      </c>
      <c r="G210" s="153">
        <f>G188</f>
        <v>29.05</v>
      </c>
      <c r="H210" s="153"/>
      <c r="I210" s="153">
        <f>I188</f>
        <v>1593.9899999999998</v>
      </c>
      <c r="J210" s="153">
        <f>J188</f>
        <v>18.52</v>
      </c>
      <c r="K210" s="153">
        <f>K188</f>
        <v>4194.7</v>
      </c>
      <c r="L210" s="154">
        <f>L188</f>
        <v>47.57</v>
      </c>
    </row>
    <row r="212" spans="1:12" hidden="1" x14ac:dyDescent="0.2"/>
    <row r="213" spans="1:12" hidden="1" x14ac:dyDescent="0.2">
      <c r="B213" s="1" t="s">
        <v>367</v>
      </c>
      <c r="H213" s="4">
        <v>1.1499999999999999</v>
      </c>
    </row>
    <row r="214" spans="1:12" hidden="1" x14ac:dyDescent="0.2">
      <c r="B214" s="1" t="s">
        <v>368</v>
      </c>
      <c r="H214" s="111">
        <v>1.0369999999999999</v>
      </c>
    </row>
    <row r="215" spans="1:12" hidden="1" x14ac:dyDescent="0.2"/>
    <row r="216" spans="1:12" hidden="1" x14ac:dyDescent="0.2"/>
    <row r="217" spans="1:12" hidden="1" x14ac:dyDescent="0.2"/>
    <row r="218" spans="1:12" hidden="1" x14ac:dyDescent="0.2"/>
    <row r="219" spans="1:12" hidden="1" x14ac:dyDescent="0.2"/>
    <row r="221" spans="1:12" ht="13.5" thickBot="1" x14ac:dyDescent="0.25">
      <c r="B221" s="112" t="s">
        <v>369</v>
      </c>
      <c r="C221" s="65"/>
      <c r="D221" s="66"/>
      <c r="E221" s="66"/>
      <c r="F221" s="65"/>
    </row>
    <row r="222" spans="1:12" x14ac:dyDescent="0.2">
      <c r="B222" s="112" t="s">
        <v>370</v>
      </c>
      <c r="C222" s="65"/>
      <c r="D222" s="66"/>
      <c r="E222" s="66"/>
      <c r="F222" s="65"/>
      <c r="I222" s="113">
        <v>1.1499999999999999</v>
      </c>
    </row>
    <row r="223" spans="1:12" x14ac:dyDescent="0.2">
      <c r="B223" s="112" t="s">
        <v>368</v>
      </c>
      <c r="C223" s="65"/>
      <c r="D223" s="66"/>
      <c r="E223" s="66"/>
      <c r="F223" s="65"/>
      <c r="I223" s="114">
        <v>1.04</v>
      </c>
    </row>
  </sheetData>
  <autoFilter ref="A11:L210"/>
  <mergeCells count="62">
    <mergeCell ref="A6:L6"/>
    <mergeCell ref="A150:A159"/>
    <mergeCell ref="A194:A197"/>
    <mergeCell ref="A161:A166"/>
    <mergeCell ref="B161:B163"/>
    <mergeCell ref="B164:B166"/>
    <mergeCell ref="A184:A185"/>
    <mergeCell ref="A192:A193"/>
    <mergeCell ref="B192:B193"/>
    <mergeCell ref="A131:A132"/>
    <mergeCell ref="C131:C132"/>
    <mergeCell ref="A133:A140"/>
    <mergeCell ref="A141:A142"/>
    <mergeCell ref="A143:A146"/>
    <mergeCell ref="C143:C146"/>
    <mergeCell ref="B144:B145"/>
    <mergeCell ref="A104:A111"/>
    <mergeCell ref="A112:A123"/>
    <mergeCell ref="A124:A125"/>
    <mergeCell ref="A126:A127"/>
    <mergeCell ref="A128:A129"/>
    <mergeCell ref="A86:A87"/>
    <mergeCell ref="A90:A91"/>
    <mergeCell ref="A92:A93"/>
    <mergeCell ref="A94:A95"/>
    <mergeCell ref="A96:A103"/>
    <mergeCell ref="A71:A72"/>
    <mergeCell ref="A73:A74"/>
    <mergeCell ref="A75:A76"/>
    <mergeCell ref="A78:A81"/>
    <mergeCell ref="A84:A85"/>
    <mergeCell ref="A57:A58"/>
    <mergeCell ref="A59:A60"/>
    <mergeCell ref="A61:A62"/>
    <mergeCell ref="A63:A64"/>
    <mergeCell ref="A69:A70"/>
    <mergeCell ref="A44:A45"/>
    <mergeCell ref="A47:A48"/>
    <mergeCell ref="A51:A52"/>
    <mergeCell ref="A53:A54"/>
    <mergeCell ref="A55:A56"/>
    <mergeCell ref="J9:J10"/>
    <mergeCell ref="K9:K10"/>
    <mergeCell ref="L9:L10"/>
    <mergeCell ref="A24:A25"/>
    <mergeCell ref="A42:A43"/>
    <mergeCell ref="A7:L7"/>
    <mergeCell ref="I2:L2"/>
    <mergeCell ref="I3:L4"/>
    <mergeCell ref="I5:L5"/>
    <mergeCell ref="A8:A10"/>
    <mergeCell ref="B8:B10"/>
    <mergeCell ref="C8:C10"/>
    <mergeCell ref="D8:D10"/>
    <mergeCell ref="E8:G8"/>
    <mergeCell ref="H8:J8"/>
    <mergeCell ref="K8:L8"/>
    <mergeCell ref="E9:E10"/>
    <mergeCell ref="F9:F10"/>
    <mergeCell ref="G9:G10"/>
    <mergeCell ref="H9:H10"/>
    <mergeCell ref="I9:I10"/>
  </mergeCells>
  <pageMargins left="0.39370078740157483" right="0.39370078740157483" top="0.78740157480314965" bottom="0" header="0.39370078740157483" footer="0"/>
  <pageSetup paperSize="9" scale="70" fitToHeight="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W96"/>
  <sheetViews>
    <sheetView view="pageBreakPreview" zoomScale="60" zoomScaleNormal="93" workbookViewId="0">
      <pane ySplit="11" topLeftCell="A68" activePane="bottomLeft" state="frozen"/>
      <selection pane="bottomLeft" activeCell="Q5" sqref="Q5:S5"/>
    </sheetView>
  </sheetViews>
  <sheetFormatPr defaultColWidth="8.85546875" defaultRowHeight="12.75" outlineLevelCol="1" x14ac:dyDescent="0.2"/>
  <cols>
    <col min="1" max="1" width="5.7109375" style="115" customWidth="1"/>
    <col min="2" max="2" width="44.7109375" style="66" customWidth="1"/>
    <col min="3" max="3" width="18.85546875" style="65" customWidth="1"/>
    <col min="4" max="4" width="28.28515625" style="115" customWidth="1"/>
    <col min="5" max="5" width="12.140625" style="115" customWidth="1"/>
    <col min="6" max="6" width="11.5703125" style="115" customWidth="1"/>
    <col min="7" max="7" width="10.28515625" style="115" customWidth="1"/>
    <col min="8" max="8" width="10.5703125" style="115" customWidth="1"/>
    <col min="9" max="9" width="10.85546875" style="115" customWidth="1"/>
    <col min="10" max="10" width="10.5703125" style="115" customWidth="1"/>
    <col min="11" max="11" width="12.140625" style="115" customWidth="1" outlineLevel="1"/>
    <col min="12" max="12" width="12.42578125" style="115" customWidth="1" outlineLevel="1"/>
    <col min="13" max="13" width="10.42578125" style="115" customWidth="1" outlineLevel="1"/>
    <col min="14" max="14" width="8.7109375" style="115" customWidth="1" outlineLevel="1"/>
    <col min="15" max="15" width="11" style="115" customWidth="1" outlineLevel="1"/>
    <col min="16" max="16" width="10" style="115" customWidth="1" outlineLevel="1"/>
    <col min="17" max="17" width="9" style="115" customWidth="1"/>
    <col min="18" max="18" width="11.140625" style="115" customWidth="1"/>
    <col min="19" max="19" width="11.42578125" style="115" customWidth="1"/>
    <col min="20" max="20" width="5.42578125" style="116" customWidth="1"/>
    <col min="21" max="21" width="14.5703125" style="115" customWidth="1"/>
    <col min="22" max="257" width="8.85546875" style="115"/>
    <col min="258" max="16384" width="8.85546875" style="6"/>
  </cols>
  <sheetData>
    <row r="2" spans="1:257" ht="18.75" x14ac:dyDescent="0.2">
      <c r="Q2" s="158" t="s">
        <v>753</v>
      </c>
      <c r="R2" s="159"/>
      <c r="S2" s="159"/>
    </row>
    <row r="3" spans="1:257" ht="15" customHeight="1" x14ac:dyDescent="0.2">
      <c r="Q3" s="370" t="s">
        <v>976</v>
      </c>
      <c r="R3" s="370"/>
      <c r="S3" s="370"/>
    </row>
    <row r="4" spans="1:257" ht="15.75" customHeight="1" x14ac:dyDescent="0.2">
      <c r="P4" s="117"/>
      <c r="Q4" s="370" t="s">
        <v>371</v>
      </c>
      <c r="R4" s="370"/>
      <c r="S4" s="370"/>
    </row>
    <row r="5" spans="1:257" ht="15.75" customHeight="1" x14ac:dyDescent="0.2">
      <c r="P5" s="117"/>
      <c r="Q5" s="363" t="s">
        <v>989</v>
      </c>
      <c r="R5" s="363"/>
      <c r="S5" s="363"/>
    </row>
    <row r="6" spans="1:257" ht="15.75" customHeight="1" x14ac:dyDescent="0.3">
      <c r="A6" s="359" t="s">
        <v>983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</row>
    <row r="7" spans="1:257" ht="27.75" customHeight="1" thickBot="1" x14ac:dyDescent="0.25">
      <c r="A7" s="371" t="s">
        <v>982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</row>
    <row r="8" spans="1:257" ht="14.25" customHeight="1" x14ac:dyDescent="0.2">
      <c r="A8" s="344" t="s">
        <v>372</v>
      </c>
      <c r="B8" s="347" t="s">
        <v>2</v>
      </c>
      <c r="C8" s="347" t="s">
        <v>3</v>
      </c>
      <c r="D8" s="347" t="s">
        <v>4</v>
      </c>
      <c r="E8" s="347" t="s">
        <v>556</v>
      </c>
      <c r="F8" s="347"/>
      <c r="G8" s="347"/>
      <c r="H8" s="347"/>
      <c r="I8" s="347"/>
      <c r="J8" s="347"/>
      <c r="K8" s="347" t="s">
        <v>557</v>
      </c>
      <c r="L8" s="347"/>
      <c r="M8" s="347"/>
      <c r="N8" s="347"/>
      <c r="O8" s="347"/>
      <c r="P8" s="347"/>
      <c r="Q8" s="347" t="s">
        <v>555</v>
      </c>
      <c r="R8" s="347"/>
      <c r="S8" s="350"/>
    </row>
    <row r="9" spans="1:257" ht="26.25" customHeight="1" x14ac:dyDescent="0.2">
      <c r="A9" s="345"/>
      <c r="B9" s="348"/>
      <c r="C9" s="348"/>
      <c r="D9" s="348"/>
      <c r="E9" s="348" t="s">
        <v>373</v>
      </c>
      <c r="F9" s="348"/>
      <c r="G9" s="54" t="s">
        <v>374</v>
      </c>
      <c r="H9" s="348" t="s">
        <v>375</v>
      </c>
      <c r="I9" s="348" t="s">
        <v>376</v>
      </c>
      <c r="J9" s="348" t="s">
        <v>561</v>
      </c>
      <c r="K9" s="348" t="s">
        <v>373</v>
      </c>
      <c r="L9" s="348"/>
      <c r="M9" s="54" t="s">
        <v>374</v>
      </c>
      <c r="N9" s="348" t="s">
        <v>375</v>
      </c>
      <c r="O9" s="348" t="s">
        <v>376</v>
      </c>
      <c r="P9" s="348" t="s">
        <v>561</v>
      </c>
      <c r="Q9" s="348" t="s">
        <v>375</v>
      </c>
      <c r="R9" s="348" t="s">
        <v>376</v>
      </c>
      <c r="S9" s="351" t="s">
        <v>561</v>
      </c>
    </row>
    <row r="10" spans="1:257" ht="65.849999999999994" customHeight="1" thickBot="1" x14ac:dyDescent="0.25">
      <c r="A10" s="346"/>
      <c r="B10" s="349"/>
      <c r="C10" s="349"/>
      <c r="D10" s="349"/>
      <c r="E10" s="162" t="s">
        <v>565</v>
      </c>
      <c r="F10" s="162" t="s">
        <v>566</v>
      </c>
      <c r="G10" s="162" t="s">
        <v>567</v>
      </c>
      <c r="H10" s="349"/>
      <c r="I10" s="349"/>
      <c r="J10" s="349"/>
      <c r="K10" s="162" t="s">
        <v>565</v>
      </c>
      <c r="L10" s="162" t="s">
        <v>566</v>
      </c>
      <c r="M10" s="162" t="s">
        <v>567</v>
      </c>
      <c r="N10" s="349"/>
      <c r="O10" s="349"/>
      <c r="P10" s="349"/>
      <c r="Q10" s="349"/>
      <c r="R10" s="349"/>
      <c r="S10" s="352"/>
    </row>
    <row r="11" spans="1:257" s="119" customFormat="1" ht="13.5" thickBot="1" x14ac:dyDescent="0.25">
      <c r="A11" s="155" t="s">
        <v>6</v>
      </c>
      <c r="B11" s="156" t="s">
        <v>7</v>
      </c>
      <c r="C11" s="156" t="s">
        <v>8</v>
      </c>
      <c r="D11" s="156" t="s">
        <v>9</v>
      </c>
      <c r="E11" s="156" t="s">
        <v>10</v>
      </c>
      <c r="F11" s="156" t="s">
        <v>11</v>
      </c>
      <c r="G11" s="156" t="s">
        <v>12</v>
      </c>
      <c r="H11" s="156" t="s">
        <v>13</v>
      </c>
      <c r="I11" s="156" t="s">
        <v>14</v>
      </c>
      <c r="J11" s="156" t="s">
        <v>15</v>
      </c>
      <c r="K11" s="156" t="s">
        <v>16</v>
      </c>
      <c r="L11" s="156" t="s">
        <v>17</v>
      </c>
      <c r="M11" s="156" t="s">
        <v>377</v>
      </c>
      <c r="N11" s="156" t="s">
        <v>378</v>
      </c>
      <c r="O11" s="156" t="s">
        <v>379</v>
      </c>
      <c r="P11" s="156" t="s">
        <v>380</v>
      </c>
      <c r="Q11" s="156" t="s">
        <v>381</v>
      </c>
      <c r="R11" s="156" t="s">
        <v>382</v>
      </c>
      <c r="S11" s="157" t="s">
        <v>383</v>
      </c>
      <c r="T11" s="118"/>
    </row>
    <row r="12" spans="1:257" ht="25.5" customHeight="1" thickBot="1" x14ac:dyDescent="0.25">
      <c r="A12" s="8" t="s">
        <v>35</v>
      </c>
      <c r="B12" s="9" t="s">
        <v>288</v>
      </c>
      <c r="C12" s="10"/>
      <c r="D12" s="10"/>
      <c r="E12" s="10"/>
      <c r="F12" s="10"/>
      <c r="G12" s="10"/>
      <c r="H12" s="10">
        <f>SUM(H13:H19)</f>
        <v>371.89</v>
      </c>
      <c r="I12" s="10">
        <f>SUM(I13:I19)</f>
        <v>4757.5</v>
      </c>
      <c r="J12" s="10">
        <f>SUM(J13:J19)</f>
        <v>5891.21</v>
      </c>
      <c r="K12" s="10"/>
      <c r="L12" s="10"/>
      <c r="M12" s="10"/>
      <c r="N12" s="10">
        <f t="shared" ref="N12:S12" si="0">SUM(N13:N19)</f>
        <v>371.87</v>
      </c>
      <c r="O12" s="10">
        <f t="shared" si="0"/>
        <v>4757.4700000000012</v>
      </c>
      <c r="P12" s="10">
        <f t="shared" si="0"/>
        <v>6774.4500000000007</v>
      </c>
      <c r="Q12" s="10">
        <f t="shared" si="0"/>
        <v>743.76</v>
      </c>
      <c r="R12" s="10">
        <f t="shared" si="0"/>
        <v>9514.970000000003</v>
      </c>
      <c r="S12" s="17">
        <f t="shared" si="0"/>
        <v>12665.660000000002</v>
      </c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0"/>
      <c r="BY12" s="120"/>
      <c r="BZ12" s="120"/>
      <c r="CA12" s="120"/>
      <c r="CB12" s="120"/>
      <c r="CC12" s="120"/>
      <c r="CD12" s="120"/>
      <c r="CE12" s="120"/>
      <c r="CF12" s="120"/>
      <c r="CG12" s="120"/>
      <c r="CH12" s="120"/>
      <c r="CI12" s="120"/>
      <c r="CJ12" s="120"/>
      <c r="CK12" s="120"/>
      <c r="CL12" s="120"/>
      <c r="CM12" s="120"/>
      <c r="CN12" s="120"/>
      <c r="CO12" s="120"/>
      <c r="CP12" s="120"/>
      <c r="CQ12" s="120"/>
      <c r="CR12" s="120"/>
      <c r="CS12" s="120"/>
      <c r="CT12" s="120"/>
      <c r="CU12" s="120"/>
      <c r="CV12" s="120"/>
      <c r="CW12" s="120"/>
      <c r="CX12" s="120"/>
      <c r="CY12" s="120"/>
      <c r="CZ12" s="120"/>
      <c r="DA12" s="120"/>
      <c r="DB12" s="120"/>
      <c r="DC12" s="120"/>
      <c r="DD12" s="120"/>
      <c r="DE12" s="120"/>
      <c r="DF12" s="120"/>
      <c r="DG12" s="120"/>
      <c r="DH12" s="120"/>
      <c r="DI12" s="120"/>
      <c r="DJ12" s="120"/>
      <c r="DK12" s="120"/>
      <c r="DL12" s="120"/>
      <c r="DM12" s="120"/>
      <c r="DN12" s="120"/>
      <c r="DO12" s="120"/>
      <c r="DP12" s="120"/>
      <c r="DQ12" s="120"/>
      <c r="DR12" s="120"/>
      <c r="DS12" s="120"/>
      <c r="DT12" s="120"/>
      <c r="DU12" s="120"/>
      <c r="DV12" s="120"/>
      <c r="DW12" s="120"/>
      <c r="DX12" s="120"/>
      <c r="DY12" s="120"/>
      <c r="DZ12" s="120"/>
      <c r="EA12" s="120"/>
      <c r="EB12" s="120"/>
      <c r="EC12" s="120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0"/>
      <c r="ER12" s="120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0"/>
      <c r="FG12" s="120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0"/>
      <c r="FV12" s="120"/>
      <c r="FW12" s="120"/>
      <c r="FX12" s="120"/>
      <c r="FY12" s="120"/>
      <c r="FZ12" s="120"/>
      <c r="GA12" s="120"/>
      <c r="GB12" s="120"/>
      <c r="GC12" s="120"/>
      <c r="GD12" s="120"/>
      <c r="GE12" s="120"/>
      <c r="GF12" s="120"/>
      <c r="GG12" s="120"/>
      <c r="GH12" s="120"/>
      <c r="GI12" s="120"/>
      <c r="GJ12" s="120"/>
      <c r="GK12" s="120"/>
      <c r="GL12" s="120"/>
      <c r="GM12" s="120"/>
      <c r="GN12" s="120"/>
      <c r="GO12" s="120"/>
      <c r="GP12" s="120"/>
      <c r="GQ12" s="120"/>
      <c r="GR12" s="120"/>
      <c r="GS12" s="120"/>
      <c r="GT12" s="120"/>
      <c r="GU12" s="120"/>
      <c r="GV12" s="120"/>
      <c r="GW12" s="120"/>
      <c r="GX12" s="120"/>
      <c r="GY12" s="120"/>
      <c r="GZ12" s="120"/>
      <c r="HA12" s="120"/>
      <c r="HB12" s="120"/>
      <c r="HC12" s="120"/>
      <c r="HD12" s="120"/>
      <c r="HE12" s="120"/>
      <c r="HF12" s="120"/>
      <c r="HG12" s="120"/>
      <c r="HH12" s="120"/>
      <c r="HI12" s="120"/>
      <c r="HJ12" s="120"/>
      <c r="HK12" s="120"/>
      <c r="HL12" s="120"/>
      <c r="HM12" s="120"/>
      <c r="HN12" s="120"/>
      <c r="HO12" s="120"/>
      <c r="HP12" s="120"/>
      <c r="HQ12" s="120"/>
      <c r="HR12" s="120"/>
      <c r="HS12" s="120"/>
      <c r="HT12" s="120"/>
      <c r="HU12" s="120"/>
      <c r="HV12" s="120"/>
      <c r="HW12" s="120"/>
      <c r="HX12" s="120"/>
      <c r="HY12" s="120"/>
      <c r="HZ12" s="120"/>
      <c r="IA12" s="120"/>
      <c r="IB12" s="120"/>
      <c r="IC12" s="120"/>
      <c r="ID12" s="120"/>
      <c r="IE12" s="120"/>
      <c r="IF12" s="120"/>
      <c r="IG12" s="120"/>
      <c r="IH12" s="120"/>
      <c r="II12" s="120"/>
      <c r="IJ12" s="120"/>
      <c r="IK12" s="120"/>
      <c r="IL12" s="120"/>
      <c r="IM12" s="120"/>
      <c r="IN12" s="120"/>
      <c r="IO12" s="120"/>
      <c r="IP12" s="120"/>
      <c r="IQ12" s="120"/>
      <c r="IR12" s="120"/>
      <c r="IS12" s="120"/>
      <c r="IT12" s="120"/>
      <c r="IU12" s="120"/>
      <c r="IV12" s="120"/>
      <c r="IW12" s="120"/>
    </row>
    <row r="13" spans="1:257" ht="51" customHeight="1" x14ac:dyDescent="0.2">
      <c r="A13" s="147" t="s">
        <v>289</v>
      </c>
      <c r="B13" s="76" t="s">
        <v>384</v>
      </c>
      <c r="C13" s="15" t="s">
        <v>39</v>
      </c>
      <c r="D13" s="15" t="s">
        <v>23</v>
      </c>
      <c r="E13" s="77">
        <v>12994.47</v>
      </c>
      <c r="F13" s="77">
        <v>115.17</v>
      </c>
      <c r="G13" s="15"/>
      <c r="H13" s="15">
        <f t="shared" ref="H13:I19" si="1">ROUND(Q13/12*6,2)</f>
        <v>163.93</v>
      </c>
      <c r="I13" s="15">
        <f t="shared" si="1"/>
        <v>1951.44</v>
      </c>
      <c r="J13" s="15">
        <f t="shared" ref="J13:J19" si="2">ROUND(H13*E13/1000,2)+ROUND(I13*F13/1000,2)</f>
        <v>2354.9299999999998</v>
      </c>
      <c r="K13" s="15">
        <f t="shared" ref="K13:L19" si="3">ROUND(E13*$K$90,2)</f>
        <v>14943.64</v>
      </c>
      <c r="L13" s="15">
        <f t="shared" si="3"/>
        <v>132.44999999999999</v>
      </c>
      <c r="M13" s="15"/>
      <c r="N13" s="15">
        <f t="shared" ref="N13:O19" si="4">Q13-H13</f>
        <v>163.93</v>
      </c>
      <c r="O13" s="15">
        <f t="shared" si="4"/>
        <v>1951.4299999999998</v>
      </c>
      <c r="P13" s="15">
        <f t="shared" ref="P13:P19" si="5">ROUND(N13*K13/1000,2)+ROUND(O13*L13/1000,2)</f>
        <v>2708.1800000000003</v>
      </c>
      <c r="Q13" s="15">
        <v>327.86</v>
      </c>
      <c r="R13" s="15">
        <v>3902.87</v>
      </c>
      <c r="S13" s="148">
        <f t="shared" ref="S13:S19" si="6">J13+P13</f>
        <v>5063.1100000000006</v>
      </c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120"/>
      <c r="BR13" s="120"/>
      <c r="BS13" s="120"/>
      <c r="BT13" s="120"/>
      <c r="BU13" s="120"/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  <c r="CL13" s="120"/>
      <c r="CM13" s="120"/>
      <c r="CN13" s="120"/>
      <c r="CO13" s="120"/>
      <c r="CP13" s="120"/>
      <c r="CQ13" s="120"/>
      <c r="CR13" s="120"/>
      <c r="CS13" s="120"/>
      <c r="CT13" s="120"/>
      <c r="CU13" s="120"/>
      <c r="CV13" s="120"/>
      <c r="CW13" s="120"/>
      <c r="CX13" s="120"/>
      <c r="CY13" s="120"/>
      <c r="CZ13" s="120"/>
      <c r="DA13" s="120"/>
      <c r="DB13" s="120"/>
      <c r="DC13" s="120"/>
      <c r="DD13" s="120"/>
      <c r="DE13" s="120"/>
      <c r="DF13" s="120"/>
      <c r="DG13" s="120"/>
      <c r="DH13" s="120"/>
      <c r="DI13" s="120"/>
      <c r="DJ13" s="120"/>
      <c r="DK13" s="120"/>
      <c r="DL13" s="120"/>
      <c r="DM13" s="120"/>
      <c r="DN13" s="120"/>
      <c r="DO13" s="120"/>
      <c r="DP13" s="120"/>
      <c r="DQ13" s="120"/>
      <c r="DR13" s="120"/>
      <c r="DS13" s="120"/>
      <c r="DT13" s="120"/>
      <c r="DU13" s="120"/>
      <c r="DV13" s="120"/>
      <c r="DW13" s="120"/>
      <c r="DX13" s="120"/>
      <c r="DY13" s="120"/>
      <c r="DZ13" s="120"/>
      <c r="EA13" s="120"/>
      <c r="EB13" s="120"/>
      <c r="EC13" s="120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0"/>
      <c r="ER13" s="120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0"/>
      <c r="FG13" s="120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0"/>
      <c r="FV13" s="120"/>
      <c r="FW13" s="120"/>
      <c r="FX13" s="120"/>
      <c r="FY13" s="120"/>
      <c r="FZ13" s="120"/>
      <c r="GA13" s="120"/>
      <c r="GB13" s="120"/>
      <c r="GC13" s="120"/>
      <c r="GD13" s="120"/>
      <c r="GE13" s="120"/>
      <c r="GF13" s="120"/>
      <c r="GG13" s="120"/>
      <c r="GH13" s="120"/>
      <c r="GI13" s="120"/>
      <c r="GJ13" s="120"/>
      <c r="GK13" s="120"/>
      <c r="GL13" s="120"/>
      <c r="GM13" s="120"/>
      <c r="GN13" s="120"/>
      <c r="GO13" s="120"/>
      <c r="GP13" s="120"/>
      <c r="GQ13" s="120"/>
      <c r="GR13" s="120"/>
      <c r="GS13" s="120"/>
      <c r="GT13" s="120"/>
      <c r="GU13" s="120"/>
      <c r="GV13" s="120"/>
      <c r="GW13" s="120"/>
      <c r="GX13" s="120"/>
      <c r="GY13" s="120"/>
      <c r="GZ13" s="120"/>
      <c r="HA13" s="120"/>
      <c r="HB13" s="120"/>
      <c r="HC13" s="120"/>
      <c r="HD13" s="120"/>
      <c r="HE13" s="120"/>
      <c r="HF13" s="120"/>
      <c r="HG13" s="120"/>
      <c r="HH13" s="120"/>
      <c r="HI13" s="120"/>
      <c r="HJ13" s="120"/>
      <c r="HK13" s="120"/>
      <c r="HL13" s="120"/>
      <c r="HM13" s="120"/>
      <c r="HN13" s="120"/>
      <c r="HO13" s="120"/>
      <c r="HP13" s="120"/>
      <c r="HQ13" s="120"/>
      <c r="HR13" s="120"/>
      <c r="HS13" s="120"/>
      <c r="HT13" s="120"/>
      <c r="HU13" s="120"/>
      <c r="HV13" s="120"/>
      <c r="HW13" s="120"/>
      <c r="HX13" s="120"/>
      <c r="HY13" s="120"/>
      <c r="HZ13" s="120"/>
      <c r="IA13" s="120"/>
      <c r="IB13" s="120"/>
      <c r="IC13" s="120"/>
      <c r="ID13" s="120"/>
      <c r="IE13" s="120"/>
      <c r="IF13" s="120"/>
      <c r="IG13" s="120"/>
      <c r="IH13" s="120"/>
      <c r="II13" s="120"/>
      <c r="IJ13" s="120"/>
      <c r="IK13" s="120"/>
      <c r="IL13" s="120"/>
      <c r="IM13" s="120"/>
      <c r="IN13" s="120"/>
      <c r="IO13" s="120"/>
      <c r="IP13" s="120"/>
      <c r="IQ13" s="120"/>
      <c r="IR13" s="120"/>
      <c r="IS13" s="120"/>
      <c r="IT13" s="120"/>
      <c r="IU13" s="120"/>
      <c r="IV13" s="120"/>
      <c r="IW13" s="120"/>
    </row>
    <row r="14" spans="1:257" s="120" customFormat="1" ht="38.25" customHeight="1" x14ac:dyDescent="0.2">
      <c r="A14" s="301" t="s">
        <v>291</v>
      </c>
      <c r="B14" s="51" t="s">
        <v>296</v>
      </c>
      <c r="C14" s="85" t="s">
        <v>297</v>
      </c>
      <c r="D14" s="85" t="s">
        <v>298</v>
      </c>
      <c r="E14" s="88">
        <v>14612.33</v>
      </c>
      <c r="F14" s="86">
        <v>164</v>
      </c>
      <c r="G14" s="85"/>
      <c r="H14" s="85">
        <f t="shared" si="1"/>
        <v>39.58</v>
      </c>
      <c r="I14" s="85">
        <f t="shared" si="1"/>
        <v>680.55</v>
      </c>
      <c r="J14" s="85">
        <f t="shared" si="2"/>
        <v>689.97</v>
      </c>
      <c r="K14" s="85">
        <f t="shared" si="3"/>
        <v>16804.18</v>
      </c>
      <c r="L14" s="85">
        <f t="shared" si="3"/>
        <v>188.6</v>
      </c>
      <c r="M14" s="85"/>
      <c r="N14" s="85">
        <f t="shared" si="4"/>
        <v>39.58</v>
      </c>
      <c r="O14" s="85">
        <f t="shared" si="4"/>
        <v>680.54</v>
      </c>
      <c r="P14" s="85">
        <f t="shared" si="5"/>
        <v>793.46</v>
      </c>
      <c r="Q14" s="85">
        <v>79.16</v>
      </c>
      <c r="R14" s="85">
        <v>1361.09</v>
      </c>
      <c r="S14" s="142">
        <f t="shared" si="6"/>
        <v>1483.43</v>
      </c>
      <c r="T14" s="116"/>
    </row>
    <row r="15" spans="1:257" s="120" customFormat="1" ht="45" customHeight="1" x14ac:dyDescent="0.2">
      <c r="A15" s="301" t="s">
        <v>292</v>
      </c>
      <c r="B15" s="51" t="s">
        <v>57</v>
      </c>
      <c r="C15" s="85" t="s">
        <v>39</v>
      </c>
      <c r="D15" s="85" t="s">
        <v>23</v>
      </c>
      <c r="E15" s="78">
        <v>12994.47</v>
      </c>
      <c r="F15" s="84">
        <v>115.17</v>
      </c>
      <c r="G15" s="85"/>
      <c r="H15" s="85">
        <f t="shared" si="1"/>
        <v>53.85</v>
      </c>
      <c r="I15" s="85">
        <f t="shared" si="1"/>
        <v>839.45</v>
      </c>
      <c r="J15" s="85">
        <f t="shared" si="2"/>
        <v>796.43000000000006</v>
      </c>
      <c r="K15" s="85">
        <f t="shared" si="3"/>
        <v>14943.64</v>
      </c>
      <c r="L15" s="85">
        <f t="shared" si="3"/>
        <v>132.44999999999999</v>
      </c>
      <c r="M15" s="85"/>
      <c r="N15" s="85">
        <f t="shared" si="4"/>
        <v>53.85</v>
      </c>
      <c r="O15" s="85">
        <f t="shared" si="4"/>
        <v>839.45</v>
      </c>
      <c r="P15" s="85">
        <f t="shared" si="5"/>
        <v>915.91000000000008</v>
      </c>
      <c r="Q15" s="85">
        <v>107.7</v>
      </c>
      <c r="R15" s="85">
        <v>1678.9</v>
      </c>
      <c r="S15" s="142">
        <f t="shared" si="6"/>
        <v>1712.3400000000001</v>
      </c>
      <c r="T15" s="116"/>
    </row>
    <row r="16" spans="1:257" s="120" customFormat="1" ht="51" customHeight="1" x14ac:dyDescent="0.2">
      <c r="A16" s="301" t="s">
        <v>293</v>
      </c>
      <c r="B16" s="51" t="s">
        <v>305</v>
      </c>
      <c r="C16" s="85" t="s">
        <v>32</v>
      </c>
      <c r="D16" s="85" t="s">
        <v>23</v>
      </c>
      <c r="E16" s="88">
        <v>14147.97</v>
      </c>
      <c r="F16" s="77">
        <v>21.78</v>
      </c>
      <c r="G16" s="85"/>
      <c r="H16" s="85">
        <f t="shared" si="1"/>
        <v>30.21</v>
      </c>
      <c r="I16" s="85">
        <f t="shared" si="1"/>
        <v>463.63</v>
      </c>
      <c r="J16" s="85">
        <f t="shared" si="2"/>
        <v>437.51000000000005</v>
      </c>
      <c r="K16" s="85">
        <f t="shared" si="3"/>
        <v>16270.17</v>
      </c>
      <c r="L16" s="85">
        <f t="shared" si="3"/>
        <v>25.05</v>
      </c>
      <c r="M16" s="85"/>
      <c r="N16" s="85">
        <f t="shared" si="4"/>
        <v>30.21</v>
      </c>
      <c r="O16" s="85">
        <f t="shared" si="4"/>
        <v>463.63</v>
      </c>
      <c r="P16" s="85">
        <f t="shared" si="5"/>
        <v>503.13</v>
      </c>
      <c r="Q16" s="85">
        <v>60.42</v>
      </c>
      <c r="R16" s="85">
        <v>927.26</v>
      </c>
      <c r="S16" s="142">
        <f t="shared" si="6"/>
        <v>940.6400000000001</v>
      </c>
      <c r="T16" s="116"/>
    </row>
    <row r="17" spans="1:257" s="120" customFormat="1" ht="53.25" customHeight="1" x14ac:dyDescent="0.2">
      <c r="A17" s="301" t="s">
        <v>295</v>
      </c>
      <c r="B17" s="51" t="s">
        <v>385</v>
      </c>
      <c r="C17" s="85" t="s">
        <v>32</v>
      </c>
      <c r="D17" s="85" t="s">
        <v>23</v>
      </c>
      <c r="E17" s="88">
        <v>14147.97</v>
      </c>
      <c r="F17" s="77">
        <v>21.78</v>
      </c>
      <c r="G17" s="85"/>
      <c r="H17" s="85">
        <f t="shared" si="1"/>
        <v>18.77</v>
      </c>
      <c r="I17" s="85">
        <f t="shared" si="1"/>
        <v>403.14</v>
      </c>
      <c r="J17" s="85">
        <f t="shared" si="2"/>
        <v>274.33999999999997</v>
      </c>
      <c r="K17" s="85">
        <f t="shared" si="3"/>
        <v>16270.17</v>
      </c>
      <c r="L17" s="85">
        <f t="shared" si="3"/>
        <v>25.05</v>
      </c>
      <c r="M17" s="85"/>
      <c r="N17" s="85">
        <f t="shared" si="4"/>
        <v>18.77</v>
      </c>
      <c r="O17" s="85">
        <f t="shared" si="4"/>
        <v>403.14</v>
      </c>
      <c r="P17" s="85">
        <f t="shared" si="5"/>
        <v>315.49</v>
      </c>
      <c r="Q17" s="85">
        <v>37.54</v>
      </c>
      <c r="R17" s="85">
        <v>806.28</v>
      </c>
      <c r="S17" s="142">
        <f t="shared" si="6"/>
        <v>589.82999999999993</v>
      </c>
      <c r="T17" s="116"/>
    </row>
    <row r="18" spans="1:257" s="120" customFormat="1" ht="41.25" customHeight="1" x14ac:dyDescent="0.2">
      <c r="A18" s="301"/>
      <c r="B18" s="51" t="s">
        <v>79</v>
      </c>
      <c r="C18" s="85" t="s">
        <v>62</v>
      </c>
      <c r="D18" s="85" t="s">
        <v>304</v>
      </c>
      <c r="E18" s="88">
        <v>19691.080000000002</v>
      </c>
      <c r="F18" s="86">
        <v>112.76</v>
      </c>
      <c r="G18" s="85"/>
      <c r="H18" s="85">
        <f t="shared" si="1"/>
        <v>64.38</v>
      </c>
      <c r="I18" s="85">
        <f t="shared" si="1"/>
        <v>402.69</v>
      </c>
      <c r="J18" s="85">
        <f t="shared" si="2"/>
        <v>1313.1200000000001</v>
      </c>
      <c r="K18" s="85">
        <f t="shared" si="3"/>
        <v>22644.74</v>
      </c>
      <c r="L18" s="85">
        <f t="shared" si="3"/>
        <v>129.66999999999999</v>
      </c>
      <c r="M18" s="85"/>
      <c r="N18" s="85">
        <f t="shared" si="4"/>
        <v>64.37</v>
      </c>
      <c r="O18" s="85">
        <f t="shared" si="4"/>
        <v>402.68</v>
      </c>
      <c r="P18" s="85">
        <f t="shared" si="5"/>
        <v>1509.8600000000001</v>
      </c>
      <c r="Q18" s="85">
        <v>128.75</v>
      </c>
      <c r="R18" s="85">
        <v>805.37</v>
      </c>
      <c r="S18" s="142">
        <f t="shared" si="6"/>
        <v>2822.9800000000005</v>
      </c>
      <c r="T18" s="116"/>
    </row>
    <row r="19" spans="1:257" s="120" customFormat="1" ht="49.7" customHeight="1" thickBot="1" x14ac:dyDescent="0.25">
      <c r="A19" s="308"/>
      <c r="B19" s="210" t="s">
        <v>81</v>
      </c>
      <c r="C19" s="16" t="s">
        <v>62</v>
      </c>
      <c r="D19" s="16" t="s">
        <v>304</v>
      </c>
      <c r="E19" s="107">
        <v>19691.080000000002</v>
      </c>
      <c r="F19" s="206">
        <v>112.76</v>
      </c>
      <c r="G19" s="16"/>
      <c r="H19" s="16">
        <f t="shared" si="1"/>
        <v>1.17</v>
      </c>
      <c r="I19" s="16">
        <f t="shared" si="1"/>
        <v>16.600000000000001</v>
      </c>
      <c r="J19" s="16">
        <f t="shared" si="2"/>
        <v>24.91</v>
      </c>
      <c r="K19" s="16">
        <f t="shared" si="3"/>
        <v>22644.74</v>
      </c>
      <c r="L19" s="16">
        <f t="shared" si="3"/>
        <v>129.66999999999999</v>
      </c>
      <c r="M19" s="16"/>
      <c r="N19" s="16">
        <f t="shared" si="4"/>
        <v>1.1600000000000001</v>
      </c>
      <c r="O19" s="16">
        <f t="shared" si="4"/>
        <v>16.600000000000001</v>
      </c>
      <c r="P19" s="16">
        <f t="shared" si="5"/>
        <v>28.419999999999998</v>
      </c>
      <c r="Q19" s="16">
        <v>2.33</v>
      </c>
      <c r="R19" s="16">
        <v>33.200000000000003</v>
      </c>
      <c r="S19" s="143">
        <f t="shared" si="6"/>
        <v>53.33</v>
      </c>
      <c r="T19" s="116"/>
    </row>
    <row r="20" spans="1:257" s="120" customFormat="1" ht="28.5" customHeight="1" x14ac:dyDescent="0.2">
      <c r="A20" s="336">
        <v>4</v>
      </c>
      <c r="B20" s="260" t="s">
        <v>91</v>
      </c>
      <c r="C20" s="261"/>
      <c r="D20" s="261"/>
      <c r="E20" s="261"/>
      <c r="F20" s="261"/>
      <c r="G20" s="261"/>
      <c r="H20" s="261">
        <f>SUM(H21:H22)</f>
        <v>2524.9800000000005</v>
      </c>
      <c r="I20" s="261">
        <f>SUM(I21:I22)</f>
        <v>30870.83</v>
      </c>
      <c r="J20" s="261">
        <f>SUM(J21:J22)</f>
        <v>37736.49</v>
      </c>
      <c r="K20" s="261"/>
      <c r="L20" s="261"/>
      <c r="M20" s="261"/>
      <c r="N20" s="261">
        <f t="shared" ref="N20:S20" si="7">SUM(N21:N22)</f>
        <v>2524.8637000000003</v>
      </c>
      <c r="O20" s="261">
        <f t="shared" si="7"/>
        <v>30870.795600000001</v>
      </c>
      <c r="P20" s="261">
        <f t="shared" si="7"/>
        <v>43395.3</v>
      </c>
      <c r="Q20" s="261">
        <f t="shared" si="7"/>
        <v>5049.8436999999994</v>
      </c>
      <c r="R20" s="261">
        <f t="shared" si="7"/>
        <v>61741.625600000007</v>
      </c>
      <c r="S20" s="322">
        <f t="shared" si="7"/>
        <v>81131.790000000008</v>
      </c>
      <c r="T20" s="116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  <c r="IF20" s="121"/>
      <c r="IG20" s="121"/>
      <c r="IH20" s="121"/>
      <c r="II20" s="121"/>
      <c r="IJ20" s="121"/>
      <c r="IK20" s="121"/>
      <c r="IL20" s="121"/>
      <c r="IM20" s="121"/>
      <c r="IN20" s="121"/>
      <c r="IO20" s="121"/>
      <c r="IP20" s="121"/>
      <c r="IQ20" s="121"/>
      <c r="IR20" s="121"/>
      <c r="IS20" s="121"/>
      <c r="IT20" s="121"/>
      <c r="IU20" s="121"/>
      <c r="IV20" s="121"/>
      <c r="IW20" s="121"/>
    </row>
    <row r="21" spans="1:257" s="120" customFormat="1" ht="15" customHeight="1" x14ac:dyDescent="0.2">
      <c r="A21" s="332"/>
      <c r="B21" s="28" t="s">
        <v>92</v>
      </c>
      <c r="C21" s="27"/>
      <c r="D21" s="27"/>
      <c r="E21" s="29"/>
      <c r="F21" s="29"/>
      <c r="G21" s="29"/>
      <c r="H21" s="29">
        <f>H23+H25+H27+H28+H29+H31+H32+H33+H35+H37+H30+H39+H41+H42+H44+H47+H50+H57+H59+H61+H64+H66</f>
        <v>638.25</v>
      </c>
      <c r="I21" s="29">
        <f>I23+I25+I27+I28+I29+I31+I32+I33+I35+I37+I30+I39+I41+I42+I44+I47+I50+I57+I59+I61+I64+I66</f>
        <v>8401.33</v>
      </c>
      <c r="J21" s="29">
        <f>J23+J25+J27+J28+J29+J31+J32+J33+J35+J37+J30+J39+J41+J42+J44+J47+J50+J57+J59+J61+J64+J66</f>
        <v>9745.2199999999975</v>
      </c>
      <c r="K21" s="29"/>
      <c r="L21" s="29"/>
      <c r="M21" s="29"/>
      <c r="N21" s="29">
        <f t="shared" ref="N21:S21" si="8">N23+N25+N27+N28+N29+N31+N32+N33+N35+N37+N30+N39+N41+N42+N44+N47+N50+N57+N59+N61+N64+N66</f>
        <v>638.16909999999996</v>
      </c>
      <c r="O21" s="29">
        <f t="shared" si="8"/>
        <v>8401.3104999999996</v>
      </c>
      <c r="P21" s="29">
        <f t="shared" si="8"/>
        <v>11205.82</v>
      </c>
      <c r="Q21" s="29">
        <f t="shared" si="8"/>
        <v>1276.4190999999998</v>
      </c>
      <c r="R21" s="29">
        <f t="shared" si="8"/>
        <v>16802.640500000001</v>
      </c>
      <c r="S21" s="138">
        <f t="shared" si="8"/>
        <v>20951.04</v>
      </c>
      <c r="T21" s="116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  <c r="IF21" s="121"/>
      <c r="IG21" s="121"/>
      <c r="IH21" s="121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21"/>
      <c r="IU21" s="121"/>
      <c r="IV21" s="121"/>
      <c r="IW21" s="121"/>
    </row>
    <row r="22" spans="1:257" s="121" customFormat="1" ht="18" customHeight="1" thickBot="1" x14ac:dyDescent="0.25">
      <c r="A22" s="337"/>
      <c r="B22" s="324" t="s">
        <v>281</v>
      </c>
      <c r="C22" s="325"/>
      <c r="D22" s="325"/>
      <c r="E22" s="266"/>
      <c r="F22" s="266"/>
      <c r="G22" s="266"/>
      <c r="H22" s="266">
        <f>H24+H26+H34+H36+H38+H40+H43+H45+H46+H48+H49+H51+H52+H53+H54++H55+H56+H58+H60+H62+H63+H65</f>
        <v>1886.7300000000005</v>
      </c>
      <c r="I22" s="266">
        <f>I24+I26+I34+I36+I38+I40+I43+I45+I46+I48+I49+I51+I52+I53+I54++I55+I56+I58+I60+I62+I63+I65</f>
        <v>22469.5</v>
      </c>
      <c r="J22" s="266">
        <f>J24+J26+J34+J36+J38+J40+J43+J45+J46+J48+J49+J51+J52+J53+J54++J55+J56+J58+J60+J62+J63+J65</f>
        <v>27991.27</v>
      </c>
      <c r="K22" s="266"/>
      <c r="L22" s="266"/>
      <c r="M22" s="266"/>
      <c r="N22" s="266">
        <f t="shared" ref="N22:S22" si="9">N24+N26+N34+N36+N38+N40+N43+N45+N46+N48+N49+N51+N52+N53+N54++N55+N56+N58+N60+N62+N63+N65</f>
        <v>1886.6946000000005</v>
      </c>
      <c r="O22" s="266">
        <f t="shared" si="9"/>
        <v>22469.485100000002</v>
      </c>
      <c r="P22" s="266">
        <f t="shared" si="9"/>
        <v>32189.48</v>
      </c>
      <c r="Q22" s="266">
        <f t="shared" si="9"/>
        <v>3773.4245999999998</v>
      </c>
      <c r="R22" s="266">
        <f t="shared" si="9"/>
        <v>44938.985100000005</v>
      </c>
      <c r="S22" s="267">
        <f t="shared" si="9"/>
        <v>60180.75</v>
      </c>
      <c r="T22" s="116"/>
    </row>
    <row r="23" spans="1:257" s="121" customFormat="1" ht="48.95" customHeight="1" x14ac:dyDescent="0.2">
      <c r="A23" s="373" t="s">
        <v>314</v>
      </c>
      <c r="B23" s="76" t="s">
        <v>913</v>
      </c>
      <c r="C23" s="15" t="s">
        <v>39</v>
      </c>
      <c r="D23" s="15" t="s">
        <v>23</v>
      </c>
      <c r="E23" s="83">
        <v>12994.47</v>
      </c>
      <c r="F23" s="77">
        <v>115.17</v>
      </c>
      <c r="G23" s="15"/>
      <c r="H23" s="15">
        <f t="shared" ref="H23:H66" si="10">ROUND(Q23/12*6,2)</f>
        <v>14.92</v>
      </c>
      <c r="I23" s="15">
        <f t="shared" ref="I23:I66" si="11">ROUND(R23/12*6,2)</f>
        <v>214.66</v>
      </c>
      <c r="J23" s="15">
        <f t="shared" ref="J23:J66" si="12">ROUND(H23*E23/1000,2)+ROUND(I23*F23/1000,2)</f>
        <v>218.6</v>
      </c>
      <c r="K23" s="15">
        <f t="shared" ref="K23:K66" si="13">ROUND(E23*$K$90,2)</f>
        <v>14943.64</v>
      </c>
      <c r="L23" s="15">
        <f t="shared" ref="L23:L66" si="14">ROUND(F23*$K$90,2)</f>
        <v>132.44999999999999</v>
      </c>
      <c r="M23" s="15"/>
      <c r="N23" s="15">
        <f t="shared" ref="N23:N66" si="15">Q23-H23</f>
        <v>14.909999999999998</v>
      </c>
      <c r="O23" s="15">
        <f t="shared" ref="O23:O66" si="16">R23-I23</f>
        <v>214.66</v>
      </c>
      <c r="P23" s="15">
        <f t="shared" ref="P23:P66" si="17">ROUND(N23*K23/1000,2)+ROUND(O23*L23/1000,2)</f>
        <v>251.24</v>
      </c>
      <c r="Q23" s="258">
        <v>29.83</v>
      </c>
      <c r="R23" s="258">
        <v>429.32</v>
      </c>
      <c r="S23" s="148">
        <f t="shared" ref="S23:S66" si="18">J23+P23</f>
        <v>469.84000000000003</v>
      </c>
      <c r="T23" s="116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0"/>
      <c r="BW23" s="120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0"/>
      <c r="CL23" s="120"/>
      <c r="CM23" s="120"/>
      <c r="CN23" s="120"/>
      <c r="CO23" s="120"/>
      <c r="CP23" s="120"/>
      <c r="CQ23" s="120"/>
      <c r="CR23" s="120"/>
      <c r="CS23" s="120"/>
      <c r="CT23" s="120"/>
      <c r="CU23" s="120"/>
      <c r="CV23" s="120"/>
      <c r="CW23" s="120"/>
      <c r="CX23" s="120"/>
      <c r="CY23" s="120"/>
      <c r="CZ23" s="120"/>
      <c r="DA23" s="120"/>
      <c r="DB23" s="120"/>
      <c r="DC23" s="120"/>
      <c r="DD23" s="120"/>
      <c r="DE23" s="120"/>
      <c r="DF23" s="120"/>
      <c r="DG23" s="120"/>
      <c r="DH23" s="120"/>
      <c r="DI23" s="120"/>
      <c r="DJ23" s="120"/>
      <c r="DK23" s="120"/>
      <c r="DL23" s="120"/>
      <c r="DM23" s="120"/>
      <c r="DN23" s="120"/>
      <c r="DO23" s="120"/>
      <c r="DP23" s="120"/>
      <c r="DQ23" s="120"/>
      <c r="DR23" s="120"/>
      <c r="DS23" s="120"/>
      <c r="DT23" s="120"/>
      <c r="DU23" s="120"/>
      <c r="DV23" s="120"/>
      <c r="DW23" s="120"/>
      <c r="DX23" s="120"/>
      <c r="DY23" s="120"/>
      <c r="DZ23" s="120"/>
      <c r="EA23" s="120"/>
      <c r="EB23" s="120"/>
      <c r="EC23" s="120"/>
      <c r="ED23" s="120"/>
      <c r="EE23" s="120"/>
      <c r="EF23" s="120"/>
      <c r="EG23" s="120"/>
      <c r="EH23" s="120"/>
      <c r="EI23" s="120"/>
      <c r="EJ23" s="120"/>
      <c r="EK23" s="120"/>
      <c r="EL23" s="120"/>
      <c r="EM23" s="120"/>
      <c r="EN23" s="120"/>
      <c r="EO23" s="120"/>
      <c r="EP23" s="120"/>
      <c r="EQ23" s="120"/>
      <c r="ER23" s="120"/>
      <c r="ES23" s="120"/>
      <c r="ET23" s="120"/>
      <c r="EU23" s="120"/>
      <c r="EV23" s="120"/>
      <c r="EW23" s="120"/>
      <c r="EX23" s="120"/>
      <c r="EY23" s="120"/>
      <c r="EZ23" s="120"/>
      <c r="FA23" s="120"/>
      <c r="FB23" s="120"/>
      <c r="FC23" s="120"/>
      <c r="FD23" s="120"/>
      <c r="FE23" s="120"/>
      <c r="FF23" s="120"/>
      <c r="FG23" s="120"/>
      <c r="FH23" s="120"/>
      <c r="FI23" s="120"/>
      <c r="FJ23" s="120"/>
      <c r="FK23" s="120"/>
      <c r="FL23" s="120"/>
      <c r="FM23" s="120"/>
      <c r="FN23" s="120"/>
      <c r="FO23" s="120"/>
      <c r="FP23" s="120"/>
      <c r="FQ23" s="120"/>
      <c r="FR23" s="120"/>
      <c r="FS23" s="120"/>
      <c r="FT23" s="120"/>
      <c r="FU23" s="120"/>
      <c r="FV23" s="120"/>
      <c r="FW23" s="120"/>
      <c r="FX23" s="120"/>
      <c r="FY23" s="120"/>
      <c r="FZ23" s="120"/>
      <c r="GA23" s="120"/>
      <c r="GB23" s="120"/>
      <c r="GC23" s="120"/>
      <c r="GD23" s="120"/>
      <c r="GE23" s="120"/>
      <c r="GF23" s="120"/>
      <c r="GG23" s="120"/>
      <c r="GH23" s="120"/>
      <c r="GI23" s="120"/>
      <c r="GJ23" s="120"/>
      <c r="GK23" s="120"/>
      <c r="GL23" s="120"/>
      <c r="GM23" s="120"/>
      <c r="GN23" s="120"/>
      <c r="GO23" s="120"/>
      <c r="GP23" s="120"/>
      <c r="GQ23" s="120"/>
      <c r="GR23" s="120"/>
      <c r="GS23" s="120"/>
      <c r="GT23" s="120"/>
      <c r="GU23" s="120"/>
      <c r="GV23" s="120"/>
      <c r="GW23" s="120"/>
      <c r="GX23" s="120"/>
      <c r="GY23" s="120"/>
      <c r="GZ23" s="120"/>
      <c r="HA23" s="120"/>
      <c r="HB23" s="120"/>
      <c r="HC23" s="120"/>
      <c r="HD23" s="120"/>
      <c r="HE23" s="120"/>
      <c r="HF23" s="120"/>
      <c r="HG23" s="120"/>
      <c r="HH23" s="120"/>
      <c r="HI23" s="120"/>
      <c r="HJ23" s="120"/>
      <c r="HK23" s="120"/>
      <c r="HL23" s="120"/>
      <c r="HM23" s="120"/>
      <c r="HN23" s="120"/>
      <c r="HO23" s="120"/>
      <c r="HP23" s="120"/>
      <c r="HQ23" s="120"/>
      <c r="HR23" s="120"/>
      <c r="HS23" s="120"/>
      <c r="HT23" s="120"/>
      <c r="HU23" s="120"/>
      <c r="HV23" s="120"/>
      <c r="HW23" s="120"/>
      <c r="HX23" s="120"/>
      <c r="HY23" s="120"/>
      <c r="HZ23" s="120"/>
      <c r="IA23" s="120"/>
      <c r="IB23" s="120"/>
      <c r="IC23" s="120"/>
      <c r="ID23" s="120"/>
      <c r="IE23" s="120"/>
      <c r="IF23" s="120"/>
      <c r="IG23" s="120"/>
      <c r="IH23" s="120"/>
      <c r="II23" s="120"/>
      <c r="IJ23" s="120"/>
      <c r="IK23" s="120"/>
      <c r="IL23" s="120"/>
      <c r="IM23" s="120"/>
      <c r="IN23" s="120"/>
      <c r="IO23" s="120"/>
      <c r="IP23" s="120"/>
      <c r="IQ23" s="120"/>
      <c r="IR23" s="120"/>
      <c r="IS23" s="120"/>
      <c r="IT23" s="120"/>
      <c r="IU23" s="120"/>
      <c r="IV23" s="120"/>
      <c r="IW23" s="120"/>
    </row>
    <row r="24" spans="1:257" s="121" customFormat="1" ht="55.35" customHeight="1" x14ac:dyDescent="0.2">
      <c r="A24" s="372"/>
      <c r="B24" s="51" t="s">
        <v>914</v>
      </c>
      <c r="C24" s="85" t="s">
        <v>39</v>
      </c>
      <c r="D24" s="85" t="s">
        <v>23</v>
      </c>
      <c r="E24" s="78">
        <v>12994.47</v>
      </c>
      <c r="F24" s="84">
        <v>115.17</v>
      </c>
      <c r="G24" s="85"/>
      <c r="H24" s="85">
        <f t="shared" si="10"/>
        <v>135</v>
      </c>
      <c r="I24" s="85">
        <f t="shared" si="11"/>
        <v>1516.74</v>
      </c>
      <c r="J24" s="85">
        <f t="shared" si="12"/>
        <v>1928.93</v>
      </c>
      <c r="K24" s="85">
        <f t="shared" si="13"/>
        <v>14943.64</v>
      </c>
      <c r="L24" s="85">
        <f t="shared" si="14"/>
        <v>132.44999999999999</v>
      </c>
      <c r="M24" s="85"/>
      <c r="N24" s="85">
        <f t="shared" si="15"/>
        <v>135</v>
      </c>
      <c r="O24" s="85">
        <f t="shared" si="16"/>
        <v>1516.74</v>
      </c>
      <c r="P24" s="85">
        <f t="shared" si="17"/>
        <v>2218.2800000000002</v>
      </c>
      <c r="Q24" s="30">
        <v>270</v>
      </c>
      <c r="R24" s="30">
        <v>3033.48</v>
      </c>
      <c r="S24" s="142">
        <f t="shared" si="18"/>
        <v>4147.21</v>
      </c>
      <c r="T24" s="116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BL24" s="120"/>
      <c r="BM24" s="120"/>
      <c r="BN24" s="120"/>
      <c r="BO24" s="120"/>
      <c r="BP24" s="120"/>
      <c r="BQ24" s="120"/>
      <c r="BR24" s="120"/>
      <c r="BS24" s="120"/>
      <c r="BT24" s="120"/>
      <c r="BU24" s="120"/>
      <c r="BV24" s="120"/>
      <c r="BW24" s="120"/>
      <c r="BX24" s="120"/>
      <c r="BY24" s="120"/>
      <c r="BZ24" s="120"/>
      <c r="CA24" s="120"/>
      <c r="CB24" s="120"/>
      <c r="CC24" s="120"/>
      <c r="CD24" s="120"/>
      <c r="CE24" s="120"/>
      <c r="CF24" s="120"/>
      <c r="CG24" s="120"/>
      <c r="CH24" s="120"/>
      <c r="CI24" s="120"/>
      <c r="CJ24" s="120"/>
      <c r="CK24" s="120"/>
      <c r="CL24" s="120"/>
      <c r="CM24" s="120"/>
      <c r="CN24" s="120"/>
      <c r="CO24" s="120"/>
      <c r="CP24" s="120"/>
      <c r="CQ24" s="120"/>
      <c r="CR24" s="120"/>
      <c r="CS24" s="120"/>
      <c r="CT24" s="120"/>
      <c r="CU24" s="120"/>
      <c r="CV24" s="120"/>
      <c r="CW24" s="120"/>
      <c r="CX24" s="120"/>
      <c r="CY24" s="120"/>
      <c r="CZ24" s="120"/>
      <c r="DA24" s="120"/>
      <c r="DB24" s="120"/>
      <c r="DC24" s="120"/>
      <c r="DD24" s="120"/>
      <c r="DE24" s="120"/>
      <c r="DF24" s="120"/>
      <c r="DG24" s="120"/>
      <c r="DH24" s="120"/>
      <c r="DI24" s="120"/>
      <c r="DJ24" s="120"/>
      <c r="DK24" s="120"/>
      <c r="DL24" s="120"/>
      <c r="DM24" s="120"/>
      <c r="DN24" s="120"/>
      <c r="DO24" s="120"/>
      <c r="DP24" s="120"/>
      <c r="DQ24" s="120"/>
      <c r="DR24" s="120"/>
      <c r="DS24" s="120"/>
      <c r="DT24" s="120"/>
      <c r="DU24" s="120"/>
      <c r="DV24" s="120"/>
      <c r="DW24" s="120"/>
      <c r="DX24" s="120"/>
      <c r="DY24" s="120"/>
      <c r="DZ24" s="120"/>
      <c r="EA24" s="120"/>
      <c r="EB24" s="120"/>
      <c r="EC24" s="120"/>
      <c r="ED24" s="120"/>
      <c r="EE24" s="120"/>
      <c r="EF24" s="120"/>
      <c r="EG24" s="120"/>
      <c r="EH24" s="120"/>
      <c r="EI24" s="120"/>
      <c r="EJ24" s="120"/>
      <c r="EK24" s="120"/>
      <c r="EL24" s="120"/>
      <c r="EM24" s="120"/>
      <c r="EN24" s="120"/>
      <c r="EO24" s="120"/>
      <c r="EP24" s="120"/>
      <c r="EQ24" s="120"/>
      <c r="ER24" s="120"/>
      <c r="ES24" s="120"/>
      <c r="ET24" s="120"/>
      <c r="EU24" s="120"/>
      <c r="EV24" s="120"/>
      <c r="EW24" s="120"/>
      <c r="EX24" s="120"/>
      <c r="EY24" s="120"/>
      <c r="EZ24" s="120"/>
      <c r="FA24" s="120"/>
      <c r="FB24" s="120"/>
      <c r="FC24" s="120"/>
      <c r="FD24" s="120"/>
      <c r="FE24" s="120"/>
      <c r="FF24" s="120"/>
      <c r="FG24" s="120"/>
      <c r="FH24" s="120"/>
      <c r="FI24" s="120"/>
      <c r="FJ24" s="120"/>
      <c r="FK24" s="120"/>
      <c r="FL24" s="120"/>
      <c r="FM24" s="120"/>
      <c r="FN24" s="120"/>
      <c r="FO24" s="120"/>
      <c r="FP24" s="120"/>
      <c r="FQ24" s="120"/>
      <c r="FR24" s="120"/>
      <c r="FS24" s="120"/>
      <c r="FT24" s="120"/>
      <c r="FU24" s="120"/>
      <c r="FV24" s="120"/>
      <c r="FW24" s="120"/>
      <c r="FX24" s="120"/>
      <c r="FY24" s="120"/>
      <c r="FZ24" s="120"/>
      <c r="GA24" s="120"/>
      <c r="GB24" s="120"/>
      <c r="GC24" s="120"/>
      <c r="GD24" s="120"/>
      <c r="GE24" s="120"/>
      <c r="GF24" s="120"/>
      <c r="GG24" s="120"/>
      <c r="GH24" s="120"/>
      <c r="GI24" s="120"/>
      <c r="GJ24" s="120"/>
      <c r="GK24" s="120"/>
      <c r="GL24" s="120"/>
      <c r="GM24" s="120"/>
      <c r="GN24" s="120"/>
      <c r="GO24" s="120"/>
      <c r="GP24" s="120"/>
      <c r="GQ24" s="120"/>
      <c r="GR24" s="120"/>
      <c r="GS24" s="120"/>
      <c r="GT24" s="120"/>
      <c r="GU24" s="120"/>
      <c r="GV24" s="120"/>
      <c r="GW24" s="120"/>
      <c r="GX24" s="120"/>
      <c r="GY24" s="120"/>
      <c r="GZ24" s="120"/>
      <c r="HA24" s="120"/>
      <c r="HB24" s="120"/>
      <c r="HC24" s="120"/>
      <c r="HD24" s="120"/>
      <c r="HE24" s="120"/>
      <c r="HF24" s="120"/>
      <c r="HG24" s="120"/>
      <c r="HH24" s="120"/>
      <c r="HI24" s="120"/>
      <c r="HJ24" s="120"/>
      <c r="HK24" s="120"/>
      <c r="HL24" s="120"/>
      <c r="HM24" s="120"/>
      <c r="HN24" s="120"/>
      <c r="HO24" s="120"/>
      <c r="HP24" s="120"/>
      <c r="HQ24" s="120"/>
      <c r="HR24" s="120"/>
      <c r="HS24" s="120"/>
      <c r="HT24" s="120"/>
      <c r="HU24" s="120"/>
      <c r="HV24" s="120"/>
      <c r="HW24" s="120"/>
      <c r="HX24" s="120"/>
      <c r="HY24" s="120"/>
      <c r="HZ24" s="120"/>
      <c r="IA24" s="120"/>
      <c r="IB24" s="120"/>
      <c r="IC24" s="120"/>
      <c r="ID24" s="120"/>
      <c r="IE24" s="120"/>
      <c r="IF24" s="120"/>
      <c r="IG24" s="120"/>
      <c r="IH24" s="120"/>
      <c r="II24" s="120"/>
      <c r="IJ24" s="120"/>
      <c r="IK24" s="120"/>
      <c r="IL24" s="120"/>
      <c r="IM24" s="120"/>
      <c r="IN24" s="120"/>
      <c r="IO24" s="120"/>
      <c r="IP24" s="120"/>
      <c r="IQ24" s="120"/>
      <c r="IR24" s="120"/>
      <c r="IS24" s="120"/>
      <c r="IT24" s="120"/>
      <c r="IU24" s="120"/>
      <c r="IV24" s="120"/>
      <c r="IW24" s="120"/>
    </row>
    <row r="25" spans="1:257" s="120" customFormat="1" ht="63.4" customHeight="1" x14ac:dyDescent="0.2">
      <c r="A25" s="357" t="s">
        <v>386</v>
      </c>
      <c r="B25" s="51" t="s">
        <v>915</v>
      </c>
      <c r="C25" s="85" t="s">
        <v>39</v>
      </c>
      <c r="D25" s="85" t="s">
        <v>23</v>
      </c>
      <c r="E25" s="78">
        <v>12994.47</v>
      </c>
      <c r="F25" s="84">
        <v>115.17</v>
      </c>
      <c r="G25" s="85"/>
      <c r="H25" s="85">
        <f t="shared" si="10"/>
        <v>1.88</v>
      </c>
      <c r="I25" s="85">
        <f t="shared" si="11"/>
        <v>18.11</v>
      </c>
      <c r="J25" s="85">
        <f t="shared" si="12"/>
        <v>26.52</v>
      </c>
      <c r="K25" s="85">
        <f t="shared" si="13"/>
        <v>14943.64</v>
      </c>
      <c r="L25" s="85">
        <f t="shared" si="14"/>
        <v>132.44999999999999</v>
      </c>
      <c r="M25" s="85"/>
      <c r="N25" s="85">
        <f t="shared" si="15"/>
        <v>1.87</v>
      </c>
      <c r="O25" s="85">
        <f t="shared" si="16"/>
        <v>18.11</v>
      </c>
      <c r="P25" s="85">
        <f t="shared" si="17"/>
        <v>30.34</v>
      </c>
      <c r="Q25" s="30">
        <v>3.75</v>
      </c>
      <c r="R25" s="30">
        <v>36.22</v>
      </c>
      <c r="S25" s="142">
        <f t="shared" si="18"/>
        <v>56.86</v>
      </c>
      <c r="T25" s="116"/>
    </row>
    <row r="26" spans="1:257" s="120" customFormat="1" ht="74.650000000000006" customHeight="1" x14ac:dyDescent="0.2">
      <c r="A26" s="357"/>
      <c r="B26" s="51" t="s">
        <v>916</v>
      </c>
      <c r="C26" s="85" t="s">
        <v>39</v>
      </c>
      <c r="D26" s="85" t="s">
        <v>23</v>
      </c>
      <c r="E26" s="78">
        <v>12994.47</v>
      </c>
      <c r="F26" s="84">
        <v>115.17</v>
      </c>
      <c r="G26" s="85"/>
      <c r="H26" s="85">
        <f t="shared" si="10"/>
        <v>62.93</v>
      </c>
      <c r="I26" s="85">
        <f t="shared" si="11"/>
        <v>581.39</v>
      </c>
      <c r="J26" s="85">
        <f t="shared" si="12"/>
        <v>884.7</v>
      </c>
      <c r="K26" s="85">
        <f t="shared" si="13"/>
        <v>14943.64</v>
      </c>
      <c r="L26" s="85">
        <f t="shared" si="14"/>
        <v>132.44999999999999</v>
      </c>
      <c r="M26" s="85"/>
      <c r="N26" s="85">
        <f t="shared" si="15"/>
        <v>62.919999999999995</v>
      </c>
      <c r="O26" s="85">
        <f t="shared" si="16"/>
        <v>581.39</v>
      </c>
      <c r="P26" s="85">
        <f t="shared" si="17"/>
        <v>1017.26</v>
      </c>
      <c r="Q26" s="30">
        <v>125.85</v>
      </c>
      <c r="R26" s="30">
        <v>1162.78</v>
      </c>
      <c r="S26" s="142">
        <f t="shared" si="18"/>
        <v>1901.96</v>
      </c>
      <c r="T26" s="116"/>
    </row>
    <row r="27" spans="1:257" s="120" customFormat="1" ht="50.65" customHeight="1" x14ac:dyDescent="0.2">
      <c r="A27" s="139" t="s">
        <v>96</v>
      </c>
      <c r="B27" s="51" t="s">
        <v>917</v>
      </c>
      <c r="C27" s="85" t="s">
        <v>39</v>
      </c>
      <c r="D27" s="85" t="s">
        <v>23</v>
      </c>
      <c r="E27" s="78">
        <v>12994.47</v>
      </c>
      <c r="F27" s="84">
        <v>115.17</v>
      </c>
      <c r="G27" s="85"/>
      <c r="H27" s="85">
        <f t="shared" si="10"/>
        <v>7.5</v>
      </c>
      <c r="I27" s="85">
        <f t="shared" si="11"/>
        <v>150</v>
      </c>
      <c r="J27" s="85">
        <f t="shared" si="12"/>
        <v>114.74</v>
      </c>
      <c r="K27" s="85">
        <f t="shared" si="13"/>
        <v>14943.64</v>
      </c>
      <c r="L27" s="85">
        <f t="shared" si="14"/>
        <v>132.44999999999999</v>
      </c>
      <c r="M27" s="85"/>
      <c r="N27" s="85">
        <f t="shared" si="15"/>
        <v>7.5</v>
      </c>
      <c r="O27" s="85">
        <f t="shared" si="16"/>
        <v>150</v>
      </c>
      <c r="P27" s="85">
        <f t="shared" si="17"/>
        <v>131.94999999999999</v>
      </c>
      <c r="Q27" s="30">
        <v>15</v>
      </c>
      <c r="R27" s="30">
        <v>300</v>
      </c>
      <c r="S27" s="142">
        <f t="shared" si="18"/>
        <v>246.69</v>
      </c>
      <c r="T27" s="116"/>
    </row>
    <row r="28" spans="1:257" s="120" customFormat="1" ht="65.849999999999994" customHeight="1" x14ac:dyDescent="0.2">
      <c r="A28" s="357" t="s">
        <v>387</v>
      </c>
      <c r="B28" s="51" t="s">
        <v>918</v>
      </c>
      <c r="C28" s="85" t="s">
        <v>39</v>
      </c>
      <c r="D28" s="85" t="s">
        <v>23</v>
      </c>
      <c r="E28" s="78">
        <v>12994.47</v>
      </c>
      <c r="F28" s="84">
        <v>115.17</v>
      </c>
      <c r="G28" s="85"/>
      <c r="H28" s="85">
        <f t="shared" si="10"/>
        <v>10</v>
      </c>
      <c r="I28" s="85">
        <f t="shared" si="11"/>
        <v>150</v>
      </c>
      <c r="J28" s="85">
        <f t="shared" si="12"/>
        <v>147.22</v>
      </c>
      <c r="K28" s="85">
        <f t="shared" si="13"/>
        <v>14943.64</v>
      </c>
      <c r="L28" s="85">
        <f t="shared" si="14"/>
        <v>132.44999999999999</v>
      </c>
      <c r="M28" s="85"/>
      <c r="N28" s="85">
        <f t="shared" si="15"/>
        <v>10</v>
      </c>
      <c r="O28" s="85">
        <f t="shared" si="16"/>
        <v>150</v>
      </c>
      <c r="P28" s="85">
        <f t="shared" si="17"/>
        <v>169.31</v>
      </c>
      <c r="Q28" s="30">
        <v>20</v>
      </c>
      <c r="R28" s="30">
        <v>300</v>
      </c>
      <c r="S28" s="142">
        <f t="shared" si="18"/>
        <v>316.52999999999997</v>
      </c>
      <c r="T28" s="116"/>
    </row>
    <row r="29" spans="1:257" s="120" customFormat="1" ht="60.95" customHeight="1" x14ac:dyDescent="0.2">
      <c r="A29" s="357"/>
      <c r="B29" s="51" t="s">
        <v>919</v>
      </c>
      <c r="C29" s="85" t="s">
        <v>39</v>
      </c>
      <c r="D29" s="85" t="s">
        <v>23</v>
      </c>
      <c r="E29" s="78">
        <v>12994.47</v>
      </c>
      <c r="F29" s="84">
        <v>115.17</v>
      </c>
      <c r="G29" s="85"/>
      <c r="H29" s="85">
        <f t="shared" si="10"/>
        <v>25</v>
      </c>
      <c r="I29" s="85">
        <f t="shared" si="11"/>
        <v>332.5</v>
      </c>
      <c r="J29" s="85">
        <f t="shared" si="12"/>
        <v>363.15000000000003</v>
      </c>
      <c r="K29" s="85">
        <f t="shared" si="13"/>
        <v>14943.64</v>
      </c>
      <c r="L29" s="85">
        <f t="shared" si="14"/>
        <v>132.44999999999999</v>
      </c>
      <c r="M29" s="85"/>
      <c r="N29" s="85">
        <f t="shared" si="15"/>
        <v>25</v>
      </c>
      <c r="O29" s="85">
        <f t="shared" si="16"/>
        <v>332.5</v>
      </c>
      <c r="P29" s="85">
        <f t="shared" si="17"/>
        <v>417.63</v>
      </c>
      <c r="Q29" s="30">
        <v>50</v>
      </c>
      <c r="R29" s="30">
        <v>665</v>
      </c>
      <c r="S29" s="142">
        <f t="shared" si="18"/>
        <v>780.78</v>
      </c>
      <c r="T29" s="116"/>
    </row>
    <row r="30" spans="1:257" s="120" customFormat="1" ht="66" customHeight="1" x14ac:dyDescent="0.2">
      <c r="A30" s="139" t="s">
        <v>388</v>
      </c>
      <c r="B30" s="51" t="s">
        <v>920</v>
      </c>
      <c r="C30" s="85" t="s">
        <v>297</v>
      </c>
      <c r="D30" s="85" t="s">
        <v>298</v>
      </c>
      <c r="E30" s="88">
        <v>14612.33</v>
      </c>
      <c r="F30" s="86">
        <v>164</v>
      </c>
      <c r="G30" s="85"/>
      <c r="H30" s="85">
        <f t="shared" si="10"/>
        <v>5</v>
      </c>
      <c r="I30" s="85">
        <f t="shared" si="11"/>
        <v>67.5</v>
      </c>
      <c r="J30" s="85">
        <f t="shared" si="12"/>
        <v>84.13</v>
      </c>
      <c r="K30" s="85">
        <f t="shared" si="13"/>
        <v>16804.18</v>
      </c>
      <c r="L30" s="85">
        <f t="shared" si="14"/>
        <v>188.6</v>
      </c>
      <c r="M30" s="85"/>
      <c r="N30" s="85">
        <f t="shared" si="15"/>
        <v>5</v>
      </c>
      <c r="O30" s="85">
        <f t="shared" si="16"/>
        <v>67.5</v>
      </c>
      <c r="P30" s="85">
        <f t="shared" si="17"/>
        <v>96.75</v>
      </c>
      <c r="Q30" s="30">
        <v>10</v>
      </c>
      <c r="R30" s="30">
        <v>135</v>
      </c>
      <c r="S30" s="142">
        <f t="shared" si="18"/>
        <v>180.88</v>
      </c>
      <c r="T30" s="116"/>
    </row>
    <row r="31" spans="1:257" s="120" customFormat="1" ht="72.2" customHeight="1" x14ac:dyDescent="0.2">
      <c r="A31" s="139" t="s">
        <v>389</v>
      </c>
      <c r="B31" s="51" t="s">
        <v>921</v>
      </c>
      <c r="C31" s="85" t="s">
        <v>39</v>
      </c>
      <c r="D31" s="85" t="s">
        <v>23</v>
      </c>
      <c r="E31" s="78">
        <v>12994.47</v>
      </c>
      <c r="F31" s="84">
        <v>115.17</v>
      </c>
      <c r="G31" s="85"/>
      <c r="H31" s="85">
        <f t="shared" si="10"/>
        <v>275</v>
      </c>
      <c r="I31" s="85">
        <f t="shared" si="11"/>
        <v>3650</v>
      </c>
      <c r="J31" s="85">
        <f t="shared" si="12"/>
        <v>3993.85</v>
      </c>
      <c r="K31" s="85">
        <f t="shared" si="13"/>
        <v>14943.64</v>
      </c>
      <c r="L31" s="85">
        <f t="shared" si="14"/>
        <v>132.44999999999999</v>
      </c>
      <c r="M31" s="85"/>
      <c r="N31" s="85">
        <f t="shared" si="15"/>
        <v>275</v>
      </c>
      <c r="O31" s="85">
        <f t="shared" si="16"/>
        <v>3650</v>
      </c>
      <c r="P31" s="85">
        <f t="shared" si="17"/>
        <v>4592.9399999999996</v>
      </c>
      <c r="Q31" s="30">
        <v>550</v>
      </c>
      <c r="R31" s="30">
        <v>7300</v>
      </c>
      <c r="S31" s="142">
        <f t="shared" si="18"/>
        <v>8586.7899999999991</v>
      </c>
      <c r="T31" s="116"/>
    </row>
    <row r="32" spans="1:257" s="120" customFormat="1" ht="69" customHeight="1" x14ac:dyDescent="0.2">
      <c r="A32" s="229" t="s">
        <v>102</v>
      </c>
      <c r="B32" s="51" t="s">
        <v>922</v>
      </c>
      <c r="C32" s="85" t="s">
        <v>39</v>
      </c>
      <c r="D32" s="85" t="s">
        <v>23</v>
      </c>
      <c r="E32" s="78">
        <v>12994.47</v>
      </c>
      <c r="F32" s="84">
        <v>115.17</v>
      </c>
      <c r="G32" s="85"/>
      <c r="H32" s="85">
        <f t="shared" si="10"/>
        <v>72.5</v>
      </c>
      <c r="I32" s="85">
        <f t="shared" si="11"/>
        <v>1300</v>
      </c>
      <c r="J32" s="85">
        <f t="shared" si="12"/>
        <v>1091.82</v>
      </c>
      <c r="K32" s="85">
        <f t="shared" si="13"/>
        <v>14943.64</v>
      </c>
      <c r="L32" s="85">
        <f t="shared" si="14"/>
        <v>132.44999999999999</v>
      </c>
      <c r="M32" s="85"/>
      <c r="N32" s="85">
        <f t="shared" si="15"/>
        <v>72.5</v>
      </c>
      <c r="O32" s="85">
        <f t="shared" si="16"/>
        <v>1300</v>
      </c>
      <c r="P32" s="85">
        <f t="shared" si="17"/>
        <v>1255.6000000000001</v>
      </c>
      <c r="Q32" s="30">
        <v>145</v>
      </c>
      <c r="R32" s="30">
        <v>2600</v>
      </c>
      <c r="S32" s="142">
        <f t="shared" si="18"/>
        <v>2347.42</v>
      </c>
      <c r="T32" s="116"/>
    </row>
    <row r="33" spans="1:20" s="120" customFormat="1" ht="60.2" customHeight="1" x14ac:dyDescent="0.2">
      <c r="A33" s="357" t="s">
        <v>390</v>
      </c>
      <c r="B33" s="51" t="s">
        <v>923</v>
      </c>
      <c r="C33" s="85" t="s">
        <v>39</v>
      </c>
      <c r="D33" s="85" t="s">
        <v>23</v>
      </c>
      <c r="E33" s="78">
        <v>12994.47</v>
      </c>
      <c r="F33" s="84">
        <v>115.17</v>
      </c>
      <c r="G33" s="85"/>
      <c r="H33" s="85">
        <f t="shared" si="10"/>
        <v>1.46</v>
      </c>
      <c r="I33" s="85">
        <f t="shared" si="11"/>
        <v>10</v>
      </c>
      <c r="J33" s="85">
        <f t="shared" si="12"/>
        <v>20.119999999999997</v>
      </c>
      <c r="K33" s="85">
        <f t="shared" si="13"/>
        <v>14943.64</v>
      </c>
      <c r="L33" s="85">
        <f t="shared" si="14"/>
        <v>132.44999999999999</v>
      </c>
      <c r="M33" s="85"/>
      <c r="N33" s="85">
        <f t="shared" si="15"/>
        <v>1.4500000000000002</v>
      </c>
      <c r="O33" s="85">
        <f t="shared" si="16"/>
        <v>10</v>
      </c>
      <c r="P33" s="85">
        <f t="shared" si="17"/>
        <v>22.990000000000002</v>
      </c>
      <c r="Q33" s="30">
        <v>2.91</v>
      </c>
      <c r="R33" s="30">
        <v>20</v>
      </c>
      <c r="S33" s="142">
        <f t="shared" si="18"/>
        <v>43.11</v>
      </c>
      <c r="T33" s="116"/>
    </row>
    <row r="34" spans="1:20" s="120" customFormat="1" ht="58.5" customHeight="1" x14ac:dyDescent="0.2">
      <c r="A34" s="357"/>
      <c r="B34" s="51" t="s">
        <v>924</v>
      </c>
      <c r="C34" s="85" t="s">
        <v>39</v>
      </c>
      <c r="D34" s="85" t="s">
        <v>23</v>
      </c>
      <c r="E34" s="78">
        <v>12994.47</v>
      </c>
      <c r="F34" s="84">
        <v>115.17</v>
      </c>
      <c r="G34" s="85"/>
      <c r="H34" s="85">
        <f t="shared" si="10"/>
        <v>255</v>
      </c>
      <c r="I34" s="85">
        <f t="shared" si="11"/>
        <v>3750</v>
      </c>
      <c r="J34" s="85">
        <f t="shared" si="12"/>
        <v>3745.48</v>
      </c>
      <c r="K34" s="85">
        <f t="shared" si="13"/>
        <v>14943.64</v>
      </c>
      <c r="L34" s="85">
        <f t="shared" si="14"/>
        <v>132.44999999999999</v>
      </c>
      <c r="M34" s="85"/>
      <c r="N34" s="85">
        <f t="shared" si="15"/>
        <v>255</v>
      </c>
      <c r="O34" s="85">
        <f t="shared" si="16"/>
        <v>3750</v>
      </c>
      <c r="P34" s="85">
        <f t="shared" si="17"/>
        <v>4307.32</v>
      </c>
      <c r="Q34" s="30">
        <v>510</v>
      </c>
      <c r="R34" s="30">
        <v>7500</v>
      </c>
      <c r="S34" s="142">
        <f t="shared" si="18"/>
        <v>8052.7999999999993</v>
      </c>
      <c r="T34" s="116"/>
    </row>
    <row r="35" spans="1:20" s="120" customFormat="1" ht="57.75" customHeight="1" x14ac:dyDescent="0.2">
      <c r="A35" s="357" t="s">
        <v>315</v>
      </c>
      <c r="B35" s="51" t="s">
        <v>925</v>
      </c>
      <c r="C35" s="85" t="s">
        <v>39</v>
      </c>
      <c r="D35" s="85" t="s">
        <v>23</v>
      </c>
      <c r="E35" s="78">
        <v>12994.47</v>
      </c>
      <c r="F35" s="84">
        <v>115.17</v>
      </c>
      <c r="G35" s="85"/>
      <c r="H35" s="85">
        <f t="shared" si="10"/>
        <v>17.670000000000002</v>
      </c>
      <c r="I35" s="85">
        <f t="shared" si="11"/>
        <v>257</v>
      </c>
      <c r="J35" s="85">
        <f t="shared" si="12"/>
        <v>259.21000000000004</v>
      </c>
      <c r="K35" s="85">
        <f t="shared" si="13"/>
        <v>14943.64</v>
      </c>
      <c r="L35" s="85">
        <f t="shared" si="14"/>
        <v>132.44999999999999</v>
      </c>
      <c r="M35" s="85"/>
      <c r="N35" s="85">
        <f t="shared" si="15"/>
        <v>17.670000000000002</v>
      </c>
      <c r="O35" s="85">
        <f t="shared" si="16"/>
        <v>257</v>
      </c>
      <c r="P35" s="85">
        <f t="shared" si="17"/>
        <v>298.09000000000003</v>
      </c>
      <c r="Q35" s="30">
        <v>35.340000000000003</v>
      </c>
      <c r="R35" s="30">
        <v>514</v>
      </c>
      <c r="S35" s="142">
        <f t="shared" si="18"/>
        <v>557.30000000000007</v>
      </c>
      <c r="T35" s="116"/>
    </row>
    <row r="36" spans="1:20" s="120" customFormat="1" ht="60.2" customHeight="1" x14ac:dyDescent="0.2">
      <c r="A36" s="357"/>
      <c r="B36" s="51" t="s">
        <v>926</v>
      </c>
      <c r="C36" s="85" t="s">
        <v>39</v>
      </c>
      <c r="D36" s="85" t="s">
        <v>23</v>
      </c>
      <c r="E36" s="78">
        <v>12994.47</v>
      </c>
      <c r="F36" s="84">
        <v>115.17</v>
      </c>
      <c r="G36" s="85"/>
      <c r="H36" s="85">
        <f t="shared" si="10"/>
        <v>350</v>
      </c>
      <c r="I36" s="85">
        <f t="shared" si="11"/>
        <v>4350</v>
      </c>
      <c r="J36" s="85">
        <f t="shared" si="12"/>
        <v>5049.05</v>
      </c>
      <c r="K36" s="85">
        <f t="shared" si="13"/>
        <v>14943.64</v>
      </c>
      <c r="L36" s="85">
        <f t="shared" si="14"/>
        <v>132.44999999999999</v>
      </c>
      <c r="M36" s="85"/>
      <c r="N36" s="85">
        <f t="shared" si="15"/>
        <v>350</v>
      </c>
      <c r="O36" s="85">
        <f t="shared" si="16"/>
        <v>4350</v>
      </c>
      <c r="P36" s="85">
        <f t="shared" si="17"/>
        <v>5806.43</v>
      </c>
      <c r="Q36" s="30">
        <v>700</v>
      </c>
      <c r="R36" s="30">
        <v>8700</v>
      </c>
      <c r="S36" s="142">
        <f t="shared" si="18"/>
        <v>10855.48</v>
      </c>
      <c r="T36" s="116"/>
    </row>
    <row r="37" spans="1:20" s="120" customFormat="1" ht="56.25" customHeight="1" x14ac:dyDescent="0.2">
      <c r="A37" s="357" t="s">
        <v>105</v>
      </c>
      <c r="B37" s="51" t="s">
        <v>927</v>
      </c>
      <c r="C37" s="85" t="s">
        <v>39</v>
      </c>
      <c r="D37" s="85" t="s">
        <v>23</v>
      </c>
      <c r="E37" s="78">
        <v>12994.47</v>
      </c>
      <c r="F37" s="84">
        <v>115.17</v>
      </c>
      <c r="G37" s="85"/>
      <c r="H37" s="85">
        <f t="shared" si="10"/>
        <v>6.75</v>
      </c>
      <c r="I37" s="85">
        <f t="shared" si="11"/>
        <v>104.53</v>
      </c>
      <c r="J37" s="85">
        <f t="shared" si="12"/>
        <v>99.75</v>
      </c>
      <c r="K37" s="85">
        <f t="shared" si="13"/>
        <v>14943.64</v>
      </c>
      <c r="L37" s="85">
        <f t="shared" si="14"/>
        <v>132.44999999999999</v>
      </c>
      <c r="M37" s="85"/>
      <c r="N37" s="85">
        <f t="shared" si="15"/>
        <v>6.74</v>
      </c>
      <c r="O37" s="85">
        <f t="shared" si="16"/>
        <v>104.53</v>
      </c>
      <c r="P37" s="85">
        <f t="shared" si="17"/>
        <v>114.56</v>
      </c>
      <c r="Q37" s="30">
        <v>13.49</v>
      </c>
      <c r="R37" s="30">
        <v>209.06</v>
      </c>
      <c r="S37" s="142">
        <f t="shared" si="18"/>
        <v>214.31</v>
      </c>
      <c r="T37" s="116"/>
    </row>
    <row r="38" spans="1:20" s="120" customFormat="1" ht="60.2" customHeight="1" x14ac:dyDescent="0.2">
      <c r="A38" s="357"/>
      <c r="B38" s="51" t="s">
        <v>928</v>
      </c>
      <c r="C38" s="85" t="s">
        <v>39</v>
      </c>
      <c r="D38" s="85" t="s">
        <v>23</v>
      </c>
      <c r="E38" s="84">
        <v>12994.47</v>
      </c>
      <c r="F38" s="84">
        <v>115.17</v>
      </c>
      <c r="G38" s="85"/>
      <c r="H38" s="85">
        <f t="shared" si="10"/>
        <v>5.5</v>
      </c>
      <c r="I38" s="85">
        <f t="shared" si="11"/>
        <v>100</v>
      </c>
      <c r="J38" s="85">
        <f t="shared" si="12"/>
        <v>82.99</v>
      </c>
      <c r="K38" s="85">
        <f t="shared" si="13"/>
        <v>14943.64</v>
      </c>
      <c r="L38" s="85">
        <f t="shared" si="14"/>
        <v>132.44999999999999</v>
      </c>
      <c r="M38" s="85"/>
      <c r="N38" s="85">
        <f t="shared" si="15"/>
        <v>5.5</v>
      </c>
      <c r="O38" s="85">
        <f t="shared" si="16"/>
        <v>100</v>
      </c>
      <c r="P38" s="85">
        <f t="shared" si="17"/>
        <v>95.44</v>
      </c>
      <c r="Q38" s="30">
        <v>11</v>
      </c>
      <c r="R38" s="30">
        <v>200</v>
      </c>
      <c r="S38" s="142">
        <f t="shared" si="18"/>
        <v>178.43</v>
      </c>
      <c r="T38" s="116"/>
    </row>
    <row r="39" spans="1:20" s="120" customFormat="1" ht="45.75" customHeight="1" x14ac:dyDescent="0.2">
      <c r="A39" s="357" t="s">
        <v>391</v>
      </c>
      <c r="B39" s="51" t="s">
        <v>929</v>
      </c>
      <c r="C39" s="85" t="s">
        <v>297</v>
      </c>
      <c r="D39" s="85" t="s">
        <v>298</v>
      </c>
      <c r="E39" s="109">
        <v>14612.33</v>
      </c>
      <c r="F39" s="86">
        <v>164</v>
      </c>
      <c r="G39" s="85"/>
      <c r="H39" s="85">
        <f t="shared" si="10"/>
        <v>4.99</v>
      </c>
      <c r="I39" s="85">
        <f t="shared" si="11"/>
        <v>72.27</v>
      </c>
      <c r="J39" s="85">
        <f t="shared" si="12"/>
        <v>84.77</v>
      </c>
      <c r="K39" s="85">
        <f t="shared" si="13"/>
        <v>16804.18</v>
      </c>
      <c r="L39" s="85">
        <f t="shared" si="14"/>
        <v>188.6</v>
      </c>
      <c r="M39" s="85"/>
      <c r="N39" s="85">
        <f t="shared" si="15"/>
        <v>4.99</v>
      </c>
      <c r="O39" s="85">
        <f t="shared" si="16"/>
        <v>72.27</v>
      </c>
      <c r="P39" s="85">
        <f t="shared" si="17"/>
        <v>97.47999999999999</v>
      </c>
      <c r="Q39" s="30">
        <v>9.98</v>
      </c>
      <c r="R39" s="30">
        <v>144.54</v>
      </c>
      <c r="S39" s="142">
        <f t="shared" si="18"/>
        <v>182.25</v>
      </c>
      <c r="T39" s="116"/>
    </row>
    <row r="40" spans="1:20" s="120" customFormat="1" ht="44.85" customHeight="1" x14ac:dyDescent="0.2">
      <c r="A40" s="357"/>
      <c r="B40" s="51" t="s">
        <v>930</v>
      </c>
      <c r="C40" s="85" t="s">
        <v>297</v>
      </c>
      <c r="D40" s="85" t="s">
        <v>298</v>
      </c>
      <c r="E40" s="109">
        <v>14612.33</v>
      </c>
      <c r="F40" s="86">
        <v>164</v>
      </c>
      <c r="G40" s="85"/>
      <c r="H40" s="85">
        <f t="shared" si="10"/>
        <v>37.5</v>
      </c>
      <c r="I40" s="85">
        <f t="shared" si="11"/>
        <v>555</v>
      </c>
      <c r="J40" s="85">
        <f t="shared" si="12"/>
        <v>638.98</v>
      </c>
      <c r="K40" s="85">
        <f t="shared" si="13"/>
        <v>16804.18</v>
      </c>
      <c r="L40" s="85">
        <f t="shared" si="14"/>
        <v>188.6</v>
      </c>
      <c r="M40" s="85"/>
      <c r="N40" s="85">
        <f t="shared" si="15"/>
        <v>37.5</v>
      </c>
      <c r="O40" s="85">
        <f t="shared" si="16"/>
        <v>555</v>
      </c>
      <c r="P40" s="85">
        <f t="shared" si="17"/>
        <v>734.82999999999993</v>
      </c>
      <c r="Q40" s="30">
        <v>75</v>
      </c>
      <c r="R40" s="30">
        <v>1110</v>
      </c>
      <c r="S40" s="142">
        <f t="shared" si="18"/>
        <v>1373.81</v>
      </c>
      <c r="T40" s="116"/>
    </row>
    <row r="41" spans="1:20" s="120" customFormat="1" ht="59.45" customHeight="1" x14ac:dyDescent="0.2">
      <c r="A41" s="139" t="s">
        <v>392</v>
      </c>
      <c r="B41" s="333" t="s">
        <v>931</v>
      </c>
      <c r="C41" s="85" t="s">
        <v>297</v>
      </c>
      <c r="D41" s="85" t="s">
        <v>298</v>
      </c>
      <c r="E41" s="109">
        <v>14612.33</v>
      </c>
      <c r="F41" s="86">
        <v>164</v>
      </c>
      <c r="G41" s="85"/>
      <c r="H41" s="85">
        <f t="shared" si="10"/>
        <v>145.61000000000001</v>
      </c>
      <c r="I41" s="85">
        <f t="shared" si="11"/>
        <v>1486</v>
      </c>
      <c r="J41" s="85">
        <f t="shared" si="12"/>
        <v>2371.3999999999996</v>
      </c>
      <c r="K41" s="85">
        <f t="shared" si="13"/>
        <v>16804.18</v>
      </c>
      <c r="L41" s="85">
        <f t="shared" si="14"/>
        <v>188.6</v>
      </c>
      <c r="M41" s="85"/>
      <c r="N41" s="85">
        <f t="shared" si="15"/>
        <v>145.59999999999997</v>
      </c>
      <c r="O41" s="85">
        <f t="shared" si="16"/>
        <v>1486</v>
      </c>
      <c r="P41" s="85">
        <f t="shared" si="17"/>
        <v>2726.95</v>
      </c>
      <c r="Q41" s="30">
        <v>291.20999999999998</v>
      </c>
      <c r="R41" s="30">
        <v>2972</v>
      </c>
      <c r="S41" s="142">
        <f t="shared" si="18"/>
        <v>5098.3499999999995</v>
      </c>
      <c r="T41" s="116"/>
    </row>
    <row r="42" spans="1:20" s="120" customFormat="1" ht="44.25" customHeight="1" x14ac:dyDescent="0.2">
      <c r="A42" s="357" t="s">
        <v>109</v>
      </c>
      <c r="B42" s="51" t="s">
        <v>932</v>
      </c>
      <c r="C42" s="85" t="s">
        <v>62</v>
      </c>
      <c r="D42" s="85" t="s">
        <v>304</v>
      </c>
      <c r="E42" s="88">
        <v>19691.080000000002</v>
      </c>
      <c r="F42" s="86">
        <v>112.76</v>
      </c>
      <c r="G42" s="85"/>
      <c r="H42" s="85">
        <f t="shared" si="10"/>
        <v>0.18</v>
      </c>
      <c r="I42" s="85">
        <f t="shared" si="11"/>
        <v>2</v>
      </c>
      <c r="J42" s="85">
        <f t="shared" si="12"/>
        <v>3.77</v>
      </c>
      <c r="K42" s="85">
        <f t="shared" si="13"/>
        <v>22644.74</v>
      </c>
      <c r="L42" s="85">
        <f t="shared" si="14"/>
        <v>129.66999999999999</v>
      </c>
      <c r="M42" s="85"/>
      <c r="N42" s="85">
        <f t="shared" si="15"/>
        <v>0.18</v>
      </c>
      <c r="O42" s="85">
        <f t="shared" si="16"/>
        <v>2</v>
      </c>
      <c r="P42" s="85">
        <f t="shared" si="17"/>
        <v>4.34</v>
      </c>
      <c r="Q42" s="30">
        <v>0.36</v>
      </c>
      <c r="R42" s="30">
        <v>4</v>
      </c>
      <c r="S42" s="142">
        <f t="shared" si="18"/>
        <v>8.11</v>
      </c>
      <c r="T42" s="116"/>
    </row>
    <row r="43" spans="1:20" s="120" customFormat="1" ht="59.25" customHeight="1" x14ac:dyDescent="0.2">
      <c r="A43" s="357"/>
      <c r="B43" s="51" t="s">
        <v>933</v>
      </c>
      <c r="C43" s="85" t="s">
        <v>62</v>
      </c>
      <c r="D43" s="85" t="s">
        <v>304</v>
      </c>
      <c r="E43" s="88">
        <v>19691.080000000002</v>
      </c>
      <c r="F43" s="86">
        <v>112.76</v>
      </c>
      <c r="G43" s="85"/>
      <c r="H43" s="85">
        <f t="shared" si="10"/>
        <v>113</v>
      </c>
      <c r="I43" s="85">
        <f t="shared" si="11"/>
        <v>825</v>
      </c>
      <c r="J43" s="85">
        <f t="shared" si="12"/>
        <v>2318.1200000000003</v>
      </c>
      <c r="K43" s="85">
        <f t="shared" si="13"/>
        <v>22644.74</v>
      </c>
      <c r="L43" s="85">
        <f t="shared" si="14"/>
        <v>129.66999999999999</v>
      </c>
      <c r="M43" s="85"/>
      <c r="N43" s="85">
        <f t="shared" si="15"/>
        <v>113</v>
      </c>
      <c r="O43" s="85">
        <f t="shared" si="16"/>
        <v>825</v>
      </c>
      <c r="P43" s="85">
        <f t="shared" si="17"/>
        <v>2665.84</v>
      </c>
      <c r="Q43" s="30">
        <v>226</v>
      </c>
      <c r="R43" s="30">
        <v>1650</v>
      </c>
      <c r="S43" s="142">
        <f t="shared" si="18"/>
        <v>4983.9600000000009</v>
      </c>
      <c r="T43" s="116"/>
    </row>
    <row r="44" spans="1:20" s="120" customFormat="1" ht="52.15" customHeight="1" x14ac:dyDescent="0.2">
      <c r="A44" s="357" t="s">
        <v>110</v>
      </c>
      <c r="B44" s="51" t="s">
        <v>934</v>
      </c>
      <c r="C44" s="85" t="s">
        <v>39</v>
      </c>
      <c r="D44" s="85" t="s">
        <v>23</v>
      </c>
      <c r="E44" s="78">
        <v>12994.47</v>
      </c>
      <c r="F44" s="84">
        <v>115.17</v>
      </c>
      <c r="G44" s="85"/>
      <c r="H44" s="85">
        <f t="shared" si="10"/>
        <v>1.45</v>
      </c>
      <c r="I44" s="85">
        <f t="shared" si="11"/>
        <v>10.15</v>
      </c>
      <c r="J44" s="85">
        <f t="shared" si="12"/>
        <v>20.009999999999998</v>
      </c>
      <c r="K44" s="85">
        <f t="shared" si="13"/>
        <v>14943.64</v>
      </c>
      <c r="L44" s="85">
        <f t="shared" si="14"/>
        <v>132.44999999999999</v>
      </c>
      <c r="M44" s="85"/>
      <c r="N44" s="85">
        <f t="shared" si="15"/>
        <v>1.45</v>
      </c>
      <c r="O44" s="85">
        <f t="shared" si="16"/>
        <v>10.139999999999999</v>
      </c>
      <c r="P44" s="85">
        <f t="shared" si="17"/>
        <v>23.01</v>
      </c>
      <c r="Q44" s="30">
        <v>2.9</v>
      </c>
      <c r="R44" s="30">
        <v>20.29</v>
      </c>
      <c r="S44" s="142">
        <f t="shared" si="18"/>
        <v>43.019999999999996</v>
      </c>
      <c r="T44" s="116"/>
    </row>
    <row r="45" spans="1:20" s="120" customFormat="1" ht="63.75" customHeight="1" x14ac:dyDescent="0.2">
      <c r="A45" s="357"/>
      <c r="B45" s="51" t="s">
        <v>935</v>
      </c>
      <c r="C45" s="85" t="s">
        <v>39</v>
      </c>
      <c r="D45" s="85" t="s">
        <v>23</v>
      </c>
      <c r="E45" s="78">
        <v>12994.47</v>
      </c>
      <c r="F45" s="84">
        <v>115.17</v>
      </c>
      <c r="G45" s="85"/>
      <c r="H45" s="85">
        <f t="shared" si="10"/>
        <v>52</v>
      </c>
      <c r="I45" s="85">
        <f t="shared" si="11"/>
        <v>250</v>
      </c>
      <c r="J45" s="85">
        <f t="shared" si="12"/>
        <v>704.5</v>
      </c>
      <c r="K45" s="85">
        <f t="shared" si="13"/>
        <v>14943.64</v>
      </c>
      <c r="L45" s="85">
        <f t="shared" si="14"/>
        <v>132.44999999999999</v>
      </c>
      <c r="M45" s="85"/>
      <c r="N45" s="85">
        <f t="shared" si="15"/>
        <v>52</v>
      </c>
      <c r="O45" s="85">
        <f t="shared" si="16"/>
        <v>250</v>
      </c>
      <c r="P45" s="85">
        <f t="shared" si="17"/>
        <v>810.18000000000006</v>
      </c>
      <c r="Q45" s="30">
        <v>104</v>
      </c>
      <c r="R45" s="30">
        <v>500</v>
      </c>
      <c r="S45" s="142">
        <f t="shared" si="18"/>
        <v>1514.68</v>
      </c>
      <c r="T45" s="116"/>
    </row>
    <row r="46" spans="1:20" s="120" customFormat="1" ht="60.2" customHeight="1" x14ac:dyDescent="0.2">
      <c r="A46" s="139" t="s">
        <v>393</v>
      </c>
      <c r="B46" s="51" t="s">
        <v>936</v>
      </c>
      <c r="C46" s="85" t="s">
        <v>39</v>
      </c>
      <c r="D46" s="85" t="s">
        <v>23</v>
      </c>
      <c r="E46" s="78">
        <v>12994.47</v>
      </c>
      <c r="F46" s="84">
        <v>115.17</v>
      </c>
      <c r="G46" s="85"/>
      <c r="H46" s="85">
        <f t="shared" si="10"/>
        <v>36</v>
      </c>
      <c r="I46" s="85">
        <f t="shared" si="11"/>
        <v>650</v>
      </c>
      <c r="J46" s="85">
        <f t="shared" si="12"/>
        <v>542.66</v>
      </c>
      <c r="K46" s="85">
        <f t="shared" si="13"/>
        <v>14943.64</v>
      </c>
      <c r="L46" s="85">
        <f t="shared" si="14"/>
        <v>132.44999999999999</v>
      </c>
      <c r="M46" s="85"/>
      <c r="N46" s="85">
        <f t="shared" si="15"/>
        <v>36</v>
      </c>
      <c r="O46" s="85">
        <f t="shared" si="16"/>
        <v>650</v>
      </c>
      <c r="P46" s="85">
        <f t="shared" si="17"/>
        <v>624.06000000000006</v>
      </c>
      <c r="Q46" s="30">
        <v>72</v>
      </c>
      <c r="R46" s="30">
        <v>1300</v>
      </c>
      <c r="S46" s="142">
        <f t="shared" si="18"/>
        <v>1166.72</v>
      </c>
      <c r="T46" s="116"/>
    </row>
    <row r="47" spans="1:20" s="120" customFormat="1" ht="57.75" customHeight="1" x14ac:dyDescent="0.2">
      <c r="A47" s="357" t="s">
        <v>394</v>
      </c>
      <c r="B47" s="51" t="s">
        <v>937</v>
      </c>
      <c r="C47" s="85" t="s">
        <v>39</v>
      </c>
      <c r="D47" s="85" t="s">
        <v>23</v>
      </c>
      <c r="E47" s="78">
        <v>12994.47</v>
      </c>
      <c r="F47" s="84">
        <v>115.17</v>
      </c>
      <c r="G47" s="85"/>
      <c r="H47" s="85">
        <f t="shared" si="10"/>
        <v>1.44</v>
      </c>
      <c r="I47" s="85">
        <f t="shared" si="11"/>
        <v>45</v>
      </c>
      <c r="J47" s="85">
        <f t="shared" si="12"/>
        <v>23.89</v>
      </c>
      <c r="K47" s="85">
        <f t="shared" si="13"/>
        <v>14943.64</v>
      </c>
      <c r="L47" s="85">
        <f t="shared" si="14"/>
        <v>132.44999999999999</v>
      </c>
      <c r="M47" s="85"/>
      <c r="N47" s="85">
        <f t="shared" si="15"/>
        <v>1.4300000000000002</v>
      </c>
      <c r="O47" s="85">
        <f t="shared" si="16"/>
        <v>45</v>
      </c>
      <c r="P47" s="85">
        <f t="shared" si="17"/>
        <v>27.330000000000002</v>
      </c>
      <c r="Q47" s="30">
        <v>2.87</v>
      </c>
      <c r="R47" s="30">
        <v>90</v>
      </c>
      <c r="S47" s="142">
        <f t="shared" si="18"/>
        <v>51.22</v>
      </c>
      <c r="T47" s="116"/>
    </row>
    <row r="48" spans="1:20" s="120" customFormat="1" ht="52.5" customHeight="1" x14ac:dyDescent="0.2">
      <c r="A48" s="357"/>
      <c r="B48" s="51" t="s">
        <v>938</v>
      </c>
      <c r="C48" s="85" t="s">
        <v>39</v>
      </c>
      <c r="D48" s="85" t="s">
        <v>23</v>
      </c>
      <c r="E48" s="78">
        <v>12994.47</v>
      </c>
      <c r="F48" s="84">
        <v>115.17</v>
      </c>
      <c r="G48" s="85"/>
      <c r="H48" s="85">
        <f t="shared" si="10"/>
        <v>7.93</v>
      </c>
      <c r="I48" s="85">
        <f t="shared" si="11"/>
        <v>121.32</v>
      </c>
      <c r="J48" s="85">
        <f t="shared" si="12"/>
        <v>117.02</v>
      </c>
      <c r="K48" s="85">
        <f t="shared" si="13"/>
        <v>14943.64</v>
      </c>
      <c r="L48" s="85">
        <f t="shared" si="14"/>
        <v>132.44999999999999</v>
      </c>
      <c r="M48" s="85"/>
      <c r="N48" s="85">
        <f t="shared" si="15"/>
        <v>7.92</v>
      </c>
      <c r="O48" s="85">
        <f t="shared" si="16"/>
        <v>121.32</v>
      </c>
      <c r="P48" s="85">
        <f t="shared" si="17"/>
        <v>134.41999999999999</v>
      </c>
      <c r="Q48" s="30">
        <v>15.85</v>
      </c>
      <c r="R48" s="30">
        <v>242.64</v>
      </c>
      <c r="S48" s="142">
        <f t="shared" si="18"/>
        <v>251.44</v>
      </c>
      <c r="T48" s="116"/>
    </row>
    <row r="49" spans="1:20" s="120" customFormat="1" ht="54.6" customHeight="1" x14ac:dyDescent="0.2">
      <c r="A49" s="139" t="s">
        <v>319</v>
      </c>
      <c r="B49" s="51" t="s">
        <v>939</v>
      </c>
      <c r="C49" s="85" t="s">
        <v>39</v>
      </c>
      <c r="D49" s="85" t="s">
        <v>23</v>
      </c>
      <c r="E49" s="78">
        <v>12994.47</v>
      </c>
      <c r="F49" s="84">
        <v>115.17</v>
      </c>
      <c r="G49" s="85"/>
      <c r="H49" s="85">
        <f t="shared" si="10"/>
        <v>175</v>
      </c>
      <c r="I49" s="85">
        <f t="shared" si="11"/>
        <v>1700</v>
      </c>
      <c r="J49" s="85">
        <f t="shared" si="12"/>
        <v>2469.8200000000002</v>
      </c>
      <c r="K49" s="85">
        <f t="shared" si="13"/>
        <v>14943.64</v>
      </c>
      <c r="L49" s="85">
        <f t="shared" si="14"/>
        <v>132.44999999999999</v>
      </c>
      <c r="M49" s="85"/>
      <c r="N49" s="85">
        <f t="shared" si="15"/>
        <v>175</v>
      </c>
      <c r="O49" s="85">
        <f t="shared" si="16"/>
        <v>1700</v>
      </c>
      <c r="P49" s="85">
        <f t="shared" si="17"/>
        <v>2840.31</v>
      </c>
      <c r="Q49" s="30">
        <v>350</v>
      </c>
      <c r="R49" s="30">
        <v>3400</v>
      </c>
      <c r="S49" s="142">
        <f t="shared" si="18"/>
        <v>5310.13</v>
      </c>
      <c r="T49" s="116"/>
    </row>
    <row r="50" spans="1:20" s="120" customFormat="1" ht="59.45" customHeight="1" x14ac:dyDescent="0.2">
      <c r="A50" s="357" t="s">
        <v>395</v>
      </c>
      <c r="B50" s="51" t="s">
        <v>940</v>
      </c>
      <c r="C50" s="85" t="s">
        <v>396</v>
      </c>
      <c r="D50" s="85" t="s">
        <v>23</v>
      </c>
      <c r="E50" s="84">
        <v>7463.32</v>
      </c>
      <c r="F50" s="84">
        <v>115.17</v>
      </c>
      <c r="G50" s="85"/>
      <c r="H50" s="85">
        <f t="shared" si="10"/>
        <v>9.57</v>
      </c>
      <c r="I50" s="85">
        <f t="shared" si="11"/>
        <v>30.25</v>
      </c>
      <c r="J50" s="85">
        <f t="shared" si="12"/>
        <v>74.900000000000006</v>
      </c>
      <c r="K50" s="85">
        <f t="shared" si="13"/>
        <v>8582.82</v>
      </c>
      <c r="L50" s="85">
        <f t="shared" si="14"/>
        <v>132.44999999999999</v>
      </c>
      <c r="M50" s="85"/>
      <c r="N50" s="85">
        <f t="shared" si="15"/>
        <v>9.57</v>
      </c>
      <c r="O50" s="85">
        <f t="shared" si="16"/>
        <v>30.25</v>
      </c>
      <c r="P50" s="85">
        <f t="shared" si="17"/>
        <v>86.15</v>
      </c>
      <c r="Q50" s="30">
        <v>19.14</v>
      </c>
      <c r="R50" s="30">
        <v>60.5</v>
      </c>
      <c r="S50" s="142">
        <f t="shared" si="18"/>
        <v>161.05000000000001</v>
      </c>
      <c r="T50" s="116"/>
    </row>
    <row r="51" spans="1:20" s="120" customFormat="1" ht="57.75" customHeight="1" x14ac:dyDescent="0.2">
      <c r="A51" s="357"/>
      <c r="B51" s="51" t="s">
        <v>941</v>
      </c>
      <c r="C51" s="85" t="s">
        <v>396</v>
      </c>
      <c r="D51" s="85" t="s">
        <v>23</v>
      </c>
      <c r="E51" s="84">
        <v>7463.32</v>
      </c>
      <c r="F51" s="84">
        <v>115.17</v>
      </c>
      <c r="G51" s="85"/>
      <c r="H51" s="85">
        <f t="shared" si="10"/>
        <v>215</v>
      </c>
      <c r="I51" s="85">
        <f t="shared" si="11"/>
        <v>2750</v>
      </c>
      <c r="J51" s="85">
        <f t="shared" si="12"/>
        <v>1921.33</v>
      </c>
      <c r="K51" s="85">
        <f t="shared" si="13"/>
        <v>8582.82</v>
      </c>
      <c r="L51" s="85">
        <f t="shared" si="14"/>
        <v>132.44999999999999</v>
      </c>
      <c r="M51" s="85"/>
      <c r="N51" s="85">
        <f t="shared" si="15"/>
        <v>215</v>
      </c>
      <c r="O51" s="85">
        <f t="shared" si="16"/>
        <v>2750</v>
      </c>
      <c r="P51" s="85">
        <f t="shared" si="17"/>
        <v>2209.5500000000002</v>
      </c>
      <c r="Q51" s="30">
        <v>430</v>
      </c>
      <c r="R51" s="30">
        <v>5500</v>
      </c>
      <c r="S51" s="142">
        <f t="shared" si="18"/>
        <v>4130.88</v>
      </c>
      <c r="T51" s="116"/>
    </row>
    <row r="52" spans="1:20" s="120" customFormat="1" ht="69" customHeight="1" x14ac:dyDescent="0.2">
      <c r="A52" s="357"/>
      <c r="B52" s="51" t="s">
        <v>942</v>
      </c>
      <c r="C52" s="85" t="s">
        <v>396</v>
      </c>
      <c r="D52" s="85" t="s">
        <v>23</v>
      </c>
      <c r="E52" s="84">
        <v>7463.32</v>
      </c>
      <c r="F52" s="84">
        <v>115.17</v>
      </c>
      <c r="G52" s="85"/>
      <c r="H52" s="85">
        <f t="shared" si="10"/>
        <v>0</v>
      </c>
      <c r="I52" s="85">
        <f t="shared" si="11"/>
        <v>25</v>
      </c>
      <c r="J52" s="85">
        <f t="shared" si="12"/>
        <v>2.88</v>
      </c>
      <c r="K52" s="85">
        <f t="shared" si="13"/>
        <v>8582.82</v>
      </c>
      <c r="L52" s="85">
        <f t="shared" si="14"/>
        <v>132.44999999999999</v>
      </c>
      <c r="M52" s="85"/>
      <c r="N52" s="85">
        <f t="shared" si="15"/>
        <v>0</v>
      </c>
      <c r="O52" s="85">
        <f t="shared" si="16"/>
        <v>25</v>
      </c>
      <c r="P52" s="85">
        <f t="shared" si="17"/>
        <v>3.31</v>
      </c>
      <c r="Q52" s="30">
        <v>0</v>
      </c>
      <c r="R52" s="30">
        <v>50</v>
      </c>
      <c r="S52" s="142">
        <f t="shared" si="18"/>
        <v>6.1899999999999995</v>
      </c>
      <c r="T52" s="116"/>
    </row>
    <row r="53" spans="1:20" s="120" customFormat="1" ht="51.75" customHeight="1" x14ac:dyDescent="0.2">
      <c r="A53" s="139" t="s">
        <v>397</v>
      </c>
      <c r="B53" s="51" t="s">
        <v>943</v>
      </c>
      <c r="C53" s="85" t="s">
        <v>39</v>
      </c>
      <c r="D53" s="85" t="s">
        <v>23</v>
      </c>
      <c r="E53" s="78">
        <v>12994.47</v>
      </c>
      <c r="F53" s="84">
        <v>115.17</v>
      </c>
      <c r="G53" s="85"/>
      <c r="H53" s="85">
        <f t="shared" si="10"/>
        <v>110.5</v>
      </c>
      <c r="I53" s="85">
        <f t="shared" si="11"/>
        <v>985</v>
      </c>
      <c r="J53" s="85">
        <f t="shared" si="12"/>
        <v>1549.3300000000002</v>
      </c>
      <c r="K53" s="85">
        <f t="shared" si="13"/>
        <v>14943.64</v>
      </c>
      <c r="L53" s="85">
        <f t="shared" si="14"/>
        <v>132.44999999999999</v>
      </c>
      <c r="M53" s="85"/>
      <c r="N53" s="85">
        <f t="shared" si="15"/>
        <v>110.5</v>
      </c>
      <c r="O53" s="85">
        <f t="shared" si="16"/>
        <v>985</v>
      </c>
      <c r="P53" s="85">
        <f t="shared" si="17"/>
        <v>1781.73</v>
      </c>
      <c r="Q53" s="30">
        <v>221</v>
      </c>
      <c r="R53" s="30">
        <v>1970</v>
      </c>
      <c r="S53" s="142">
        <f t="shared" si="18"/>
        <v>3331.0600000000004</v>
      </c>
      <c r="T53" s="116"/>
    </row>
    <row r="54" spans="1:20" s="120" customFormat="1" ht="53.25" customHeight="1" x14ac:dyDescent="0.2">
      <c r="A54" s="139" t="s">
        <v>324</v>
      </c>
      <c r="B54" s="51" t="s">
        <v>944</v>
      </c>
      <c r="C54" s="85" t="s">
        <v>39</v>
      </c>
      <c r="D54" s="85" t="s">
        <v>23</v>
      </c>
      <c r="E54" s="78">
        <v>12994.47</v>
      </c>
      <c r="F54" s="84">
        <v>115.17</v>
      </c>
      <c r="G54" s="85"/>
      <c r="H54" s="85">
        <f t="shared" si="10"/>
        <v>75</v>
      </c>
      <c r="I54" s="85">
        <f t="shared" si="11"/>
        <v>1150</v>
      </c>
      <c r="J54" s="85">
        <f t="shared" si="12"/>
        <v>1107.04</v>
      </c>
      <c r="K54" s="85">
        <f t="shared" si="13"/>
        <v>14943.64</v>
      </c>
      <c r="L54" s="85">
        <f t="shared" si="14"/>
        <v>132.44999999999999</v>
      </c>
      <c r="M54" s="85"/>
      <c r="N54" s="85">
        <f t="shared" si="15"/>
        <v>75</v>
      </c>
      <c r="O54" s="85">
        <f t="shared" si="16"/>
        <v>1150</v>
      </c>
      <c r="P54" s="85">
        <f t="shared" si="17"/>
        <v>1273.0899999999999</v>
      </c>
      <c r="Q54" s="30">
        <v>150</v>
      </c>
      <c r="R54" s="30">
        <v>2300</v>
      </c>
      <c r="S54" s="142">
        <f t="shared" si="18"/>
        <v>2380.13</v>
      </c>
      <c r="T54" s="116"/>
    </row>
    <row r="55" spans="1:20" s="120" customFormat="1" ht="54.75" customHeight="1" x14ac:dyDescent="0.2">
      <c r="A55" s="139" t="s">
        <v>325</v>
      </c>
      <c r="B55" s="51" t="s">
        <v>945</v>
      </c>
      <c r="C55" s="85" t="s">
        <v>39</v>
      </c>
      <c r="D55" s="85" t="s">
        <v>23</v>
      </c>
      <c r="E55" s="78">
        <v>12994.47</v>
      </c>
      <c r="F55" s="84">
        <v>115.17</v>
      </c>
      <c r="G55" s="85"/>
      <c r="H55" s="85">
        <f t="shared" si="10"/>
        <v>4.17</v>
      </c>
      <c r="I55" s="85">
        <f t="shared" si="11"/>
        <v>76.78</v>
      </c>
      <c r="J55" s="85">
        <f t="shared" si="12"/>
        <v>63.03</v>
      </c>
      <c r="K55" s="85">
        <f t="shared" si="13"/>
        <v>14943.64</v>
      </c>
      <c r="L55" s="85">
        <f t="shared" si="14"/>
        <v>132.44999999999999</v>
      </c>
      <c r="M55" s="85"/>
      <c r="N55" s="85">
        <f t="shared" si="15"/>
        <v>4.16</v>
      </c>
      <c r="O55" s="85">
        <f t="shared" si="16"/>
        <v>76.77000000000001</v>
      </c>
      <c r="P55" s="85">
        <f t="shared" si="17"/>
        <v>72.34</v>
      </c>
      <c r="Q55" s="30">
        <v>8.33</v>
      </c>
      <c r="R55" s="30">
        <v>153.55000000000001</v>
      </c>
      <c r="S55" s="142">
        <f t="shared" si="18"/>
        <v>135.37</v>
      </c>
      <c r="T55" s="116"/>
    </row>
    <row r="56" spans="1:20" s="120" customFormat="1" ht="51.75" customHeight="1" x14ac:dyDescent="0.2">
      <c r="A56" s="139" t="s">
        <v>122</v>
      </c>
      <c r="B56" s="51" t="s">
        <v>946</v>
      </c>
      <c r="C56" s="85" t="s">
        <v>39</v>
      </c>
      <c r="D56" s="85" t="s">
        <v>23</v>
      </c>
      <c r="E56" s="78">
        <v>12994.47</v>
      </c>
      <c r="F56" s="84">
        <v>115.17</v>
      </c>
      <c r="G56" s="85"/>
      <c r="H56" s="85">
        <f t="shared" si="10"/>
        <v>0.89</v>
      </c>
      <c r="I56" s="85">
        <f t="shared" si="11"/>
        <v>42.53</v>
      </c>
      <c r="J56" s="85">
        <f t="shared" si="12"/>
        <v>16.47</v>
      </c>
      <c r="K56" s="85">
        <f t="shared" si="13"/>
        <v>14943.64</v>
      </c>
      <c r="L56" s="85">
        <f t="shared" si="14"/>
        <v>132.44999999999999</v>
      </c>
      <c r="M56" s="85"/>
      <c r="N56" s="85">
        <f t="shared" si="15"/>
        <v>0.89</v>
      </c>
      <c r="O56" s="85">
        <f t="shared" si="16"/>
        <v>42.519999999999996</v>
      </c>
      <c r="P56" s="85">
        <f t="shared" si="17"/>
        <v>18.93</v>
      </c>
      <c r="Q56" s="30">
        <v>1.78</v>
      </c>
      <c r="R56" s="30">
        <v>85.05</v>
      </c>
      <c r="S56" s="142">
        <f t="shared" si="18"/>
        <v>35.4</v>
      </c>
      <c r="T56" s="116"/>
    </row>
    <row r="57" spans="1:20" s="120" customFormat="1" ht="50.25" customHeight="1" x14ac:dyDescent="0.2">
      <c r="A57" s="357" t="s">
        <v>123</v>
      </c>
      <c r="B57" s="51" t="s">
        <v>947</v>
      </c>
      <c r="C57" s="85" t="s">
        <v>39</v>
      </c>
      <c r="D57" s="85" t="s">
        <v>23</v>
      </c>
      <c r="E57" s="78">
        <v>12994.47</v>
      </c>
      <c r="F57" s="84">
        <v>115.17</v>
      </c>
      <c r="G57" s="85"/>
      <c r="H57" s="85">
        <f t="shared" si="10"/>
        <v>13.41</v>
      </c>
      <c r="I57" s="85">
        <f t="shared" si="11"/>
        <v>229.66</v>
      </c>
      <c r="J57" s="85">
        <f t="shared" si="12"/>
        <v>200.70999999999998</v>
      </c>
      <c r="K57" s="85">
        <f t="shared" si="13"/>
        <v>14943.64</v>
      </c>
      <c r="L57" s="85">
        <f t="shared" si="14"/>
        <v>132.44999999999999</v>
      </c>
      <c r="M57" s="85"/>
      <c r="N57" s="85">
        <f t="shared" si="15"/>
        <v>13.409099999999999</v>
      </c>
      <c r="O57" s="85">
        <f t="shared" si="16"/>
        <v>229.65049999999999</v>
      </c>
      <c r="P57" s="85">
        <f t="shared" si="17"/>
        <v>230.8</v>
      </c>
      <c r="Q57" s="30">
        <v>26.819099999999999</v>
      </c>
      <c r="R57" s="30">
        <v>459.31049999999999</v>
      </c>
      <c r="S57" s="142">
        <f t="shared" si="18"/>
        <v>431.51</v>
      </c>
      <c r="T57" s="116"/>
    </row>
    <row r="58" spans="1:20" s="120" customFormat="1" ht="63.4" customHeight="1" x14ac:dyDescent="0.2">
      <c r="A58" s="357"/>
      <c r="B58" s="51" t="s">
        <v>948</v>
      </c>
      <c r="C58" s="85" t="s">
        <v>39</v>
      </c>
      <c r="D58" s="85" t="s">
        <v>23</v>
      </c>
      <c r="E58" s="78">
        <v>12994.47</v>
      </c>
      <c r="F58" s="84">
        <v>115.17</v>
      </c>
      <c r="G58" s="85"/>
      <c r="H58" s="85">
        <f t="shared" si="10"/>
        <v>11.65</v>
      </c>
      <c r="I58" s="85">
        <f t="shared" si="11"/>
        <v>288.33</v>
      </c>
      <c r="J58" s="85">
        <f t="shared" si="12"/>
        <v>184.6</v>
      </c>
      <c r="K58" s="85">
        <f t="shared" si="13"/>
        <v>14943.64</v>
      </c>
      <c r="L58" s="85">
        <f t="shared" si="14"/>
        <v>132.44999999999999</v>
      </c>
      <c r="M58" s="85"/>
      <c r="N58" s="85">
        <f t="shared" si="15"/>
        <v>11.6546</v>
      </c>
      <c r="O58" s="85">
        <f t="shared" si="16"/>
        <v>288.33510000000007</v>
      </c>
      <c r="P58" s="85">
        <f t="shared" si="17"/>
        <v>212.35</v>
      </c>
      <c r="Q58" s="30">
        <v>23.304600000000001</v>
      </c>
      <c r="R58" s="30">
        <v>576.66510000000005</v>
      </c>
      <c r="S58" s="142">
        <f t="shared" si="18"/>
        <v>396.95</v>
      </c>
      <c r="T58" s="116"/>
    </row>
    <row r="59" spans="1:20" s="120" customFormat="1" ht="66.75" customHeight="1" x14ac:dyDescent="0.2">
      <c r="A59" s="372" t="s">
        <v>124</v>
      </c>
      <c r="B59" s="51" t="s">
        <v>949</v>
      </c>
      <c r="C59" s="85" t="s">
        <v>39</v>
      </c>
      <c r="D59" s="85" t="s">
        <v>23</v>
      </c>
      <c r="E59" s="78">
        <v>12994.47</v>
      </c>
      <c r="F59" s="84">
        <v>115.17</v>
      </c>
      <c r="G59" s="85"/>
      <c r="H59" s="85">
        <f t="shared" si="10"/>
        <v>4.43</v>
      </c>
      <c r="I59" s="85">
        <f t="shared" si="11"/>
        <v>44.2</v>
      </c>
      <c r="J59" s="85">
        <f t="shared" si="12"/>
        <v>62.66</v>
      </c>
      <c r="K59" s="85">
        <f t="shared" si="13"/>
        <v>14943.64</v>
      </c>
      <c r="L59" s="85">
        <f t="shared" si="14"/>
        <v>132.44999999999999</v>
      </c>
      <c r="M59" s="85"/>
      <c r="N59" s="85">
        <f t="shared" si="15"/>
        <v>4.42</v>
      </c>
      <c r="O59" s="85">
        <f t="shared" si="16"/>
        <v>44.2</v>
      </c>
      <c r="P59" s="85">
        <f t="shared" si="17"/>
        <v>71.899999999999991</v>
      </c>
      <c r="Q59" s="30">
        <v>8.85</v>
      </c>
      <c r="R59" s="30">
        <v>88.4</v>
      </c>
      <c r="S59" s="142">
        <f t="shared" si="18"/>
        <v>134.56</v>
      </c>
      <c r="T59" s="116"/>
    </row>
    <row r="60" spans="1:20" s="120" customFormat="1" ht="78.599999999999994" customHeight="1" x14ac:dyDescent="0.2">
      <c r="A60" s="372"/>
      <c r="B60" s="51" t="s">
        <v>950</v>
      </c>
      <c r="C60" s="85" t="s">
        <v>39</v>
      </c>
      <c r="D60" s="85" t="s">
        <v>23</v>
      </c>
      <c r="E60" s="78">
        <v>12994.47</v>
      </c>
      <c r="F60" s="84">
        <v>115.17</v>
      </c>
      <c r="G60" s="85"/>
      <c r="H60" s="85">
        <f t="shared" si="10"/>
        <v>140</v>
      </c>
      <c r="I60" s="85">
        <f t="shared" si="11"/>
        <v>1415</v>
      </c>
      <c r="J60" s="85">
        <f t="shared" si="12"/>
        <v>1982.2</v>
      </c>
      <c r="K60" s="85">
        <f t="shared" si="13"/>
        <v>14943.64</v>
      </c>
      <c r="L60" s="85">
        <f t="shared" si="14"/>
        <v>132.44999999999999</v>
      </c>
      <c r="M60" s="85"/>
      <c r="N60" s="85">
        <f t="shared" si="15"/>
        <v>140</v>
      </c>
      <c r="O60" s="85">
        <f t="shared" si="16"/>
        <v>1415</v>
      </c>
      <c r="P60" s="85">
        <f t="shared" si="17"/>
        <v>2279.5300000000002</v>
      </c>
      <c r="Q60" s="30">
        <v>280</v>
      </c>
      <c r="R60" s="30">
        <v>2830</v>
      </c>
      <c r="S60" s="142">
        <f t="shared" si="18"/>
        <v>4261.7300000000005</v>
      </c>
      <c r="T60" s="116"/>
    </row>
    <row r="61" spans="1:20" s="120" customFormat="1" ht="49.7" customHeight="1" x14ac:dyDescent="0.2">
      <c r="A61" s="357" t="s">
        <v>125</v>
      </c>
      <c r="B61" s="51" t="s">
        <v>951</v>
      </c>
      <c r="C61" s="85" t="s">
        <v>32</v>
      </c>
      <c r="D61" s="85" t="s">
        <v>23</v>
      </c>
      <c r="E61" s="88">
        <v>14147.97</v>
      </c>
      <c r="F61" s="77">
        <v>21.78</v>
      </c>
      <c r="G61" s="85"/>
      <c r="H61" s="85">
        <f t="shared" si="10"/>
        <v>0</v>
      </c>
      <c r="I61" s="85">
        <f t="shared" si="11"/>
        <v>0</v>
      </c>
      <c r="J61" s="85">
        <f t="shared" si="12"/>
        <v>0</v>
      </c>
      <c r="K61" s="85">
        <f t="shared" si="13"/>
        <v>16270.17</v>
      </c>
      <c r="L61" s="85">
        <f t="shared" si="14"/>
        <v>25.05</v>
      </c>
      <c r="M61" s="85"/>
      <c r="N61" s="85">
        <f t="shared" si="15"/>
        <v>0</v>
      </c>
      <c r="O61" s="85">
        <f t="shared" si="16"/>
        <v>0</v>
      </c>
      <c r="P61" s="85">
        <f t="shared" si="17"/>
        <v>0</v>
      </c>
      <c r="Q61" s="30">
        <v>0</v>
      </c>
      <c r="R61" s="30">
        <v>0</v>
      </c>
      <c r="S61" s="142">
        <f t="shared" si="18"/>
        <v>0</v>
      </c>
      <c r="T61" s="116"/>
    </row>
    <row r="62" spans="1:20" s="120" customFormat="1" ht="47.25" customHeight="1" x14ac:dyDescent="0.2">
      <c r="A62" s="357"/>
      <c r="B62" s="51" t="s">
        <v>952</v>
      </c>
      <c r="C62" s="85" t="s">
        <v>32</v>
      </c>
      <c r="D62" s="85" t="s">
        <v>23</v>
      </c>
      <c r="E62" s="88">
        <v>14147.97</v>
      </c>
      <c r="F62" s="77">
        <v>21.78</v>
      </c>
      <c r="G62" s="85"/>
      <c r="H62" s="85">
        <f t="shared" si="10"/>
        <v>12.16</v>
      </c>
      <c r="I62" s="85">
        <f t="shared" si="11"/>
        <v>187.41</v>
      </c>
      <c r="J62" s="85">
        <f t="shared" si="12"/>
        <v>176.12</v>
      </c>
      <c r="K62" s="85">
        <f t="shared" si="13"/>
        <v>16270.17</v>
      </c>
      <c r="L62" s="85">
        <f t="shared" si="14"/>
        <v>25.05</v>
      </c>
      <c r="M62" s="85"/>
      <c r="N62" s="85">
        <f t="shared" si="15"/>
        <v>12.149999999999999</v>
      </c>
      <c r="O62" s="85">
        <f t="shared" si="16"/>
        <v>187.41</v>
      </c>
      <c r="P62" s="85">
        <f t="shared" si="17"/>
        <v>202.37</v>
      </c>
      <c r="Q62" s="30">
        <v>24.31</v>
      </c>
      <c r="R62" s="30">
        <v>374.82</v>
      </c>
      <c r="S62" s="142">
        <f t="shared" si="18"/>
        <v>378.49</v>
      </c>
      <c r="T62" s="116"/>
    </row>
    <row r="63" spans="1:20" s="120" customFormat="1" ht="38.25" customHeight="1" x14ac:dyDescent="0.2">
      <c r="A63" s="139" t="s">
        <v>126</v>
      </c>
      <c r="B63" s="51" t="s">
        <v>953</v>
      </c>
      <c r="C63" s="85" t="s">
        <v>181</v>
      </c>
      <c r="D63" s="85" t="s">
        <v>154</v>
      </c>
      <c r="E63" s="88">
        <v>29183.599999999999</v>
      </c>
      <c r="F63" s="86">
        <v>84.54</v>
      </c>
      <c r="G63" s="85"/>
      <c r="H63" s="85">
        <f t="shared" si="10"/>
        <v>55</v>
      </c>
      <c r="I63" s="85">
        <f t="shared" si="11"/>
        <v>750</v>
      </c>
      <c r="J63" s="85">
        <f t="shared" si="12"/>
        <v>1668.51</v>
      </c>
      <c r="K63" s="85">
        <f t="shared" si="13"/>
        <v>33561.14</v>
      </c>
      <c r="L63" s="85">
        <f t="shared" si="14"/>
        <v>97.22</v>
      </c>
      <c r="M63" s="85"/>
      <c r="N63" s="85">
        <f t="shared" si="15"/>
        <v>55</v>
      </c>
      <c r="O63" s="85">
        <f t="shared" si="16"/>
        <v>750</v>
      </c>
      <c r="P63" s="85">
        <f t="shared" si="17"/>
        <v>1918.78</v>
      </c>
      <c r="Q63" s="30">
        <v>110</v>
      </c>
      <c r="R63" s="30">
        <v>1500</v>
      </c>
      <c r="S63" s="142">
        <f t="shared" si="18"/>
        <v>3587.29</v>
      </c>
      <c r="T63" s="116"/>
    </row>
    <row r="64" spans="1:20" s="120" customFormat="1" ht="38.25" customHeight="1" x14ac:dyDescent="0.2">
      <c r="A64" s="357" t="s">
        <v>327</v>
      </c>
      <c r="B64" s="98" t="s">
        <v>954</v>
      </c>
      <c r="C64" s="85" t="s">
        <v>265</v>
      </c>
      <c r="D64" s="334" t="s">
        <v>108</v>
      </c>
      <c r="E64" s="88">
        <v>21562.94</v>
      </c>
      <c r="F64" s="86">
        <v>341.78</v>
      </c>
      <c r="G64" s="85"/>
      <c r="H64" s="85">
        <f t="shared" si="10"/>
        <v>18.45</v>
      </c>
      <c r="I64" s="85">
        <f t="shared" si="11"/>
        <v>205</v>
      </c>
      <c r="J64" s="85">
        <f t="shared" si="12"/>
        <v>467.9</v>
      </c>
      <c r="K64" s="85">
        <f t="shared" si="13"/>
        <v>24797.38</v>
      </c>
      <c r="L64" s="85">
        <f t="shared" si="14"/>
        <v>393.05</v>
      </c>
      <c r="M64" s="85"/>
      <c r="N64" s="85">
        <f t="shared" si="15"/>
        <v>18.45</v>
      </c>
      <c r="O64" s="85">
        <f t="shared" si="16"/>
        <v>205</v>
      </c>
      <c r="P64" s="85">
        <f t="shared" si="17"/>
        <v>538.09</v>
      </c>
      <c r="Q64" s="30">
        <v>36.9</v>
      </c>
      <c r="R64" s="30">
        <v>410</v>
      </c>
      <c r="S64" s="142">
        <f t="shared" si="18"/>
        <v>1005.99</v>
      </c>
      <c r="T64" s="116"/>
    </row>
    <row r="65" spans="1:257" s="120" customFormat="1" ht="39.75" customHeight="1" x14ac:dyDescent="0.2">
      <c r="A65" s="357"/>
      <c r="B65" s="98" t="s">
        <v>955</v>
      </c>
      <c r="C65" s="85" t="s">
        <v>265</v>
      </c>
      <c r="D65" s="334" t="s">
        <v>108</v>
      </c>
      <c r="E65" s="88">
        <v>21562.94</v>
      </c>
      <c r="F65" s="86">
        <v>341.78</v>
      </c>
      <c r="G65" s="85"/>
      <c r="H65" s="85">
        <f t="shared" si="10"/>
        <v>32.5</v>
      </c>
      <c r="I65" s="85">
        <f t="shared" si="11"/>
        <v>400</v>
      </c>
      <c r="J65" s="85">
        <f t="shared" si="12"/>
        <v>837.51</v>
      </c>
      <c r="K65" s="85">
        <f t="shared" si="13"/>
        <v>24797.38</v>
      </c>
      <c r="L65" s="85">
        <f t="shared" si="14"/>
        <v>393.05</v>
      </c>
      <c r="M65" s="85"/>
      <c r="N65" s="85">
        <f t="shared" si="15"/>
        <v>32.5</v>
      </c>
      <c r="O65" s="85">
        <f t="shared" si="16"/>
        <v>400</v>
      </c>
      <c r="P65" s="85">
        <f t="shared" si="17"/>
        <v>963.13</v>
      </c>
      <c r="Q65" s="30">
        <v>65</v>
      </c>
      <c r="R65" s="30">
        <v>800</v>
      </c>
      <c r="S65" s="142">
        <f t="shared" si="18"/>
        <v>1800.6399999999999</v>
      </c>
      <c r="T65" s="116"/>
    </row>
    <row r="66" spans="1:257" s="120" customFormat="1" ht="54" customHeight="1" thickBot="1" x14ac:dyDescent="0.25">
      <c r="A66" s="233" t="s">
        <v>128</v>
      </c>
      <c r="B66" s="220" t="s">
        <v>956</v>
      </c>
      <c r="C66" s="16" t="s">
        <v>39</v>
      </c>
      <c r="D66" s="210" t="s">
        <v>23</v>
      </c>
      <c r="E66" s="78">
        <v>12994.47</v>
      </c>
      <c r="F66" s="78">
        <v>115.17</v>
      </c>
      <c r="G66" s="16"/>
      <c r="H66" s="16">
        <f t="shared" si="10"/>
        <v>1.04</v>
      </c>
      <c r="I66" s="16">
        <f t="shared" si="11"/>
        <v>22.5</v>
      </c>
      <c r="J66" s="16">
        <f t="shared" si="12"/>
        <v>16.100000000000001</v>
      </c>
      <c r="K66" s="16">
        <f t="shared" si="13"/>
        <v>14943.64</v>
      </c>
      <c r="L66" s="16">
        <f t="shared" si="14"/>
        <v>132.44999999999999</v>
      </c>
      <c r="M66" s="330"/>
      <c r="N66" s="16">
        <f t="shared" si="15"/>
        <v>1.0299999999999998</v>
      </c>
      <c r="O66" s="16">
        <f t="shared" si="16"/>
        <v>22.5</v>
      </c>
      <c r="P66" s="16">
        <f t="shared" si="17"/>
        <v>18.37</v>
      </c>
      <c r="Q66" s="335">
        <v>2.0699999999999998</v>
      </c>
      <c r="R66" s="278">
        <v>45</v>
      </c>
      <c r="S66" s="143">
        <f t="shared" si="18"/>
        <v>34.47</v>
      </c>
      <c r="T66" s="116"/>
    </row>
    <row r="67" spans="1:257" s="120" customFormat="1" ht="24.75" customHeight="1" thickBot="1" x14ac:dyDescent="0.25">
      <c r="A67" s="8" t="s">
        <v>194</v>
      </c>
      <c r="B67" s="9" t="s">
        <v>195</v>
      </c>
      <c r="C67" s="10"/>
      <c r="D67" s="10"/>
      <c r="E67" s="10"/>
      <c r="F67" s="10"/>
      <c r="G67" s="10"/>
      <c r="H67" s="10">
        <f>SUM(H68:H70)</f>
        <v>43.5</v>
      </c>
      <c r="I67" s="10">
        <f>SUM(I68:I70)</f>
        <v>521.74</v>
      </c>
      <c r="J67" s="10">
        <f>SUM(J68:J70)</f>
        <v>631.21999999999991</v>
      </c>
      <c r="K67" s="10"/>
      <c r="L67" s="10"/>
      <c r="M67" s="10"/>
      <c r="N67" s="10">
        <f t="shared" ref="N67:S67" si="19">SUM(N68:N70)</f>
        <v>43.494999999999997</v>
      </c>
      <c r="O67" s="10">
        <f t="shared" si="19"/>
        <v>521.73900000000003</v>
      </c>
      <c r="P67" s="10">
        <f t="shared" si="19"/>
        <v>725.81999999999994</v>
      </c>
      <c r="Q67" s="10">
        <f t="shared" si="19"/>
        <v>86.995000000000005</v>
      </c>
      <c r="R67" s="10">
        <f t="shared" si="19"/>
        <v>1043.479</v>
      </c>
      <c r="S67" s="17">
        <f t="shared" si="19"/>
        <v>1357.0400000000002</v>
      </c>
      <c r="T67" s="116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123"/>
      <c r="AS67" s="123"/>
      <c r="AT67" s="123"/>
      <c r="AU67" s="123"/>
      <c r="AV67" s="123"/>
      <c r="AW67" s="123"/>
      <c r="AX67" s="123"/>
      <c r="AY67" s="123"/>
      <c r="AZ67" s="123"/>
      <c r="BA67" s="123"/>
      <c r="BB67" s="123"/>
      <c r="BC67" s="123"/>
      <c r="BD67" s="123"/>
      <c r="BE67" s="123"/>
      <c r="BF67" s="123"/>
      <c r="BG67" s="123"/>
      <c r="BH67" s="123"/>
      <c r="BI67" s="123"/>
      <c r="BJ67" s="123"/>
      <c r="BK67" s="123"/>
      <c r="BL67" s="123"/>
      <c r="BM67" s="123"/>
      <c r="BN67" s="123"/>
      <c r="BO67" s="123"/>
      <c r="BP67" s="123"/>
      <c r="BQ67" s="123"/>
      <c r="BR67" s="123"/>
      <c r="BS67" s="123"/>
      <c r="BT67" s="123"/>
      <c r="BU67" s="123"/>
      <c r="BV67" s="123"/>
      <c r="BW67" s="123"/>
      <c r="BX67" s="123"/>
      <c r="BY67" s="123"/>
      <c r="BZ67" s="123"/>
      <c r="CA67" s="123"/>
      <c r="CB67" s="123"/>
      <c r="CC67" s="123"/>
      <c r="CD67" s="123"/>
      <c r="CE67" s="123"/>
      <c r="CF67" s="123"/>
      <c r="CG67" s="123"/>
      <c r="CH67" s="123"/>
      <c r="CI67" s="123"/>
      <c r="CJ67" s="123"/>
      <c r="CK67" s="123"/>
      <c r="CL67" s="123"/>
      <c r="CM67" s="123"/>
      <c r="CN67" s="123"/>
      <c r="CO67" s="123"/>
      <c r="CP67" s="123"/>
      <c r="CQ67" s="123"/>
      <c r="CR67" s="123"/>
      <c r="CS67" s="123"/>
      <c r="CT67" s="123"/>
      <c r="CU67" s="123"/>
      <c r="CV67" s="123"/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3"/>
      <c r="FX67" s="123"/>
      <c r="FY67" s="123"/>
      <c r="FZ67" s="123"/>
      <c r="GA67" s="123"/>
      <c r="GB67" s="123"/>
      <c r="GC67" s="123"/>
      <c r="GD67" s="123"/>
      <c r="GE67" s="123"/>
      <c r="GF67" s="123"/>
      <c r="GG67" s="123"/>
      <c r="GH67" s="123"/>
      <c r="GI67" s="123"/>
      <c r="GJ67" s="123"/>
      <c r="GK67" s="123"/>
      <c r="GL67" s="123"/>
      <c r="GM67" s="123"/>
      <c r="GN67" s="123"/>
      <c r="GO67" s="123"/>
      <c r="GP67" s="123"/>
      <c r="GQ67" s="123"/>
      <c r="GR67" s="123"/>
      <c r="GS67" s="123"/>
      <c r="GT67" s="123"/>
      <c r="GU67" s="123"/>
      <c r="GV67" s="123"/>
      <c r="GW67" s="123"/>
      <c r="GX67" s="123"/>
      <c r="GY67" s="123"/>
      <c r="GZ67" s="123"/>
      <c r="HA67" s="123"/>
      <c r="HB67" s="123"/>
      <c r="HC67" s="123"/>
      <c r="HD67" s="123"/>
      <c r="HE67" s="123"/>
      <c r="HF67" s="123"/>
      <c r="HG67" s="123"/>
      <c r="HH67" s="123"/>
      <c r="HI67" s="123"/>
      <c r="HJ67" s="123"/>
      <c r="HK67" s="123"/>
      <c r="HL67" s="123"/>
      <c r="HM67" s="123"/>
      <c r="HN67" s="123"/>
      <c r="HO67" s="123"/>
      <c r="HP67" s="123"/>
      <c r="HQ67" s="123"/>
      <c r="HR67" s="123"/>
      <c r="HS67" s="123"/>
      <c r="HT67" s="123"/>
      <c r="HU67" s="123"/>
      <c r="HV67" s="123"/>
      <c r="HW67" s="123"/>
      <c r="HX67" s="123"/>
      <c r="HY67" s="123"/>
      <c r="HZ67" s="123"/>
      <c r="IA67" s="123"/>
      <c r="IB67" s="123"/>
      <c r="IC67" s="123"/>
      <c r="ID67" s="123"/>
      <c r="IE67" s="123"/>
      <c r="IF67" s="123"/>
      <c r="IG67" s="123"/>
      <c r="IH67" s="123"/>
      <c r="II67" s="123"/>
      <c r="IJ67" s="123"/>
      <c r="IK67" s="123"/>
      <c r="IL67" s="123"/>
      <c r="IM67" s="123"/>
      <c r="IN67" s="123"/>
      <c r="IO67" s="123"/>
      <c r="IP67" s="123"/>
      <c r="IQ67" s="123"/>
      <c r="IR67" s="123"/>
      <c r="IS67" s="123"/>
      <c r="IT67" s="123"/>
      <c r="IU67" s="123"/>
      <c r="IV67" s="123"/>
      <c r="IW67" s="123"/>
    </row>
    <row r="68" spans="1:257" s="120" customFormat="1" ht="51.75" customHeight="1" x14ac:dyDescent="0.2">
      <c r="A68" s="75" t="s">
        <v>196</v>
      </c>
      <c r="B68" s="331" t="s">
        <v>197</v>
      </c>
      <c r="C68" s="15" t="s">
        <v>27</v>
      </c>
      <c r="D68" s="15" t="s">
        <v>23</v>
      </c>
      <c r="E68" s="83">
        <v>12994.47</v>
      </c>
      <c r="F68" s="77">
        <v>115.17</v>
      </c>
      <c r="G68" s="15"/>
      <c r="H68" s="15">
        <f t="shared" ref="H68:I70" si="20">ROUND(Q68/12*6,2)</f>
        <v>1</v>
      </c>
      <c r="I68" s="15">
        <f t="shared" si="20"/>
        <v>9.23</v>
      </c>
      <c r="J68" s="15">
        <f>ROUND(H68*E68/1000,2)+ROUND(I68*F68/1000,2)</f>
        <v>14.05</v>
      </c>
      <c r="K68" s="15">
        <f t="shared" ref="K68:L70" si="21">ROUND(E68*$K$90,2)</f>
        <v>14943.64</v>
      </c>
      <c r="L68" s="15">
        <f t="shared" si="21"/>
        <v>132.44999999999999</v>
      </c>
      <c r="M68" s="15"/>
      <c r="N68" s="15">
        <f t="shared" ref="N68:O70" si="22">Q68-H68</f>
        <v>1</v>
      </c>
      <c r="O68" s="15">
        <f t="shared" si="22"/>
        <v>9.23</v>
      </c>
      <c r="P68" s="15">
        <f>ROUND(N68*K68/1000,2)+ROUND(O68*L68/1000,2)</f>
        <v>16.16</v>
      </c>
      <c r="Q68" s="15">
        <v>2</v>
      </c>
      <c r="R68" s="15">
        <v>18.46</v>
      </c>
      <c r="S68" s="148">
        <f>J68+P68</f>
        <v>30.21</v>
      </c>
      <c r="T68" s="116"/>
    </row>
    <row r="69" spans="1:257" s="123" customFormat="1" ht="54.75" customHeight="1" x14ac:dyDescent="0.2">
      <c r="A69" s="20" t="s">
        <v>198</v>
      </c>
      <c r="B69" s="98" t="s">
        <v>398</v>
      </c>
      <c r="C69" s="85" t="s">
        <v>27</v>
      </c>
      <c r="D69" s="85" t="s">
        <v>23</v>
      </c>
      <c r="E69" s="84">
        <v>12994.47</v>
      </c>
      <c r="F69" s="84">
        <v>115.17</v>
      </c>
      <c r="G69" s="85"/>
      <c r="H69" s="85">
        <f t="shared" si="20"/>
        <v>40</v>
      </c>
      <c r="I69" s="85">
        <f t="shared" si="20"/>
        <v>475</v>
      </c>
      <c r="J69" s="85">
        <f>ROUND(H69*E69/1000,2)+ROUND(I69*F69/1000,2)</f>
        <v>574.49</v>
      </c>
      <c r="K69" s="85">
        <f t="shared" si="21"/>
        <v>14943.64</v>
      </c>
      <c r="L69" s="85">
        <f t="shared" si="21"/>
        <v>132.44999999999999</v>
      </c>
      <c r="M69" s="85"/>
      <c r="N69" s="85">
        <f t="shared" si="22"/>
        <v>40</v>
      </c>
      <c r="O69" s="85">
        <f t="shared" si="22"/>
        <v>475</v>
      </c>
      <c r="P69" s="85">
        <f>ROUND(N69*K69/1000,2)+ROUND(O69*L69/1000,2)</f>
        <v>660.66</v>
      </c>
      <c r="Q69" s="85">
        <v>80</v>
      </c>
      <c r="R69" s="85">
        <v>950</v>
      </c>
      <c r="S69" s="142">
        <f>J69+P69</f>
        <v>1235.1500000000001</v>
      </c>
      <c r="T69" s="116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0"/>
      <c r="BK69" s="120"/>
      <c r="BL69" s="120"/>
      <c r="BM69" s="120"/>
      <c r="BN69" s="120"/>
      <c r="BO69" s="120"/>
      <c r="BP69" s="120"/>
      <c r="BQ69" s="120"/>
      <c r="BR69" s="120"/>
      <c r="BS69" s="120"/>
      <c r="BT69" s="120"/>
      <c r="BU69" s="120"/>
      <c r="BV69" s="120"/>
      <c r="BW69" s="120"/>
      <c r="BX69" s="120"/>
      <c r="BY69" s="120"/>
      <c r="BZ69" s="120"/>
      <c r="CA69" s="120"/>
      <c r="CB69" s="120"/>
      <c r="CC69" s="120"/>
      <c r="CD69" s="120"/>
      <c r="CE69" s="120"/>
      <c r="CF69" s="120"/>
      <c r="CG69" s="120"/>
      <c r="CH69" s="120"/>
      <c r="CI69" s="120"/>
      <c r="CJ69" s="120"/>
      <c r="CK69" s="120"/>
      <c r="CL69" s="120"/>
      <c r="CM69" s="120"/>
      <c r="CN69" s="120"/>
      <c r="CO69" s="120"/>
      <c r="CP69" s="120"/>
      <c r="CQ69" s="120"/>
      <c r="CR69" s="120"/>
      <c r="CS69" s="120"/>
      <c r="CT69" s="120"/>
      <c r="CU69" s="120"/>
      <c r="CV69" s="120"/>
      <c r="CW69" s="120"/>
      <c r="CX69" s="120"/>
      <c r="CY69" s="120"/>
      <c r="CZ69" s="120"/>
      <c r="DA69" s="120"/>
      <c r="DB69" s="120"/>
      <c r="DC69" s="120"/>
      <c r="DD69" s="120"/>
      <c r="DE69" s="120"/>
      <c r="DF69" s="120"/>
      <c r="DG69" s="120"/>
      <c r="DH69" s="120"/>
      <c r="DI69" s="120"/>
      <c r="DJ69" s="120"/>
      <c r="DK69" s="120"/>
      <c r="DL69" s="120"/>
      <c r="DM69" s="120"/>
      <c r="DN69" s="120"/>
      <c r="DO69" s="120"/>
      <c r="DP69" s="120"/>
      <c r="DQ69" s="120"/>
      <c r="DR69" s="120"/>
      <c r="DS69" s="120"/>
      <c r="DT69" s="120"/>
      <c r="DU69" s="120"/>
      <c r="DV69" s="120"/>
      <c r="DW69" s="120"/>
      <c r="DX69" s="120"/>
      <c r="DY69" s="120"/>
      <c r="DZ69" s="120"/>
      <c r="EA69" s="120"/>
      <c r="EB69" s="120"/>
      <c r="EC69" s="120"/>
      <c r="ED69" s="120"/>
      <c r="EE69" s="120"/>
      <c r="EF69" s="120"/>
      <c r="EG69" s="120"/>
      <c r="EH69" s="120"/>
      <c r="EI69" s="120"/>
      <c r="EJ69" s="120"/>
      <c r="EK69" s="120"/>
      <c r="EL69" s="120"/>
      <c r="EM69" s="120"/>
      <c r="EN69" s="120"/>
      <c r="EO69" s="120"/>
      <c r="EP69" s="120"/>
      <c r="EQ69" s="120"/>
      <c r="ER69" s="120"/>
      <c r="ES69" s="120"/>
      <c r="ET69" s="120"/>
      <c r="EU69" s="120"/>
      <c r="EV69" s="120"/>
      <c r="EW69" s="120"/>
      <c r="EX69" s="120"/>
      <c r="EY69" s="120"/>
      <c r="EZ69" s="120"/>
      <c r="FA69" s="120"/>
      <c r="FB69" s="120"/>
      <c r="FC69" s="120"/>
      <c r="FD69" s="120"/>
      <c r="FE69" s="120"/>
      <c r="FF69" s="120"/>
      <c r="FG69" s="120"/>
      <c r="FH69" s="120"/>
      <c r="FI69" s="120"/>
      <c r="FJ69" s="120"/>
      <c r="FK69" s="120"/>
      <c r="FL69" s="120"/>
      <c r="FM69" s="120"/>
      <c r="FN69" s="120"/>
      <c r="FO69" s="120"/>
      <c r="FP69" s="120"/>
      <c r="FQ69" s="120"/>
      <c r="FR69" s="120"/>
      <c r="FS69" s="120"/>
      <c r="FT69" s="120"/>
      <c r="FU69" s="120"/>
      <c r="FV69" s="120"/>
      <c r="FW69" s="120"/>
      <c r="FX69" s="120"/>
      <c r="FY69" s="120"/>
      <c r="FZ69" s="120"/>
      <c r="GA69" s="120"/>
      <c r="GB69" s="120"/>
      <c r="GC69" s="120"/>
      <c r="GD69" s="120"/>
      <c r="GE69" s="120"/>
      <c r="GF69" s="120"/>
      <c r="GG69" s="120"/>
      <c r="GH69" s="120"/>
      <c r="GI69" s="120"/>
      <c r="GJ69" s="120"/>
      <c r="GK69" s="120"/>
      <c r="GL69" s="120"/>
      <c r="GM69" s="120"/>
      <c r="GN69" s="120"/>
      <c r="GO69" s="120"/>
      <c r="GP69" s="120"/>
      <c r="GQ69" s="120"/>
      <c r="GR69" s="120"/>
      <c r="GS69" s="120"/>
      <c r="GT69" s="120"/>
      <c r="GU69" s="120"/>
      <c r="GV69" s="120"/>
      <c r="GW69" s="120"/>
      <c r="GX69" s="120"/>
      <c r="GY69" s="120"/>
      <c r="GZ69" s="120"/>
      <c r="HA69" s="120"/>
      <c r="HB69" s="120"/>
      <c r="HC69" s="120"/>
      <c r="HD69" s="120"/>
      <c r="HE69" s="120"/>
      <c r="HF69" s="120"/>
      <c r="HG69" s="120"/>
      <c r="HH69" s="120"/>
      <c r="HI69" s="120"/>
      <c r="HJ69" s="120"/>
      <c r="HK69" s="120"/>
      <c r="HL69" s="120"/>
      <c r="HM69" s="120"/>
      <c r="HN69" s="120"/>
      <c r="HO69" s="120"/>
      <c r="HP69" s="120"/>
      <c r="HQ69" s="120"/>
      <c r="HR69" s="120"/>
      <c r="HS69" s="120"/>
      <c r="HT69" s="120"/>
      <c r="HU69" s="120"/>
      <c r="HV69" s="120"/>
      <c r="HW69" s="120"/>
      <c r="HX69" s="120"/>
      <c r="HY69" s="120"/>
      <c r="HZ69" s="120"/>
      <c r="IA69" s="120"/>
      <c r="IB69" s="120"/>
      <c r="IC69" s="120"/>
      <c r="ID69" s="120"/>
      <c r="IE69" s="120"/>
      <c r="IF69" s="120"/>
      <c r="IG69" s="120"/>
      <c r="IH69" s="120"/>
      <c r="II69" s="120"/>
      <c r="IJ69" s="120"/>
      <c r="IK69" s="120"/>
      <c r="IL69" s="120"/>
      <c r="IM69" s="120"/>
      <c r="IN69" s="120"/>
      <c r="IO69" s="120"/>
      <c r="IP69" s="120"/>
      <c r="IQ69" s="120"/>
      <c r="IR69" s="120"/>
      <c r="IS69" s="120"/>
      <c r="IT69" s="120"/>
      <c r="IU69" s="120"/>
      <c r="IV69" s="120"/>
      <c r="IW69" s="120"/>
    </row>
    <row r="70" spans="1:257" s="120" customFormat="1" ht="39" customHeight="1" thickBot="1" x14ac:dyDescent="0.25">
      <c r="A70" s="179" t="s">
        <v>201</v>
      </c>
      <c r="B70" s="210" t="s">
        <v>220</v>
      </c>
      <c r="C70" s="16" t="s">
        <v>297</v>
      </c>
      <c r="D70" s="16" t="s">
        <v>298</v>
      </c>
      <c r="E70" s="107">
        <v>14612.33</v>
      </c>
      <c r="F70" s="206">
        <v>164</v>
      </c>
      <c r="G70" s="16"/>
      <c r="H70" s="16">
        <f t="shared" si="20"/>
        <v>2.5</v>
      </c>
      <c r="I70" s="16">
        <f t="shared" si="20"/>
        <v>37.51</v>
      </c>
      <c r="J70" s="16">
        <f>ROUND(H70*E70/1000,2)+ROUND(I70*F70/1000,2)</f>
        <v>42.68</v>
      </c>
      <c r="K70" s="16">
        <f t="shared" si="21"/>
        <v>16804.18</v>
      </c>
      <c r="L70" s="16">
        <f t="shared" si="21"/>
        <v>188.6</v>
      </c>
      <c r="M70" s="330"/>
      <c r="N70" s="16">
        <f t="shared" si="22"/>
        <v>2.4950000000000001</v>
      </c>
      <c r="O70" s="16">
        <f t="shared" si="22"/>
        <v>37.509000000000007</v>
      </c>
      <c r="P70" s="16">
        <f>ROUND(N70*K70/1000,2)+ROUND(O70*L70/1000,2)</f>
        <v>49</v>
      </c>
      <c r="Q70" s="16">
        <v>4.9950000000000001</v>
      </c>
      <c r="R70" s="16">
        <v>75.019000000000005</v>
      </c>
      <c r="S70" s="143">
        <f>J70+P70</f>
        <v>91.68</v>
      </c>
      <c r="T70" s="116"/>
    </row>
    <row r="71" spans="1:257" s="120" customFormat="1" ht="24.75" customHeight="1" thickBot="1" x14ac:dyDescent="0.25">
      <c r="A71" s="8" t="s">
        <v>225</v>
      </c>
      <c r="B71" s="9" t="s">
        <v>226</v>
      </c>
      <c r="C71" s="10"/>
      <c r="D71" s="10"/>
      <c r="E71" s="10"/>
      <c r="F71" s="10"/>
      <c r="G71" s="10"/>
      <c r="H71" s="10">
        <f>H72</f>
        <v>0.23</v>
      </c>
      <c r="I71" s="10">
        <f>I72</f>
        <v>3.27</v>
      </c>
      <c r="J71" s="10">
        <f>J72</f>
        <v>3.9</v>
      </c>
      <c r="K71" s="10"/>
      <c r="L71" s="10"/>
      <c r="M71" s="10"/>
      <c r="N71" s="10">
        <f t="shared" ref="N71:S71" si="23">N72</f>
        <v>0.6</v>
      </c>
      <c r="O71" s="10">
        <f t="shared" si="23"/>
        <v>7.15</v>
      </c>
      <c r="P71" s="10">
        <f t="shared" si="23"/>
        <v>11.43</v>
      </c>
      <c r="Q71" s="10">
        <f t="shared" si="23"/>
        <v>0.45</v>
      </c>
      <c r="R71" s="10">
        <f t="shared" si="23"/>
        <v>6.54</v>
      </c>
      <c r="S71" s="17">
        <f t="shared" si="23"/>
        <v>15.33</v>
      </c>
      <c r="T71" s="116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  <c r="BB71" s="124"/>
      <c r="BC71" s="124"/>
      <c r="BD71" s="124"/>
      <c r="BE71" s="124"/>
      <c r="BF71" s="124"/>
      <c r="BG71" s="124"/>
      <c r="BH71" s="124"/>
      <c r="BI71" s="124"/>
      <c r="BJ71" s="124"/>
      <c r="BK71" s="124"/>
      <c r="BL71" s="124"/>
      <c r="BM71" s="124"/>
      <c r="BN71" s="124"/>
      <c r="BO71" s="124"/>
      <c r="BP71" s="124"/>
      <c r="BQ71" s="124"/>
      <c r="BR71" s="124"/>
      <c r="BS71" s="124"/>
      <c r="BT71" s="124"/>
      <c r="BU71" s="124"/>
      <c r="BV71" s="124"/>
      <c r="BW71" s="124"/>
      <c r="BX71" s="124"/>
      <c r="BY71" s="124"/>
      <c r="BZ71" s="124"/>
      <c r="CA71" s="124"/>
      <c r="CB71" s="124"/>
      <c r="CC71" s="124"/>
      <c r="CD71" s="124"/>
      <c r="CE71" s="124"/>
      <c r="CF71" s="124"/>
      <c r="CG71" s="124"/>
      <c r="CH71" s="124"/>
      <c r="CI71" s="124"/>
      <c r="CJ71" s="124"/>
      <c r="CK71" s="124"/>
      <c r="CL71" s="124"/>
      <c r="CM71" s="124"/>
      <c r="CN71" s="124"/>
      <c r="CO71" s="124"/>
      <c r="CP71" s="124"/>
      <c r="CQ71" s="124"/>
      <c r="CR71" s="124"/>
      <c r="CS71" s="124"/>
      <c r="CT71" s="124"/>
      <c r="CU71" s="124"/>
      <c r="CV71" s="124"/>
      <c r="CW71" s="124"/>
      <c r="CX71" s="124"/>
      <c r="CY71" s="124"/>
      <c r="CZ71" s="124"/>
      <c r="DA71" s="124"/>
      <c r="DB71" s="124"/>
      <c r="DC71" s="124"/>
      <c r="DD71" s="124"/>
      <c r="DE71" s="124"/>
      <c r="DF71" s="124"/>
      <c r="DG71" s="124"/>
      <c r="DH71" s="124"/>
      <c r="DI71" s="124"/>
      <c r="DJ71" s="124"/>
      <c r="DK71" s="124"/>
      <c r="DL71" s="124"/>
      <c r="DM71" s="124"/>
      <c r="DN71" s="124"/>
      <c r="DO71" s="124"/>
      <c r="DP71" s="124"/>
      <c r="DQ71" s="124"/>
      <c r="DR71" s="124"/>
      <c r="DS71" s="124"/>
      <c r="DT71" s="124"/>
      <c r="DU71" s="124"/>
      <c r="DV71" s="124"/>
      <c r="DW71" s="124"/>
      <c r="DX71" s="124"/>
      <c r="DY71" s="124"/>
      <c r="DZ71" s="124"/>
      <c r="EA71" s="124"/>
      <c r="EB71" s="124"/>
      <c r="EC71" s="124"/>
      <c r="ED71" s="124"/>
      <c r="EE71" s="124"/>
      <c r="EF71" s="124"/>
      <c r="EG71" s="124"/>
      <c r="EH71" s="124"/>
      <c r="EI71" s="124"/>
      <c r="EJ71" s="124"/>
      <c r="EK71" s="124"/>
      <c r="EL71" s="124"/>
      <c r="EM71" s="124"/>
      <c r="EN71" s="124"/>
      <c r="EO71" s="124"/>
      <c r="EP71" s="124"/>
      <c r="EQ71" s="124"/>
      <c r="ER71" s="124"/>
      <c r="ES71" s="124"/>
      <c r="ET71" s="124"/>
      <c r="EU71" s="124"/>
      <c r="EV71" s="124"/>
      <c r="EW71" s="124"/>
      <c r="EX71" s="124"/>
      <c r="EY71" s="124"/>
      <c r="EZ71" s="124"/>
      <c r="FA71" s="124"/>
      <c r="FB71" s="124"/>
      <c r="FC71" s="124"/>
      <c r="FD71" s="124"/>
      <c r="FE71" s="124"/>
      <c r="FF71" s="124"/>
      <c r="FG71" s="124"/>
      <c r="FH71" s="124"/>
      <c r="FI71" s="124"/>
      <c r="FJ71" s="124"/>
      <c r="FK71" s="124"/>
      <c r="FL71" s="124"/>
      <c r="FM71" s="124"/>
      <c r="FN71" s="124"/>
      <c r="FO71" s="124"/>
      <c r="FP71" s="124"/>
      <c r="FQ71" s="124"/>
      <c r="FR71" s="124"/>
      <c r="FS71" s="124"/>
      <c r="FT71" s="124"/>
      <c r="FU71" s="124"/>
      <c r="FV71" s="124"/>
      <c r="FW71" s="124"/>
      <c r="FX71" s="124"/>
      <c r="FY71" s="124"/>
      <c r="FZ71" s="124"/>
      <c r="GA71" s="124"/>
      <c r="GB71" s="124"/>
      <c r="GC71" s="124"/>
      <c r="GD71" s="124"/>
      <c r="GE71" s="124"/>
      <c r="GF71" s="124"/>
      <c r="GG71" s="124"/>
      <c r="GH71" s="124"/>
      <c r="GI71" s="124"/>
      <c r="GJ71" s="124"/>
      <c r="GK71" s="124"/>
      <c r="GL71" s="124"/>
      <c r="GM71" s="124"/>
      <c r="GN71" s="124"/>
      <c r="GO71" s="124"/>
      <c r="GP71" s="124"/>
      <c r="GQ71" s="124"/>
      <c r="GR71" s="124"/>
      <c r="GS71" s="124"/>
      <c r="GT71" s="124"/>
      <c r="GU71" s="124"/>
      <c r="GV71" s="124"/>
      <c r="GW71" s="124"/>
      <c r="GX71" s="124"/>
      <c r="GY71" s="124"/>
      <c r="GZ71" s="124"/>
      <c r="HA71" s="124"/>
      <c r="HB71" s="124"/>
      <c r="HC71" s="124"/>
      <c r="HD71" s="124"/>
      <c r="HE71" s="124"/>
      <c r="HF71" s="124"/>
      <c r="HG71" s="124"/>
      <c r="HH71" s="124"/>
      <c r="HI71" s="124"/>
      <c r="HJ71" s="124"/>
      <c r="HK71" s="124"/>
      <c r="HL71" s="124"/>
      <c r="HM71" s="124"/>
      <c r="HN71" s="124"/>
      <c r="HO71" s="124"/>
      <c r="HP71" s="124"/>
      <c r="HQ71" s="124"/>
      <c r="HR71" s="124"/>
      <c r="HS71" s="124"/>
      <c r="HT71" s="124"/>
      <c r="HU71" s="124"/>
      <c r="HV71" s="124"/>
      <c r="HW71" s="124"/>
      <c r="HX71" s="124"/>
      <c r="HY71" s="124"/>
      <c r="HZ71" s="124"/>
      <c r="IA71" s="124"/>
      <c r="IB71" s="124"/>
      <c r="IC71" s="124"/>
      <c r="ID71" s="124"/>
      <c r="IE71" s="124"/>
      <c r="IF71" s="124"/>
      <c r="IG71" s="124"/>
      <c r="IH71" s="124"/>
      <c r="II71" s="124"/>
      <c r="IJ71" s="124"/>
      <c r="IK71" s="124"/>
      <c r="IL71" s="124"/>
      <c r="IM71" s="124"/>
      <c r="IN71" s="124"/>
      <c r="IO71" s="124"/>
      <c r="IP71" s="124"/>
      <c r="IQ71" s="124"/>
      <c r="IR71" s="124"/>
      <c r="IS71" s="124"/>
      <c r="IT71" s="124"/>
      <c r="IU71" s="124"/>
      <c r="IV71" s="124"/>
      <c r="IW71" s="124"/>
    </row>
    <row r="72" spans="1:257" s="120" customFormat="1" ht="51" customHeight="1" thickBot="1" x14ac:dyDescent="0.25">
      <c r="A72" s="132" t="s">
        <v>227</v>
      </c>
      <c r="B72" s="48" t="s">
        <v>230</v>
      </c>
      <c r="C72" s="47" t="s">
        <v>297</v>
      </c>
      <c r="D72" s="47" t="s">
        <v>298</v>
      </c>
      <c r="E72" s="328">
        <v>14612.33</v>
      </c>
      <c r="F72" s="248">
        <v>164</v>
      </c>
      <c r="G72" s="47"/>
      <c r="H72" s="47">
        <f>ROUND(Q72/12*6,2)</f>
        <v>0.23</v>
      </c>
      <c r="I72" s="47">
        <f>ROUND(R72/12*6,2)</f>
        <v>3.27</v>
      </c>
      <c r="J72" s="47">
        <f>ROUND(H72*E72/1000,2)+ROUND(I72*F72/1000,2)</f>
        <v>3.9</v>
      </c>
      <c r="K72" s="47">
        <f>ROUND(E72*$K$90,2)</f>
        <v>16804.18</v>
      </c>
      <c r="L72" s="47">
        <f>ROUND(F72*$K$90,2)</f>
        <v>188.6</v>
      </c>
      <c r="M72" s="47"/>
      <c r="N72" s="47">
        <v>0.6</v>
      </c>
      <c r="O72" s="47">
        <v>7.15</v>
      </c>
      <c r="P72" s="47">
        <f>ROUND(N72*K72/1000,2)+ROUND(O72*L72/1000,2)</f>
        <v>11.43</v>
      </c>
      <c r="Q72" s="56">
        <v>0.45</v>
      </c>
      <c r="R72" s="56">
        <v>6.54</v>
      </c>
      <c r="S72" s="161">
        <f>J72+P72</f>
        <v>15.33</v>
      </c>
      <c r="T72" s="116"/>
    </row>
    <row r="73" spans="1:257" s="124" customFormat="1" ht="39" customHeight="1" thickBot="1" x14ac:dyDescent="0.25">
      <c r="A73" s="8" t="s">
        <v>266</v>
      </c>
      <c r="B73" s="9" t="s">
        <v>552</v>
      </c>
      <c r="C73" s="10"/>
      <c r="D73" s="10"/>
      <c r="E73" s="10"/>
      <c r="F73" s="10"/>
      <c r="G73" s="10"/>
      <c r="H73" s="10">
        <f>H74</f>
        <v>4.5</v>
      </c>
      <c r="I73" s="10">
        <f>I74</f>
        <v>67.5</v>
      </c>
      <c r="J73" s="10">
        <f>J74</f>
        <v>76.830000000000013</v>
      </c>
      <c r="K73" s="10"/>
      <c r="L73" s="10"/>
      <c r="M73" s="10"/>
      <c r="N73" s="10">
        <f t="shared" ref="N73:S73" si="24">N74</f>
        <v>4.5</v>
      </c>
      <c r="O73" s="10">
        <f t="shared" si="24"/>
        <v>67.5</v>
      </c>
      <c r="P73" s="10">
        <f t="shared" si="24"/>
        <v>88.350000000000009</v>
      </c>
      <c r="Q73" s="10">
        <f t="shared" si="24"/>
        <v>9</v>
      </c>
      <c r="R73" s="10">
        <f t="shared" si="24"/>
        <v>135</v>
      </c>
      <c r="S73" s="17">
        <f t="shared" si="24"/>
        <v>165.18</v>
      </c>
      <c r="T73" s="126"/>
    </row>
    <row r="74" spans="1:257" s="120" customFormat="1" ht="42" customHeight="1" thickBot="1" x14ac:dyDescent="0.25">
      <c r="A74" s="145" t="s">
        <v>267</v>
      </c>
      <c r="B74" s="48" t="s">
        <v>268</v>
      </c>
      <c r="C74" s="47" t="s">
        <v>297</v>
      </c>
      <c r="D74" s="47" t="s">
        <v>298</v>
      </c>
      <c r="E74" s="328">
        <v>14612.33</v>
      </c>
      <c r="F74" s="248">
        <v>164</v>
      </c>
      <c r="G74" s="47"/>
      <c r="H74" s="47">
        <f>ROUND(Q74/12*6,2)</f>
        <v>4.5</v>
      </c>
      <c r="I74" s="47">
        <f>ROUND(R74/12*6,2)</f>
        <v>67.5</v>
      </c>
      <c r="J74" s="47">
        <f>ROUND(H74*E74/1000,2)+ROUND(I74*F74/1000,2)</f>
        <v>76.830000000000013</v>
      </c>
      <c r="K74" s="47">
        <f>ROUND(E74*$K$90,2)</f>
        <v>16804.18</v>
      </c>
      <c r="L74" s="47">
        <f>ROUND(F74*$K$90,2)</f>
        <v>188.6</v>
      </c>
      <c r="M74" s="47"/>
      <c r="N74" s="47">
        <f>Q74-H74</f>
        <v>4.5</v>
      </c>
      <c r="O74" s="47">
        <f>R74-I74</f>
        <v>67.5</v>
      </c>
      <c r="P74" s="47">
        <f>ROUND(N74*K74/1000,2)+ROUND(O74*L74/1000,2)</f>
        <v>88.350000000000009</v>
      </c>
      <c r="Q74" s="47">
        <v>9</v>
      </c>
      <c r="R74" s="47">
        <v>135</v>
      </c>
      <c r="S74" s="161">
        <f>J74+P74</f>
        <v>165.18</v>
      </c>
      <c r="T74" s="116"/>
    </row>
    <row r="75" spans="1:257" s="124" customFormat="1" ht="42" customHeight="1" thickBot="1" x14ac:dyDescent="0.25">
      <c r="A75" s="329" t="s">
        <v>399</v>
      </c>
      <c r="B75" s="9" t="s">
        <v>400</v>
      </c>
      <c r="C75" s="10"/>
      <c r="D75" s="10"/>
      <c r="E75" s="10"/>
      <c r="F75" s="10"/>
      <c r="G75" s="10"/>
      <c r="H75" s="10">
        <f>SUM(H76:H77)</f>
        <v>48.79</v>
      </c>
      <c r="I75" s="10">
        <f>SUM(I76:I77)</f>
        <v>703.4</v>
      </c>
      <c r="J75" s="10">
        <f>SUM(J76:J77)</f>
        <v>759.01</v>
      </c>
      <c r="K75" s="10"/>
      <c r="L75" s="10"/>
      <c r="M75" s="10"/>
      <c r="N75" s="10">
        <f t="shared" ref="N75:S75" si="25">SUM(N76:N77)</f>
        <v>48.78</v>
      </c>
      <c r="O75" s="10">
        <f t="shared" si="25"/>
        <v>703.39</v>
      </c>
      <c r="P75" s="10">
        <f t="shared" si="25"/>
        <v>872.68000000000006</v>
      </c>
      <c r="Q75" s="10">
        <f t="shared" si="25"/>
        <v>97.57</v>
      </c>
      <c r="R75" s="10">
        <f t="shared" si="25"/>
        <v>1406.79</v>
      </c>
      <c r="S75" s="17">
        <f t="shared" si="25"/>
        <v>1631.69</v>
      </c>
      <c r="T75" s="116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0"/>
      <c r="BQ75" s="120"/>
      <c r="BR75" s="120"/>
      <c r="BS75" s="120"/>
      <c r="BT75" s="120"/>
      <c r="BU75" s="120"/>
      <c r="BV75" s="120"/>
      <c r="BW75" s="120"/>
      <c r="BX75" s="120"/>
      <c r="BY75" s="120"/>
      <c r="BZ75" s="120"/>
      <c r="CA75" s="120"/>
      <c r="CB75" s="120"/>
      <c r="CC75" s="120"/>
      <c r="CD75" s="120"/>
      <c r="CE75" s="120"/>
      <c r="CF75" s="120"/>
      <c r="CG75" s="120"/>
      <c r="CH75" s="120"/>
      <c r="CI75" s="120"/>
      <c r="CJ75" s="120"/>
      <c r="CK75" s="120"/>
      <c r="CL75" s="120"/>
      <c r="CM75" s="120"/>
      <c r="CN75" s="120"/>
      <c r="CO75" s="120"/>
      <c r="CP75" s="120"/>
      <c r="CQ75" s="120"/>
      <c r="CR75" s="120"/>
      <c r="CS75" s="120"/>
      <c r="CT75" s="120"/>
      <c r="CU75" s="120"/>
      <c r="CV75" s="120"/>
      <c r="CW75" s="120"/>
      <c r="CX75" s="120"/>
      <c r="CY75" s="120"/>
      <c r="CZ75" s="120"/>
      <c r="DA75" s="120"/>
      <c r="DB75" s="120"/>
      <c r="DC75" s="120"/>
      <c r="DD75" s="120"/>
      <c r="DE75" s="120"/>
      <c r="DF75" s="120"/>
      <c r="DG75" s="120"/>
      <c r="DH75" s="120"/>
      <c r="DI75" s="120"/>
      <c r="DJ75" s="120"/>
      <c r="DK75" s="120"/>
      <c r="DL75" s="120"/>
      <c r="DM75" s="120"/>
      <c r="DN75" s="120"/>
      <c r="DO75" s="120"/>
      <c r="DP75" s="120"/>
      <c r="DQ75" s="120"/>
      <c r="DR75" s="120"/>
      <c r="DS75" s="120"/>
      <c r="DT75" s="120"/>
      <c r="DU75" s="120"/>
      <c r="DV75" s="120"/>
      <c r="DW75" s="120"/>
      <c r="DX75" s="120"/>
      <c r="DY75" s="120"/>
      <c r="DZ75" s="120"/>
      <c r="EA75" s="120"/>
      <c r="EB75" s="120"/>
      <c r="EC75" s="120"/>
      <c r="ED75" s="120"/>
      <c r="EE75" s="120"/>
      <c r="EF75" s="120"/>
      <c r="EG75" s="120"/>
      <c r="EH75" s="120"/>
      <c r="EI75" s="120"/>
      <c r="EJ75" s="120"/>
      <c r="EK75" s="120"/>
      <c r="EL75" s="120"/>
      <c r="EM75" s="120"/>
      <c r="EN75" s="120"/>
      <c r="EO75" s="120"/>
      <c r="EP75" s="120"/>
      <c r="EQ75" s="120"/>
      <c r="ER75" s="120"/>
      <c r="ES75" s="120"/>
      <c r="ET75" s="120"/>
      <c r="EU75" s="120"/>
      <c r="EV75" s="120"/>
      <c r="EW75" s="120"/>
      <c r="EX75" s="120"/>
      <c r="EY75" s="120"/>
      <c r="EZ75" s="120"/>
      <c r="FA75" s="120"/>
      <c r="FB75" s="120"/>
      <c r="FC75" s="120"/>
      <c r="FD75" s="120"/>
      <c r="FE75" s="120"/>
      <c r="FF75" s="120"/>
      <c r="FG75" s="120"/>
      <c r="FH75" s="120"/>
      <c r="FI75" s="120"/>
      <c r="FJ75" s="120"/>
      <c r="FK75" s="120"/>
      <c r="FL75" s="120"/>
      <c r="FM75" s="120"/>
      <c r="FN75" s="120"/>
      <c r="FO75" s="120"/>
      <c r="FP75" s="120"/>
      <c r="FQ75" s="120"/>
      <c r="FR75" s="120"/>
      <c r="FS75" s="120"/>
      <c r="FT75" s="120"/>
      <c r="FU75" s="120"/>
      <c r="FV75" s="120"/>
      <c r="FW75" s="120"/>
      <c r="FX75" s="120"/>
      <c r="FY75" s="120"/>
      <c r="FZ75" s="120"/>
      <c r="GA75" s="120"/>
      <c r="GB75" s="120"/>
      <c r="GC75" s="120"/>
      <c r="GD75" s="120"/>
      <c r="GE75" s="120"/>
      <c r="GF75" s="120"/>
      <c r="GG75" s="120"/>
      <c r="GH75" s="120"/>
      <c r="GI75" s="120"/>
      <c r="GJ75" s="120"/>
      <c r="GK75" s="120"/>
      <c r="GL75" s="120"/>
      <c r="GM75" s="120"/>
      <c r="GN75" s="120"/>
      <c r="GO75" s="120"/>
      <c r="GP75" s="120"/>
      <c r="GQ75" s="120"/>
      <c r="GR75" s="120"/>
      <c r="GS75" s="120"/>
      <c r="GT75" s="120"/>
      <c r="GU75" s="120"/>
      <c r="GV75" s="120"/>
      <c r="GW75" s="120"/>
      <c r="GX75" s="120"/>
      <c r="GY75" s="120"/>
      <c r="GZ75" s="120"/>
      <c r="HA75" s="120"/>
      <c r="HB75" s="120"/>
      <c r="HC75" s="120"/>
      <c r="HD75" s="120"/>
      <c r="HE75" s="120"/>
      <c r="HF75" s="120"/>
      <c r="HG75" s="120"/>
      <c r="HH75" s="120"/>
      <c r="HI75" s="120"/>
      <c r="HJ75" s="120"/>
      <c r="HK75" s="120"/>
      <c r="HL75" s="120"/>
      <c r="HM75" s="120"/>
      <c r="HN75" s="120"/>
      <c r="HO75" s="120"/>
      <c r="HP75" s="120"/>
      <c r="HQ75" s="120"/>
      <c r="HR75" s="120"/>
      <c r="HS75" s="120"/>
      <c r="HT75" s="120"/>
      <c r="HU75" s="120"/>
      <c r="HV75" s="120"/>
      <c r="HW75" s="120"/>
      <c r="HX75" s="120"/>
      <c r="HY75" s="120"/>
      <c r="HZ75" s="120"/>
      <c r="IA75" s="120"/>
      <c r="IB75" s="120"/>
      <c r="IC75" s="120"/>
      <c r="ID75" s="120"/>
      <c r="IE75" s="120"/>
      <c r="IF75" s="120"/>
      <c r="IG75" s="120"/>
      <c r="IH75" s="120"/>
      <c r="II75" s="120"/>
      <c r="IJ75" s="120"/>
      <c r="IK75" s="120"/>
      <c r="IL75" s="120"/>
      <c r="IM75" s="120"/>
      <c r="IN75" s="120"/>
      <c r="IO75" s="120"/>
      <c r="IP75" s="120"/>
      <c r="IQ75" s="120"/>
      <c r="IR75" s="120"/>
      <c r="IS75" s="120"/>
      <c r="IT75" s="120"/>
      <c r="IU75" s="120"/>
      <c r="IV75" s="120"/>
      <c r="IW75" s="120"/>
    </row>
    <row r="76" spans="1:257" s="120" customFormat="1" ht="45.75" customHeight="1" x14ac:dyDescent="0.2">
      <c r="A76" s="147" t="s">
        <v>270</v>
      </c>
      <c r="B76" s="76" t="s">
        <v>273</v>
      </c>
      <c r="C76" s="15" t="s">
        <v>297</v>
      </c>
      <c r="D76" s="15" t="s">
        <v>298</v>
      </c>
      <c r="E76" s="109">
        <v>14612.33</v>
      </c>
      <c r="F76" s="207">
        <v>164</v>
      </c>
      <c r="G76" s="15"/>
      <c r="H76" s="15">
        <f>ROUND(Q76/12*6,2)</f>
        <v>18.79</v>
      </c>
      <c r="I76" s="15">
        <f>ROUND(R76/12*6,2)</f>
        <v>278.39999999999998</v>
      </c>
      <c r="J76" s="15">
        <f>ROUND(H76*E76/1000,2)+ROUND(I76*F76/1000,2)</f>
        <v>320.23</v>
      </c>
      <c r="K76" s="15">
        <f>ROUND(E76*$K$90,2)</f>
        <v>16804.18</v>
      </c>
      <c r="L76" s="15">
        <f>ROUND(F76*$K$90,2)</f>
        <v>188.6</v>
      </c>
      <c r="M76" s="15"/>
      <c r="N76" s="15">
        <f>Q76-H76</f>
        <v>18.78</v>
      </c>
      <c r="O76" s="15">
        <f>R76-I76</f>
        <v>278.39</v>
      </c>
      <c r="P76" s="15">
        <f>ROUND(N76*K76/1000,2)+ROUND(O76*L76/1000,2)</f>
        <v>368.08</v>
      </c>
      <c r="Q76" s="15">
        <v>37.57</v>
      </c>
      <c r="R76" s="15">
        <v>556.79</v>
      </c>
      <c r="S76" s="148">
        <f>J76+P76</f>
        <v>688.31</v>
      </c>
      <c r="T76" s="116"/>
    </row>
    <row r="77" spans="1:257" s="120" customFormat="1" ht="47.25" customHeight="1" thickBot="1" x14ac:dyDescent="0.25">
      <c r="A77" s="308" t="s">
        <v>272</v>
      </c>
      <c r="B77" s="210" t="s">
        <v>275</v>
      </c>
      <c r="C77" s="16" t="s">
        <v>27</v>
      </c>
      <c r="D77" s="16" t="s">
        <v>23</v>
      </c>
      <c r="E77" s="78">
        <v>12994.47</v>
      </c>
      <c r="F77" s="78">
        <v>115.17</v>
      </c>
      <c r="G77" s="16"/>
      <c r="H77" s="16">
        <f>ROUND(Q77/12*6,2)</f>
        <v>30</v>
      </c>
      <c r="I77" s="16">
        <f>ROUND(R77/12*6,2)</f>
        <v>425</v>
      </c>
      <c r="J77" s="16">
        <f>ROUND(H77*E77/1000,2)+ROUND(I77*F77/1000,2)</f>
        <v>438.78</v>
      </c>
      <c r="K77" s="16">
        <f>ROUND(E77*$K$90,2)</f>
        <v>14943.64</v>
      </c>
      <c r="L77" s="16">
        <f>ROUND(F77*$K$90,2)</f>
        <v>132.44999999999999</v>
      </c>
      <c r="M77" s="16"/>
      <c r="N77" s="16">
        <f>Q77-H77</f>
        <v>30</v>
      </c>
      <c r="O77" s="16">
        <f>R77-I77</f>
        <v>425</v>
      </c>
      <c r="P77" s="16">
        <f>ROUND(N77*K77/1000,2)+ROUND(O77*L77/1000,2)</f>
        <v>504.6</v>
      </c>
      <c r="Q77" s="16">
        <v>60</v>
      </c>
      <c r="R77" s="16">
        <v>850</v>
      </c>
      <c r="S77" s="143">
        <f>J77+P77</f>
        <v>943.38</v>
      </c>
      <c r="T77" s="116"/>
    </row>
    <row r="78" spans="1:257" s="120" customFormat="1" ht="38.25" customHeight="1" thickBot="1" x14ac:dyDescent="0.25">
      <c r="A78" s="55" t="s">
        <v>276</v>
      </c>
      <c r="B78" s="9" t="s">
        <v>277</v>
      </c>
      <c r="C78" s="10"/>
      <c r="D78" s="10"/>
      <c r="E78" s="10"/>
      <c r="F78" s="10"/>
      <c r="G78" s="10"/>
      <c r="H78" s="10">
        <f>ROUND(Q78/12*6,2)</f>
        <v>0</v>
      </c>
      <c r="I78" s="10">
        <f>I79</f>
        <v>7.78</v>
      </c>
      <c r="J78" s="10">
        <f>J79</f>
        <v>0.9</v>
      </c>
      <c r="K78" s="10"/>
      <c r="L78" s="10"/>
      <c r="M78" s="10"/>
      <c r="N78" s="10">
        <f>Q78-H78</f>
        <v>0</v>
      </c>
      <c r="O78" s="10">
        <f>O79</f>
        <v>7.7700000000000005</v>
      </c>
      <c r="P78" s="10">
        <f>P79</f>
        <v>1.03</v>
      </c>
      <c r="Q78" s="10">
        <f>Q79</f>
        <v>0</v>
      </c>
      <c r="R78" s="10">
        <f>R79</f>
        <v>15.55</v>
      </c>
      <c r="S78" s="17">
        <f>J78+P78</f>
        <v>1.9300000000000002</v>
      </c>
      <c r="T78" s="116"/>
    </row>
    <row r="79" spans="1:257" s="120" customFormat="1" ht="38.25" customHeight="1" thickBot="1" x14ac:dyDescent="0.25">
      <c r="A79" s="145" t="s">
        <v>278</v>
      </c>
      <c r="B79" s="48" t="s">
        <v>279</v>
      </c>
      <c r="C79" s="47" t="s">
        <v>27</v>
      </c>
      <c r="D79" s="47" t="s">
        <v>23</v>
      </c>
      <c r="E79" s="83">
        <v>12994.47</v>
      </c>
      <c r="F79" s="83">
        <v>115.17</v>
      </c>
      <c r="G79" s="47"/>
      <c r="H79" s="47">
        <f>ROUND(Q79/12*6,2)</f>
        <v>0</v>
      </c>
      <c r="I79" s="47">
        <f>ROUND(R79/12*6,2)</f>
        <v>7.78</v>
      </c>
      <c r="J79" s="47">
        <f>ROUND(H79*E79/1000,2)+ROUND(I79*F79/1000,2)</f>
        <v>0.9</v>
      </c>
      <c r="K79" s="47">
        <f>ROUND(E79*$K$90,2)</f>
        <v>14943.64</v>
      </c>
      <c r="L79" s="47">
        <f>ROUND(F79*$K$90,2)</f>
        <v>132.44999999999999</v>
      </c>
      <c r="M79" s="47"/>
      <c r="N79" s="47">
        <f>Q79-H79</f>
        <v>0</v>
      </c>
      <c r="O79" s="47">
        <f>R79-I79</f>
        <v>7.7700000000000005</v>
      </c>
      <c r="P79" s="47">
        <f>ROUND(N79*K79/1000,2)+ROUND(O79*L79/1000,2)</f>
        <v>1.03</v>
      </c>
      <c r="Q79" s="47">
        <v>0</v>
      </c>
      <c r="R79" s="47">
        <v>15.55</v>
      </c>
      <c r="S79" s="161">
        <f>J79+P79</f>
        <v>1.9300000000000002</v>
      </c>
      <c r="T79" s="116"/>
    </row>
    <row r="80" spans="1:257" s="120" customFormat="1" ht="15.75" customHeight="1" x14ac:dyDescent="0.2">
      <c r="A80" s="166"/>
      <c r="B80" s="167" t="s">
        <v>839</v>
      </c>
      <c r="C80" s="168"/>
      <c r="D80" s="168"/>
      <c r="E80" s="168"/>
      <c r="F80" s="168"/>
      <c r="G80" s="168"/>
      <c r="H80" s="168">
        <f>H81+H82</f>
        <v>2993.8900000000003</v>
      </c>
      <c r="I80" s="168">
        <f>I81+I82</f>
        <v>36932.020000000004</v>
      </c>
      <c r="J80" s="168">
        <f>J81+J82</f>
        <v>45099.56</v>
      </c>
      <c r="K80" s="168"/>
      <c r="L80" s="168"/>
      <c r="M80" s="168"/>
      <c r="N80" s="168">
        <f t="shared" ref="N80:S80" si="26">N81+N82</f>
        <v>2994.1087000000002</v>
      </c>
      <c r="O80" s="168">
        <f t="shared" si="26"/>
        <v>36935.814599999998</v>
      </c>
      <c r="P80" s="168">
        <f t="shared" si="26"/>
        <v>51869.06</v>
      </c>
      <c r="Q80" s="168">
        <f t="shared" si="26"/>
        <v>5987.6186999999991</v>
      </c>
      <c r="R80" s="168">
        <f t="shared" si="26"/>
        <v>73863.954600000012</v>
      </c>
      <c r="S80" s="169">
        <f t="shared" si="26"/>
        <v>96968.62000000001</v>
      </c>
      <c r="T80" s="116"/>
    </row>
    <row r="81" spans="1:257" s="120" customFormat="1" ht="17.25" customHeight="1" x14ac:dyDescent="0.2">
      <c r="A81" s="149"/>
      <c r="B81" s="37" t="s">
        <v>92</v>
      </c>
      <c r="C81" s="58"/>
      <c r="D81" s="58"/>
      <c r="E81" s="58"/>
      <c r="F81" s="58"/>
      <c r="G81" s="58"/>
      <c r="H81" s="58">
        <f>H12+H21+H67+H71+H73+H75+H78</f>
        <v>1107.1599999999999</v>
      </c>
      <c r="I81" s="58">
        <f>I12+I21+I67+I71+I73+I75+I78</f>
        <v>14462.52</v>
      </c>
      <c r="J81" s="58">
        <f>J12+J21+J67+J71+J73+J75+J78</f>
        <v>17108.289999999997</v>
      </c>
      <c r="K81" s="58"/>
      <c r="L81" s="58"/>
      <c r="M81" s="58"/>
      <c r="N81" s="58">
        <f t="shared" ref="N81:S81" si="27">N12+N21+N67+N71+N73+N75+N78</f>
        <v>1107.4140999999997</v>
      </c>
      <c r="O81" s="58">
        <f t="shared" si="27"/>
        <v>14466.3295</v>
      </c>
      <c r="P81" s="58">
        <f t="shared" si="27"/>
        <v>19679.579999999998</v>
      </c>
      <c r="Q81" s="58">
        <f t="shared" si="27"/>
        <v>2214.1940999999997</v>
      </c>
      <c r="R81" s="58">
        <f t="shared" si="27"/>
        <v>28924.969500000003</v>
      </c>
      <c r="S81" s="150">
        <f t="shared" si="27"/>
        <v>36787.87000000001</v>
      </c>
      <c r="T81" s="116"/>
    </row>
    <row r="82" spans="1:257" s="120" customFormat="1" ht="16.5" customHeight="1" thickBot="1" x14ac:dyDescent="0.25">
      <c r="A82" s="151"/>
      <c r="B82" s="152" t="s">
        <v>281</v>
      </c>
      <c r="C82" s="153"/>
      <c r="D82" s="153"/>
      <c r="E82" s="153"/>
      <c r="F82" s="153"/>
      <c r="G82" s="153"/>
      <c r="H82" s="153">
        <f>H22</f>
        <v>1886.7300000000005</v>
      </c>
      <c r="I82" s="153">
        <f>I22</f>
        <v>22469.5</v>
      </c>
      <c r="J82" s="153">
        <f>J22</f>
        <v>27991.27</v>
      </c>
      <c r="K82" s="153"/>
      <c r="L82" s="153"/>
      <c r="M82" s="153"/>
      <c r="N82" s="153">
        <f t="shared" ref="N82:S82" si="28">N22</f>
        <v>1886.6946000000005</v>
      </c>
      <c r="O82" s="153">
        <f t="shared" si="28"/>
        <v>22469.485100000002</v>
      </c>
      <c r="P82" s="153">
        <f t="shared" si="28"/>
        <v>32189.48</v>
      </c>
      <c r="Q82" s="153">
        <f t="shared" si="28"/>
        <v>3773.4245999999998</v>
      </c>
      <c r="R82" s="153">
        <f t="shared" si="28"/>
        <v>44938.985100000005</v>
      </c>
      <c r="S82" s="154">
        <f t="shared" si="28"/>
        <v>60180.75</v>
      </c>
      <c r="T82" s="116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5"/>
      <c r="BY82" s="115"/>
      <c r="BZ82" s="115"/>
      <c r="CA82" s="115"/>
      <c r="CB82" s="115"/>
      <c r="CC82" s="115"/>
      <c r="CD82" s="115"/>
      <c r="CE82" s="115"/>
      <c r="CF82" s="115"/>
      <c r="CG82" s="115"/>
      <c r="CH82" s="115"/>
      <c r="CI82" s="115"/>
      <c r="CJ82" s="115"/>
      <c r="CK82" s="115"/>
      <c r="CL82" s="115"/>
      <c r="CM82" s="115"/>
      <c r="CN82" s="115"/>
      <c r="CO82" s="115"/>
      <c r="CP82" s="115"/>
      <c r="CQ82" s="115"/>
      <c r="CR82" s="115"/>
      <c r="CS82" s="115"/>
      <c r="CT82" s="115"/>
      <c r="CU82" s="115"/>
      <c r="CV82" s="115"/>
      <c r="CW82" s="115"/>
      <c r="CX82" s="115"/>
      <c r="CY82" s="115"/>
      <c r="CZ82" s="115"/>
      <c r="DA82" s="115"/>
      <c r="DB82" s="115"/>
      <c r="DC82" s="115"/>
      <c r="DD82" s="115"/>
      <c r="DE82" s="115"/>
      <c r="DF82" s="115"/>
      <c r="DG82" s="115"/>
      <c r="DH82" s="115"/>
      <c r="DI82" s="115"/>
      <c r="DJ82" s="115"/>
      <c r="DK82" s="115"/>
      <c r="DL82" s="115"/>
      <c r="DM82" s="115"/>
      <c r="DN82" s="115"/>
      <c r="DO82" s="115"/>
      <c r="DP82" s="115"/>
      <c r="DQ82" s="115"/>
      <c r="DR82" s="115"/>
      <c r="DS82" s="115"/>
      <c r="DT82" s="115"/>
      <c r="DU82" s="115"/>
      <c r="DV82" s="115"/>
      <c r="DW82" s="115"/>
      <c r="DX82" s="115"/>
      <c r="DY82" s="115"/>
      <c r="DZ82" s="115"/>
      <c r="EA82" s="115"/>
      <c r="EB82" s="115"/>
      <c r="EC82" s="115"/>
      <c r="ED82" s="115"/>
      <c r="EE82" s="115"/>
      <c r="EF82" s="115"/>
      <c r="EG82" s="115"/>
      <c r="EH82" s="115"/>
      <c r="EI82" s="115"/>
      <c r="EJ82" s="115"/>
      <c r="EK82" s="115"/>
      <c r="EL82" s="115"/>
      <c r="EM82" s="115"/>
      <c r="EN82" s="115"/>
      <c r="EO82" s="115"/>
      <c r="EP82" s="115"/>
      <c r="EQ82" s="115"/>
      <c r="ER82" s="115"/>
      <c r="ES82" s="115"/>
      <c r="ET82" s="115"/>
      <c r="EU82" s="115"/>
      <c r="EV82" s="115"/>
      <c r="EW82" s="115"/>
      <c r="EX82" s="115"/>
      <c r="EY82" s="115"/>
      <c r="EZ82" s="115"/>
      <c r="FA82" s="115"/>
      <c r="FB82" s="115"/>
      <c r="FC82" s="115"/>
      <c r="FD82" s="115"/>
      <c r="FE82" s="115"/>
      <c r="FF82" s="115"/>
      <c r="FG82" s="115"/>
      <c r="FH82" s="115"/>
      <c r="FI82" s="115"/>
      <c r="FJ82" s="115"/>
      <c r="FK82" s="115"/>
      <c r="FL82" s="115"/>
      <c r="FM82" s="115"/>
      <c r="FN82" s="115"/>
      <c r="FO82" s="115"/>
      <c r="FP82" s="115"/>
      <c r="FQ82" s="115"/>
      <c r="FR82" s="115"/>
      <c r="FS82" s="115"/>
      <c r="FT82" s="115"/>
      <c r="FU82" s="115"/>
      <c r="FV82" s="115"/>
      <c r="FW82" s="115"/>
      <c r="FX82" s="115"/>
      <c r="FY82" s="115"/>
      <c r="FZ82" s="115"/>
      <c r="GA82" s="115"/>
      <c r="GB82" s="115"/>
      <c r="GC82" s="115"/>
      <c r="GD82" s="115"/>
      <c r="GE82" s="115"/>
      <c r="GF82" s="115"/>
      <c r="GG82" s="115"/>
      <c r="GH82" s="115"/>
      <c r="GI82" s="115"/>
      <c r="GJ82" s="115"/>
      <c r="GK82" s="115"/>
      <c r="GL82" s="115"/>
      <c r="GM82" s="115"/>
      <c r="GN82" s="115"/>
      <c r="GO82" s="115"/>
      <c r="GP82" s="115"/>
      <c r="GQ82" s="115"/>
      <c r="GR82" s="115"/>
      <c r="GS82" s="115"/>
      <c r="GT82" s="115"/>
      <c r="GU82" s="115"/>
      <c r="GV82" s="115"/>
      <c r="GW82" s="115"/>
      <c r="GX82" s="115"/>
      <c r="GY82" s="115"/>
      <c r="GZ82" s="115"/>
      <c r="HA82" s="115"/>
      <c r="HB82" s="115"/>
      <c r="HC82" s="115"/>
      <c r="HD82" s="115"/>
      <c r="HE82" s="115"/>
      <c r="HF82" s="115"/>
      <c r="HG82" s="115"/>
      <c r="HH82" s="115"/>
      <c r="HI82" s="115"/>
      <c r="HJ82" s="115"/>
      <c r="HK82" s="115"/>
      <c r="HL82" s="115"/>
      <c r="HM82" s="115"/>
      <c r="HN82" s="115"/>
      <c r="HO82" s="115"/>
      <c r="HP82" s="115"/>
      <c r="HQ82" s="115"/>
      <c r="HR82" s="115"/>
      <c r="HS82" s="115"/>
      <c r="HT82" s="115"/>
      <c r="HU82" s="115"/>
      <c r="HV82" s="115"/>
      <c r="HW82" s="115"/>
      <c r="HX82" s="115"/>
      <c r="HY82" s="115"/>
      <c r="HZ82" s="115"/>
      <c r="IA82" s="115"/>
      <c r="IB82" s="115"/>
      <c r="IC82" s="115"/>
      <c r="ID82" s="115"/>
      <c r="IE82" s="115"/>
      <c r="IF82" s="115"/>
      <c r="IG82" s="115"/>
      <c r="IH82" s="115"/>
      <c r="II82" s="115"/>
      <c r="IJ82" s="115"/>
      <c r="IK82" s="115"/>
      <c r="IL82" s="115"/>
      <c r="IM82" s="115"/>
      <c r="IN82" s="115"/>
      <c r="IO82" s="115"/>
      <c r="IP82" s="115"/>
      <c r="IQ82" s="115"/>
      <c r="IR82" s="115"/>
      <c r="IS82" s="115"/>
      <c r="IT82" s="115"/>
      <c r="IU82" s="115"/>
      <c r="IV82" s="115"/>
      <c r="IW82" s="115"/>
    </row>
    <row r="83" spans="1:257" s="120" customFormat="1" ht="20.25" customHeight="1" x14ac:dyDescent="0.2">
      <c r="A83" s="115"/>
      <c r="B83" s="66"/>
      <c r="C83" s="65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127"/>
      <c r="O83" s="66"/>
      <c r="P83" s="66"/>
      <c r="Q83" s="66"/>
      <c r="R83" s="66"/>
      <c r="S83" s="115"/>
      <c r="T83" s="116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5"/>
      <c r="BZ83" s="115"/>
      <c r="CA83" s="115"/>
      <c r="CB83" s="115"/>
      <c r="CC83" s="115"/>
      <c r="CD83" s="115"/>
      <c r="CE83" s="115"/>
      <c r="CF83" s="115"/>
      <c r="CG83" s="115"/>
      <c r="CH83" s="115"/>
      <c r="CI83" s="115"/>
      <c r="CJ83" s="115"/>
      <c r="CK83" s="115"/>
      <c r="CL83" s="115"/>
      <c r="CM83" s="115"/>
      <c r="CN83" s="115"/>
      <c r="CO83" s="115"/>
      <c r="CP83" s="115"/>
      <c r="CQ83" s="115"/>
      <c r="CR83" s="115"/>
      <c r="CS83" s="115"/>
      <c r="CT83" s="115"/>
      <c r="CU83" s="115"/>
      <c r="CV83" s="115"/>
      <c r="CW83" s="115"/>
      <c r="CX83" s="115"/>
      <c r="CY83" s="115"/>
      <c r="CZ83" s="115"/>
      <c r="DA83" s="115"/>
      <c r="DB83" s="115"/>
      <c r="DC83" s="115"/>
      <c r="DD83" s="115"/>
      <c r="DE83" s="115"/>
      <c r="DF83" s="115"/>
      <c r="DG83" s="115"/>
      <c r="DH83" s="115"/>
      <c r="DI83" s="115"/>
      <c r="DJ83" s="115"/>
      <c r="DK83" s="115"/>
      <c r="DL83" s="115"/>
      <c r="DM83" s="115"/>
      <c r="DN83" s="115"/>
      <c r="DO83" s="115"/>
      <c r="DP83" s="115"/>
      <c r="DQ83" s="115"/>
      <c r="DR83" s="115"/>
      <c r="DS83" s="115"/>
      <c r="DT83" s="115"/>
      <c r="DU83" s="115"/>
      <c r="DV83" s="115"/>
      <c r="DW83" s="115"/>
      <c r="DX83" s="115"/>
      <c r="DY83" s="115"/>
      <c r="DZ83" s="115"/>
      <c r="EA83" s="115"/>
      <c r="EB83" s="115"/>
      <c r="EC83" s="115"/>
      <c r="ED83" s="115"/>
      <c r="EE83" s="115"/>
      <c r="EF83" s="115"/>
      <c r="EG83" s="115"/>
      <c r="EH83" s="115"/>
      <c r="EI83" s="115"/>
      <c r="EJ83" s="115"/>
      <c r="EK83" s="115"/>
      <c r="EL83" s="115"/>
      <c r="EM83" s="115"/>
      <c r="EN83" s="115"/>
      <c r="EO83" s="115"/>
      <c r="EP83" s="115"/>
      <c r="EQ83" s="115"/>
      <c r="ER83" s="115"/>
      <c r="ES83" s="115"/>
      <c r="ET83" s="115"/>
      <c r="EU83" s="115"/>
      <c r="EV83" s="115"/>
      <c r="EW83" s="115"/>
      <c r="EX83" s="115"/>
      <c r="EY83" s="115"/>
      <c r="EZ83" s="115"/>
      <c r="FA83" s="115"/>
      <c r="FB83" s="115"/>
      <c r="FC83" s="115"/>
      <c r="FD83" s="115"/>
      <c r="FE83" s="115"/>
      <c r="FF83" s="115"/>
      <c r="FG83" s="115"/>
      <c r="FH83" s="115"/>
      <c r="FI83" s="115"/>
      <c r="FJ83" s="115"/>
      <c r="FK83" s="115"/>
      <c r="FL83" s="115"/>
      <c r="FM83" s="115"/>
      <c r="FN83" s="115"/>
      <c r="FO83" s="115"/>
      <c r="FP83" s="115"/>
      <c r="FQ83" s="115"/>
      <c r="FR83" s="115"/>
      <c r="FS83" s="115"/>
      <c r="FT83" s="115"/>
      <c r="FU83" s="115"/>
      <c r="FV83" s="115"/>
      <c r="FW83" s="115"/>
      <c r="FX83" s="115"/>
      <c r="FY83" s="115"/>
      <c r="FZ83" s="115"/>
      <c r="GA83" s="115"/>
      <c r="GB83" s="115"/>
      <c r="GC83" s="115"/>
      <c r="GD83" s="115"/>
      <c r="GE83" s="115"/>
      <c r="GF83" s="115"/>
      <c r="GG83" s="115"/>
      <c r="GH83" s="115"/>
      <c r="GI83" s="115"/>
      <c r="GJ83" s="115"/>
      <c r="GK83" s="115"/>
      <c r="GL83" s="115"/>
      <c r="GM83" s="115"/>
      <c r="GN83" s="115"/>
      <c r="GO83" s="115"/>
      <c r="GP83" s="115"/>
      <c r="GQ83" s="115"/>
      <c r="GR83" s="115"/>
      <c r="GS83" s="115"/>
      <c r="GT83" s="115"/>
      <c r="GU83" s="115"/>
      <c r="GV83" s="115"/>
      <c r="GW83" s="115"/>
      <c r="GX83" s="115"/>
      <c r="GY83" s="115"/>
      <c r="GZ83" s="115"/>
      <c r="HA83" s="115"/>
      <c r="HB83" s="115"/>
      <c r="HC83" s="115"/>
      <c r="HD83" s="115"/>
      <c r="HE83" s="115"/>
      <c r="HF83" s="115"/>
      <c r="HG83" s="115"/>
      <c r="HH83" s="115"/>
      <c r="HI83" s="115"/>
      <c r="HJ83" s="115"/>
      <c r="HK83" s="115"/>
      <c r="HL83" s="115"/>
      <c r="HM83" s="115"/>
      <c r="HN83" s="115"/>
      <c r="HO83" s="115"/>
      <c r="HP83" s="115"/>
      <c r="HQ83" s="115"/>
      <c r="HR83" s="115"/>
      <c r="HS83" s="115"/>
      <c r="HT83" s="115"/>
      <c r="HU83" s="115"/>
      <c r="HV83" s="115"/>
      <c r="HW83" s="115"/>
      <c r="HX83" s="115"/>
      <c r="HY83" s="115"/>
      <c r="HZ83" s="115"/>
      <c r="IA83" s="115"/>
      <c r="IB83" s="115"/>
      <c r="IC83" s="115"/>
      <c r="ID83" s="115"/>
      <c r="IE83" s="115"/>
      <c r="IF83" s="115"/>
      <c r="IG83" s="115"/>
      <c r="IH83" s="115"/>
      <c r="II83" s="115"/>
      <c r="IJ83" s="115"/>
      <c r="IK83" s="115"/>
      <c r="IL83" s="115"/>
      <c r="IM83" s="115"/>
      <c r="IN83" s="115"/>
      <c r="IO83" s="115"/>
      <c r="IP83" s="115"/>
      <c r="IQ83" s="115"/>
      <c r="IR83" s="115"/>
      <c r="IS83" s="115"/>
      <c r="IT83" s="115"/>
      <c r="IU83" s="115"/>
      <c r="IV83" s="115"/>
      <c r="IW83" s="115"/>
    </row>
    <row r="84" spans="1:257" hidden="1" x14ac:dyDescent="0.2">
      <c r="A84" s="66"/>
      <c r="B84" s="66" t="s">
        <v>401</v>
      </c>
      <c r="D84" s="66"/>
      <c r="E84" s="66"/>
      <c r="F84" s="66"/>
      <c r="G84" s="66"/>
      <c r="H84" s="66"/>
      <c r="I84" s="66"/>
      <c r="J84" s="66"/>
      <c r="K84" s="66">
        <v>1.0369999999999999</v>
      </c>
      <c r="L84" s="66">
        <v>1.1499999999999999</v>
      </c>
      <c r="M84" s="128">
        <v>1.1499999999999999</v>
      </c>
      <c r="N84" s="66"/>
      <c r="O84" s="66"/>
      <c r="P84" s="66"/>
      <c r="Q84" s="66"/>
      <c r="R84" s="66"/>
      <c r="S84" s="66"/>
      <c r="T84" s="129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  <c r="DV84" s="66"/>
      <c r="DW84" s="66"/>
      <c r="DX84" s="66"/>
      <c r="DY84" s="66"/>
      <c r="DZ84" s="66"/>
      <c r="EA84" s="66"/>
      <c r="EB84" s="66"/>
      <c r="EC84" s="66"/>
      <c r="ED84" s="66"/>
      <c r="EE84" s="66"/>
      <c r="EF84" s="66"/>
      <c r="EG84" s="66"/>
      <c r="EH84" s="66"/>
      <c r="EI84" s="66"/>
      <c r="EJ84" s="66"/>
      <c r="EK84" s="66"/>
      <c r="EL84" s="66"/>
      <c r="EM84" s="66"/>
      <c r="EN84" s="66"/>
      <c r="EO84" s="66"/>
      <c r="EP84" s="66"/>
      <c r="EQ84" s="66"/>
      <c r="ER84" s="66"/>
      <c r="ES84" s="66"/>
      <c r="ET84" s="66"/>
      <c r="EU84" s="66"/>
      <c r="EV84" s="66"/>
      <c r="EW84" s="66"/>
      <c r="EX84" s="66"/>
      <c r="EY84" s="66"/>
      <c r="EZ84" s="66"/>
      <c r="FA84" s="66"/>
      <c r="FB84" s="66"/>
      <c r="FC84" s="66"/>
      <c r="FD84" s="66"/>
      <c r="FE84" s="66"/>
      <c r="FF84" s="66"/>
      <c r="FG84" s="66"/>
      <c r="FH84" s="66"/>
      <c r="FI84" s="66"/>
      <c r="FJ84" s="66"/>
      <c r="FK84" s="66"/>
      <c r="FL84" s="66"/>
      <c r="FM84" s="66"/>
      <c r="FN84" s="66"/>
      <c r="FO84" s="66"/>
      <c r="FP84" s="66"/>
      <c r="FQ84" s="66"/>
      <c r="FR84" s="66"/>
      <c r="FS84" s="66"/>
      <c r="FT84" s="66"/>
      <c r="FU84" s="66"/>
      <c r="FV84" s="66"/>
      <c r="FW84" s="66"/>
      <c r="FX84" s="66"/>
      <c r="FY84" s="66"/>
      <c r="FZ84" s="66"/>
      <c r="GA84" s="66"/>
      <c r="GB84" s="66"/>
      <c r="GC84" s="66"/>
      <c r="GD84" s="66"/>
      <c r="GE84" s="66"/>
      <c r="GF84" s="66"/>
      <c r="GG84" s="66"/>
      <c r="GH84" s="66"/>
      <c r="GI84" s="66"/>
      <c r="GJ84" s="66"/>
      <c r="GK84" s="66"/>
      <c r="GL84" s="66"/>
      <c r="GM84" s="66"/>
      <c r="GN84" s="66"/>
      <c r="GO84" s="66"/>
      <c r="GP84" s="66"/>
      <c r="GQ84" s="66"/>
      <c r="GR84" s="66"/>
      <c r="GS84" s="66"/>
      <c r="GT84" s="66"/>
      <c r="GU84" s="66"/>
      <c r="GV84" s="66"/>
      <c r="GW84" s="66"/>
      <c r="GX84" s="66"/>
      <c r="GY84" s="66"/>
      <c r="GZ84" s="66"/>
      <c r="HA84" s="66"/>
      <c r="HB84" s="66"/>
      <c r="HC84" s="66"/>
      <c r="HD84" s="66"/>
      <c r="HE84" s="66"/>
      <c r="HF84" s="66"/>
      <c r="HG84" s="66"/>
      <c r="HH84" s="66"/>
      <c r="HI84" s="66"/>
      <c r="HJ84" s="66"/>
      <c r="HK84" s="66"/>
      <c r="HL84" s="66"/>
      <c r="HM84" s="66"/>
      <c r="HN84" s="66"/>
      <c r="HO84" s="66"/>
      <c r="HP84" s="66"/>
      <c r="HQ84" s="66"/>
      <c r="HR84" s="66"/>
      <c r="HS84" s="66"/>
      <c r="HT84" s="66"/>
      <c r="HU84" s="66"/>
      <c r="HV84" s="66"/>
      <c r="HW84" s="66"/>
      <c r="HX84" s="66"/>
      <c r="HY84" s="66"/>
      <c r="HZ84" s="66"/>
      <c r="IA84" s="66"/>
      <c r="IB84" s="66"/>
      <c r="IC84" s="66"/>
      <c r="ID84" s="66"/>
      <c r="IE84" s="66"/>
      <c r="IF84" s="66"/>
      <c r="IG84" s="66"/>
      <c r="IH84" s="66"/>
      <c r="II84" s="66"/>
      <c r="IJ84" s="66"/>
      <c r="IK84" s="66"/>
      <c r="IL84" s="66"/>
      <c r="IM84" s="66"/>
      <c r="IN84" s="66"/>
      <c r="IO84" s="66"/>
      <c r="IP84" s="66"/>
      <c r="IQ84" s="66"/>
      <c r="IR84" s="66"/>
      <c r="IS84" s="66"/>
      <c r="IT84" s="66"/>
      <c r="IU84" s="66"/>
      <c r="IV84" s="66"/>
      <c r="IW84" s="66"/>
    </row>
    <row r="85" spans="1:257" hidden="1" x14ac:dyDescent="0.2">
      <c r="A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129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  <c r="DV85" s="66"/>
      <c r="DW85" s="66"/>
      <c r="DX85" s="66"/>
      <c r="DY85" s="66"/>
      <c r="DZ85" s="66"/>
      <c r="EA85" s="66"/>
      <c r="EB85" s="66"/>
      <c r="EC85" s="66"/>
      <c r="ED85" s="66"/>
      <c r="EE85" s="66"/>
      <c r="EF85" s="66"/>
      <c r="EG85" s="66"/>
      <c r="EH85" s="66"/>
      <c r="EI85" s="66"/>
      <c r="EJ85" s="66"/>
      <c r="EK85" s="66"/>
      <c r="EL85" s="66"/>
      <c r="EM85" s="66"/>
      <c r="EN85" s="66"/>
      <c r="EO85" s="66"/>
      <c r="EP85" s="66"/>
      <c r="EQ85" s="66"/>
      <c r="ER85" s="66"/>
      <c r="ES85" s="66"/>
      <c r="ET85" s="66"/>
      <c r="EU85" s="66"/>
      <c r="EV85" s="66"/>
      <c r="EW85" s="66"/>
      <c r="EX85" s="66"/>
      <c r="EY85" s="66"/>
      <c r="EZ85" s="66"/>
      <c r="FA85" s="66"/>
      <c r="FB85" s="66"/>
      <c r="FC85" s="66"/>
      <c r="FD85" s="66"/>
      <c r="FE85" s="66"/>
      <c r="FF85" s="66"/>
      <c r="FG85" s="66"/>
      <c r="FH85" s="66"/>
      <c r="FI85" s="66"/>
      <c r="FJ85" s="66"/>
      <c r="FK85" s="66"/>
      <c r="FL85" s="66"/>
      <c r="FM85" s="66"/>
      <c r="FN85" s="66"/>
      <c r="FO85" s="66"/>
      <c r="FP85" s="66"/>
      <c r="FQ85" s="66"/>
      <c r="FR85" s="66"/>
      <c r="FS85" s="66"/>
      <c r="FT85" s="66"/>
      <c r="FU85" s="66"/>
      <c r="FV85" s="66"/>
      <c r="FW85" s="66"/>
      <c r="FX85" s="66"/>
      <c r="FY85" s="66"/>
      <c r="FZ85" s="66"/>
      <c r="GA85" s="66"/>
      <c r="GB85" s="66"/>
      <c r="GC85" s="66"/>
      <c r="GD85" s="66"/>
      <c r="GE85" s="66"/>
      <c r="GF85" s="66"/>
      <c r="GG85" s="66"/>
      <c r="GH85" s="66"/>
      <c r="GI85" s="66"/>
      <c r="GJ85" s="66"/>
      <c r="GK85" s="66"/>
      <c r="GL85" s="66"/>
      <c r="GM85" s="66"/>
      <c r="GN85" s="66"/>
      <c r="GO85" s="66"/>
      <c r="GP85" s="66"/>
      <c r="GQ85" s="66"/>
      <c r="GR85" s="66"/>
      <c r="GS85" s="66"/>
      <c r="GT85" s="66"/>
      <c r="GU85" s="66"/>
      <c r="GV85" s="66"/>
      <c r="GW85" s="66"/>
      <c r="GX85" s="66"/>
      <c r="GY85" s="66"/>
      <c r="GZ85" s="66"/>
      <c r="HA85" s="66"/>
      <c r="HB85" s="66"/>
      <c r="HC85" s="66"/>
      <c r="HD85" s="66"/>
      <c r="HE85" s="66"/>
      <c r="HF85" s="66"/>
      <c r="HG85" s="66"/>
      <c r="HH85" s="66"/>
      <c r="HI85" s="66"/>
      <c r="HJ85" s="66"/>
      <c r="HK85" s="66"/>
      <c r="HL85" s="66"/>
      <c r="HM85" s="66"/>
      <c r="HN85" s="66"/>
      <c r="HO85" s="66"/>
      <c r="HP85" s="66"/>
      <c r="HQ85" s="66"/>
      <c r="HR85" s="66"/>
      <c r="HS85" s="66"/>
      <c r="HT85" s="66"/>
      <c r="HU85" s="66"/>
      <c r="HV85" s="66"/>
      <c r="HW85" s="66"/>
      <c r="HX85" s="66"/>
      <c r="HY85" s="66"/>
      <c r="HZ85" s="66"/>
      <c r="IA85" s="66"/>
      <c r="IB85" s="66"/>
      <c r="IC85" s="66"/>
      <c r="ID85" s="66"/>
      <c r="IE85" s="66"/>
      <c r="IF85" s="66"/>
      <c r="IG85" s="66"/>
      <c r="IH85" s="66"/>
      <c r="II85" s="66"/>
      <c r="IJ85" s="66"/>
      <c r="IK85" s="66"/>
      <c r="IL85" s="66"/>
      <c r="IM85" s="66"/>
      <c r="IN85" s="66"/>
      <c r="IO85" s="66"/>
      <c r="IP85" s="66"/>
      <c r="IQ85" s="66"/>
      <c r="IR85" s="66"/>
      <c r="IS85" s="66"/>
      <c r="IT85" s="66"/>
      <c r="IU85" s="66"/>
      <c r="IV85" s="66"/>
      <c r="IW85" s="66"/>
    </row>
    <row r="86" spans="1:257" hidden="1" x14ac:dyDescent="0.2">
      <c r="A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129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  <c r="DV86" s="66"/>
      <c r="DW86" s="66"/>
      <c r="DX86" s="66"/>
      <c r="DY86" s="66"/>
      <c r="DZ86" s="66"/>
      <c r="EA86" s="66"/>
      <c r="EB86" s="66"/>
      <c r="EC86" s="66"/>
      <c r="ED86" s="66"/>
      <c r="EE86" s="66"/>
      <c r="EF86" s="66"/>
      <c r="EG86" s="66"/>
      <c r="EH86" s="66"/>
      <c r="EI86" s="66"/>
      <c r="EJ86" s="66"/>
      <c r="EK86" s="66"/>
      <c r="EL86" s="66"/>
      <c r="EM86" s="66"/>
      <c r="EN86" s="66"/>
      <c r="EO86" s="66"/>
      <c r="EP86" s="66"/>
      <c r="EQ86" s="66"/>
      <c r="ER86" s="66"/>
      <c r="ES86" s="66"/>
      <c r="ET86" s="66"/>
      <c r="EU86" s="66"/>
      <c r="EV86" s="66"/>
      <c r="EW86" s="66"/>
      <c r="EX86" s="66"/>
      <c r="EY86" s="66"/>
      <c r="EZ86" s="66"/>
      <c r="FA86" s="66"/>
      <c r="FB86" s="66"/>
      <c r="FC86" s="66"/>
      <c r="FD86" s="66"/>
      <c r="FE86" s="66"/>
      <c r="FF86" s="66"/>
      <c r="FG86" s="66"/>
      <c r="FH86" s="66"/>
      <c r="FI86" s="66"/>
      <c r="FJ86" s="66"/>
      <c r="FK86" s="66"/>
      <c r="FL86" s="66"/>
      <c r="FM86" s="66"/>
      <c r="FN86" s="66"/>
      <c r="FO86" s="66"/>
      <c r="FP86" s="66"/>
      <c r="FQ86" s="66"/>
      <c r="FR86" s="66"/>
      <c r="FS86" s="66"/>
      <c r="FT86" s="66"/>
      <c r="FU86" s="66"/>
      <c r="FV86" s="66"/>
      <c r="FW86" s="66"/>
      <c r="FX86" s="66"/>
      <c r="FY86" s="66"/>
      <c r="FZ86" s="66"/>
      <c r="GA86" s="66"/>
      <c r="GB86" s="66"/>
      <c r="GC86" s="66"/>
      <c r="GD86" s="66"/>
      <c r="GE86" s="66"/>
      <c r="GF86" s="66"/>
      <c r="GG86" s="66"/>
      <c r="GH86" s="66"/>
      <c r="GI86" s="66"/>
      <c r="GJ86" s="66"/>
      <c r="GK86" s="66"/>
      <c r="GL86" s="66"/>
      <c r="GM86" s="66"/>
      <c r="GN86" s="66"/>
      <c r="GO86" s="66"/>
      <c r="GP86" s="66"/>
      <c r="GQ86" s="66"/>
      <c r="GR86" s="66"/>
      <c r="GS86" s="66"/>
      <c r="GT86" s="66"/>
      <c r="GU86" s="66"/>
      <c r="GV86" s="66"/>
      <c r="GW86" s="66"/>
      <c r="GX86" s="66"/>
      <c r="GY86" s="66"/>
      <c r="GZ86" s="66"/>
      <c r="HA86" s="66"/>
      <c r="HB86" s="66"/>
      <c r="HC86" s="66"/>
      <c r="HD86" s="66"/>
      <c r="HE86" s="66"/>
      <c r="HF86" s="66"/>
      <c r="HG86" s="66"/>
      <c r="HH86" s="66"/>
      <c r="HI86" s="66"/>
      <c r="HJ86" s="66"/>
      <c r="HK86" s="66"/>
      <c r="HL86" s="66"/>
      <c r="HM86" s="66"/>
      <c r="HN86" s="66"/>
      <c r="HO86" s="66"/>
      <c r="HP86" s="66"/>
      <c r="HQ86" s="66"/>
      <c r="HR86" s="66"/>
      <c r="HS86" s="66"/>
      <c r="HT86" s="66"/>
      <c r="HU86" s="66"/>
      <c r="HV86" s="66"/>
      <c r="HW86" s="66"/>
      <c r="HX86" s="66"/>
      <c r="HY86" s="66"/>
      <c r="HZ86" s="66"/>
      <c r="IA86" s="66"/>
      <c r="IB86" s="66"/>
      <c r="IC86" s="66"/>
      <c r="ID86" s="66"/>
      <c r="IE86" s="66"/>
      <c r="IF86" s="66"/>
      <c r="IG86" s="66"/>
      <c r="IH86" s="66"/>
      <c r="II86" s="66"/>
      <c r="IJ86" s="66"/>
      <c r="IK86" s="66"/>
      <c r="IL86" s="66"/>
      <c r="IM86" s="66"/>
      <c r="IN86" s="66"/>
      <c r="IO86" s="66"/>
      <c r="IP86" s="66"/>
      <c r="IQ86" s="66"/>
      <c r="IR86" s="66"/>
      <c r="IS86" s="66"/>
      <c r="IT86" s="66"/>
      <c r="IU86" s="66"/>
      <c r="IV86" s="66"/>
      <c r="IW86" s="66"/>
    </row>
    <row r="87" spans="1:257" hidden="1" x14ac:dyDescent="0.2">
      <c r="A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129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  <c r="DV87" s="66"/>
      <c r="DW87" s="66"/>
      <c r="DX87" s="66"/>
      <c r="DY87" s="66"/>
      <c r="DZ87" s="66"/>
      <c r="EA87" s="66"/>
      <c r="EB87" s="66"/>
      <c r="EC87" s="66"/>
      <c r="ED87" s="66"/>
      <c r="EE87" s="66"/>
      <c r="EF87" s="66"/>
      <c r="EG87" s="66"/>
      <c r="EH87" s="66"/>
      <c r="EI87" s="66"/>
      <c r="EJ87" s="66"/>
      <c r="EK87" s="66"/>
      <c r="EL87" s="66"/>
      <c r="EM87" s="66"/>
      <c r="EN87" s="66"/>
      <c r="EO87" s="66"/>
      <c r="EP87" s="66"/>
      <c r="EQ87" s="66"/>
      <c r="ER87" s="66"/>
      <c r="ES87" s="66"/>
      <c r="ET87" s="66"/>
      <c r="EU87" s="66"/>
      <c r="EV87" s="66"/>
      <c r="EW87" s="66"/>
      <c r="EX87" s="66"/>
      <c r="EY87" s="66"/>
      <c r="EZ87" s="66"/>
      <c r="FA87" s="66"/>
      <c r="FB87" s="66"/>
      <c r="FC87" s="66"/>
      <c r="FD87" s="66"/>
      <c r="FE87" s="66"/>
      <c r="FF87" s="66"/>
      <c r="FG87" s="66"/>
      <c r="FH87" s="66"/>
      <c r="FI87" s="66"/>
      <c r="FJ87" s="66"/>
      <c r="FK87" s="66"/>
      <c r="FL87" s="66"/>
      <c r="FM87" s="66"/>
      <c r="FN87" s="66"/>
      <c r="FO87" s="66"/>
      <c r="FP87" s="66"/>
      <c r="FQ87" s="66"/>
      <c r="FR87" s="66"/>
      <c r="FS87" s="66"/>
      <c r="FT87" s="66"/>
      <c r="FU87" s="66"/>
      <c r="FV87" s="66"/>
      <c r="FW87" s="66"/>
      <c r="FX87" s="66"/>
      <c r="FY87" s="66"/>
      <c r="FZ87" s="66"/>
      <c r="GA87" s="66"/>
      <c r="GB87" s="66"/>
      <c r="GC87" s="66"/>
      <c r="GD87" s="66"/>
      <c r="GE87" s="66"/>
      <c r="GF87" s="66"/>
      <c r="GG87" s="66"/>
      <c r="GH87" s="66"/>
      <c r="GI87" s="66"/>
      <c r="GJ87" s="66"/>
      <c r="GK87" s="66"/>
      <c r="GL87" s="66"/>
      <c r="GM87" s="66"/>
      <c r="GN87" s="66"/>
      <c r="GO87" s="66"/>
      <c r="GP87" s="66"/>
      <c r="GQ87" s="66"/>
      <c r="GR87" s="66"/>
      <c r="GS87" s="66"/>
      <c r="GT87" s="66"/>
      <c r="GU87" s="66"/>
      <c r="GV87" s="66"/>
      <c r="GW87" s="66"/>
      <c r="GX87" s="66"/>
      <c r="GY87" s="66"/>
      <c r="GZ87" s="66"/>
      <c r="HA87" s="66"/>
      <c r="HB87" s="66"/>
      <c r="HC87" s="66"/>
      <c r="HD87" s="66"/>
      <c r="HE87" s="66"/>
      <c r="HF87" s="66"/>
      <c r="HG87" s="66"/>
      <c r="HH87" s="66"/>
      <c r="HI87" s="66"/>
      <c r="HJ87" s="66"/>
      <c r="HK87" s="66"/>
      <c r="HL87" s="66"/>
      <c r="HM87" s="66"/>
      <c r="HN87" s="66"/>
      <c r="HO87" s="66"/>
      <c r="HP87" s="66"/>
      <c r="HQ87" s="66"/>
      <c r="HR87" s="66"/>
      <c r="HS87" s="66"/>
      <c r="HT87" s="66"/>
      <c r="HU87" s="66"/>
      <c r="HV87" s="66"/>
      <c r="HW87" s="66"/>
      <c r="HX87" s="66"/>
      <c r="HY87" s="66"/>
      <c r="HZ87" s="66"/>
      <c r="IA87" s="66"/>
      <c r="IB87" s="66"/>
      <c r="IC87" s="66"/>
      <c r="ID87" s="66"/>
      <c r="IE87" s="66"/>
      <c r="IF87" s="66"/>
      <c r="IG87" s="66"/>
      <c r="IH87" s="66"/>
      <c r="II87" s="66"/>
      <c r="IJ87" s="66"/>
      <c r="IK87" s="66"/>
      <c r="IL87" s="66"/>
      <c r="IM87" s="66"/>
      <c r="IN87" s="66"/>
      <c r="IO87" s="66"/>
      <c r="IP87" s="66"/>
      <c r="IQ87" s="66"/>
      <c r="IR87" s="66"/>
      <c r="IS87" s="66"/>
      <c r="IT87" s="66"/>
      <c r="IU87" s="66"/>
      <c r="IV87" s="66"/>
      <c r="IW87" s="66"/>
    </row>
    <row r="88" spans="1:257" hidden="1" x14ac:dyDescent="0.2">
      <c r="A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129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  <c r="DV88" s="66"/>
      <c r="DW88" s="66"/>
      <c r="DX88" s="66"/>
      <c r="DY88" s="66"/>
      <c r="DZ88" s="66"/>
      <c r="EA88" s="66"/>
      <c r="EB88" s="66"/>
      <c r="EC88" s="66"/>
      <c r="ED88" s="66"/>
      <c r="EE88" s="66"/>
      <c r="EF88" s="66"/>
      <c r="EG88" s="66"/>
      <c r="EH88" s="66"/>
      <c r="EI88" s="66"/>
      <c r="EJ88" s="66"/>
      <c r="EK88" s="66"/>
      <c r="EL88" s="66"/>
      <c r="EM88" s="66"/>
      <c r="EN88" s="66"/>
      <c r="EO88" s="66"/>
      <c r="EP88" s="66"/>
      <c r="EQ88" s="66"/>
      <c r="ER88" s="66"/>
      <c r="ES88" s="66"/>
      <c r="ET88" s="66"/>
      <c r="EU88" s="66"/>
      <c r="EV88" s="66"/>
      <c r="EW88" s="66"/>
      <c r="EX88" s="66"/>
      <c r="EY88" s="66"/>
      <c r="EZ88" s="66"/>
      <c r="FA88" s="66"/>
      <c r="FB88" s="66"/>
      <c r="FC88" s="66"/>
      <c r="FD88" s="66"/>
      <c r="FE88" s="66"/>
      <c r="FF88" s="66"/>
      <c r="FG88" s="66"/>
      <c r="FH88" s="66"/>
      <c r="FI88" s="66"/>
      <c r="FJ88" s="66"/>
      <c r="FK88" s="66"/>
      <c r="FL88" s="66"/>
      <c r="FM88" s="66"/>
      <c r="FN88" s="66"/>
      <c r="FO88" s="66"/>
      <c r="FP88" s="66"/>
      <c r="FQ88" s="66"/>
      <c r="FR88" s="66"/>
      <c r="FS88" s="66"/>
      <c r="FT88" s="66"/>
      <c r="FU88" s="66"/>
      <c r="FV88" s="66"/>
      <c r="FW88" s="66"/>
      <c r="FX88" s="66"/>
      <c r="FY88" s="66"/>
      <c r="FZ88" s="66"/>
      <c r="GA88" s="66"/>
      <c r="GB88" s="66"/>
      <c r="GC88" s="66"/>
      <c r="GD88" s="66"/>
      <c r="GE88" s="66"/>
      <c r="GF88" s="66"/>
      <c r="GG88" s="66"/>
      <c r="GH88" s="66"/>
      <c r="GI88" s="66"/>
      <c r="GJ88" s="66"/>
      <c r="GK88" s="66"/>
      <c r="GL88" s="66"/>
      <c r="GM88" s="66"/>
      <c r="GN88" s="66"/>
      <c r="GO88" s="66"/>
      <c r="GP88" s="66"/>
      <c r="GQ88" s="66"/>
      <c r="GR88" s="66"/>
      <c r="GS88" s="66"/>
      <c r="GT88" s="66"/>
      <c r="GU88" s="66"/>
      <c r="GV88" s="66"/>
      <c r="GW88" s="66"/>
      <c r="GX88" s="66"/>
      <c r="GY88" s="66"/>
      <c r="GZ88" s="66"/>
      <c r="HA88" s="66"/>
      <c r="HB88" s="66"/>
      <c r="HC88" s="66"/>
      <c r="HD88" s="66"/>
      <c r="HE88" s="66"/>
      <c r="HF88" s="66"/>
      <c r="HG88" s="66"/>
      <c r="HH88" s="66"/>
      <c r="HI88" s="66"/>
      <c r="HJ88" s="66"/>
      <c r="HK88" s="66"/>
      <c r="HL88" s="66"/>
      <c r="HM88" s="66"/>
      <c r="HN88" s="66"/>
      <c r="HO88" s="66"/>
      <c r="HP88" s="66"/>
      <c r="HQ88" s="66"/>
      <c r="HR88" s="66"/>
      <c r="HS88" s="66"/>
      <c r="HT88" s="66"/>
      <c r="HU88" s="66"/>
      <c r="HV88" s="66"/>
      <c r="HW88" s="66"/>
      <c r="HX88" s="66"/>
      <c r="HY88" s="66"/>
      <c r="HZ88" s="66"/>
      <c r="IA88" s="66"/>
      <c r="IB88" s="66"/>
      <c r="IC88" s="66"/>
      <c r="ID88" s="66"/>
      <c r="IE88" s="66"/>
      <c r="IF88" s="66"/>
      <c r="IG88" s="66"/>
      <c r="IH88" s="66"/>
      <c r="II88" s="66"/>
      <c r="IJ88" s="66"/>
      <c r="IK88" s="66"/>
      <c r="IL88" s="66"/>
      <c r="IM88" s="66"/>
      <c r="IN88" s="66"/>
      <c r="IO88" s="66"/>
      <c r="IP88" s="66"/>
      <c r="IQ88" s="66"/>
      <c r="IR88" s="66"/>
      <c r="IS88" s="66"/>
      <c r="IT88" s="66"/>
      <c r="IU88" s="66"/>
      <c r="IV88" s="66"/>
      <c r="IW88" s="66"/>
    </row>
    <row r="89" spans="1:257" ht="13.5" thickBot="1" x14ac:dyDescent="0.25">
      <c r="A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129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  <c r="DV89" s="66"/>
      <c r="DW89" s="66"/>
      <c r="DX89" s="66"/>
      <c r="DY89" s="66"/>
      <c r="DZ89" s="66"/>
      <c r="EA89" s="66"/>
      <c r="EB89" s="66"/>
      <c r="EC89" s="66"/>
      <c r="ED89" s="66"/>
      <c r="EE89" s="66"/>
      <c r="EF89" s="66"/>
      <c r="EG89" s="66"/>
      <c r="EH89" s="66"/>
      <c r="EI89" s="66"/>
      <c r="EJ89" s="66"/>
      <c r="EK89" s="66"/>
      <c r="EL89" s="66"/>
      <c r="EM89" s="66"/>
      <c r="EN89" s="66"/>
      <c r="EO89" s="66"/>
      <c r="EP89" s="66"/>
      <c r="EQ89" s="66"/>
      <c r="ER89" s="66"/>
      <c r="ES89" s="66"/>
      <c r="ET89" s="66"/>
      <c r="EU89" s="66"/>
      <c r="EV89" s="66"/>
      <c r="EW89" s="66"/>
      <c r="EX89" s="66"/>
      <c r="EY89" s="66"/>
      <c r="EZ89" s="66"/>
      <c r="FA89" s="66"/>
      <c r="FB89" s="66"/>
      <c r="FC89" s="66"/>
      <c r="FD89" s="66"/>
      <c r="FE89" s="66"/>
      <c r="FF89" s="66"/>
      <c r="FG89" s="66"/>
      <c r="FH89" s="66"/>
      <c r="FI89" s="66"/>
      <c r="FJ89" s="66"/>
      <c r="FK89" s="66"/>
      <c r="FL89" s="66"/>
      <c r="FM89" s="66"/>
      <c r="FN89" s="66"/>
      <c r="FO89" s="66"/>
      <c r="FP89" s="66"/>
      <c r="FQ89" s="66"/>
      <c r="FR89" s="66"/>
      <c r="FS89" s="66"/>
      <c r="FT89" s="66"/>
      <c r="FU89" s="66"/>
      <c r="FV89" s="66"/>
      <c r="FW89" s="66"/>
      <c r="FX89" s="66"/>
      <c r="FY89" s="66"/>
      <c r="FZ89" s="66"/>
      <c r="GA89" s="66"/>
      <c r="GB89" s="66"/>
      <c r="GC89" s="66"/>
      <c r="GD89" s="66"/>
      <c r="GE89" s="66"/>
      <c r="GF89" s="66"/>
      <c r="GG89" s="66"/>
      <c r="GH89" s="66"/>
      <c r="GI89" s="66"/>
      <c r="GJ89" s="66"/>
      <c r="GK89" s="66"/>
      <c r="GL89" s="66"/>
      <c r="GM89" s="66"/>
      <c r="GN89" s="66"/>
      <c r="GO89" s="66"/>
      <c r="GP89" s="66"/>
      <c r="GQ89" s="66"/>
      <c r="GR89" s="66"/>
      <c r="GS89" s="66"/>
      <c r="GT89" s="66"/>
      <c r="GU89" s="66"/>
      <c r="GV89" s="66"/>
      <c r="GW89" s="66"/>
      <c r="GX89" s="66"/>
      <c r="GY89" s="66"/>
      <c r="GZ89" s="66"/>
      <c r="HA89" s="66"/>
      <c r="HB89" s="66"/>
      <c r="HC89" s="66"/>
      <c r="HD89" s="66"/>
      <c r="HE89" s="66"/>
      <c r="HF89" s="66"/>
      <c r="HG89" s="66"/>
      <c r="HH89" s="66"/>
      <c r="HI89" s="66"/>
      <c r="HJ89" s="66"/>
      <c r="HK89" s="66"/>
      <c r="HL89" s="66"/>
      <c r="HM89" s="66"/>
      <c r="HN89" s="66"/>
      <c r="HO89" s="66"/>
      <c r="HP89" s="66"/>
      <c r="HQ89" s="66"/>
      <c r="HR89" s="66"/>
      <c r="HS89" s="66"/>
      <c r="HT89" s="66"/>
      <c r="HU89" s="66"/>
      <c r="HV89" s="66"/>
      <c r="HW89" s="66"/>
      <c r="HX89" s="66"/>
      <c r="HY89" s="66"/>
      <c r="HZ89" s="66"/>
      <c r="IA89" s="66"/>
      <c r="IB89" s="66"/>
      <c r="IC89" s="66"/>
      <c r="ID89" s="66"/>
      <c r="IE89" s="66"/>
      <c r="IF89" s="66"/>
      <c r="IG89" s="66"/>
      <c r="IH89" s="66"/>
      <c r="II89" s="66"/>
      <c r="IJ89" s="66"/>
      <c r="IK89" s="66"/>
      <c r="IL89" s="66"/>
      <c r="IM89" s="66"/>
      <c r="IN89" s="66"/>
      <c r="IO89" s="66"/>
      <c r="IP89" s="66"/>
      <c r="IQ89" s="66"/>
      <c r="IR89" s="66"/>
      <c r="IS89" s="66"/>
      <c r="IT89" s="66"/>
      <c r="IU89" s="66"/>
      <c r="IV89" s="66"/>
      <c r="IW89" s="66"/>
    </row>
    <row r="90" spans="1:257" ht="13.5" thickBot="1" x14ac:dyDescent="0.25">
      <c r="A90" s="66"/>
      <c r="B90" s="112" t="s">
        <v>369</v>
      </c>
      <c r="D90" s="66"/>
      <c r="E90" s="66"/>
      <c r="F90" s="66"/>
      <c r="G90" s="66"/>
      <c r="H90" s="66"/>
      <c r="I90" s="66"/>
      <c r="J90" s="66"/>
      <c r="K90" s="67">
        <v>1.1499999999999999</v>
      </c>
      <c r="L90" s="66"/>
      <c r="M90" s="66"/>
      <c r="N90" s="66"/>
      <c r="O90" s="66"/>
      <c r="P90" s="66"/>
      <c r="Q90" s="66"/>
      <c r="R90" s="66"/>
      <c r="S90" s="66"/>
      <c r="T90" s="129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  <c r="DV90" s="66"/>
      <c r="DW90" s="66"/>
      <c r="DX90" s="66"/>
      <c r="DY90" s="66"/>
      <c r="DZ90" s="66"/>
      <c r="EA90" s="66"/>
      <c r="EB90" s="66"/>
      <c r="EC90" s="66"/>
      <c r="ED90" s="66"/>
      <c r="EE90" s="66"/>
      <c r="EF90" s="66"/>
      <c r="EG90" s="66"/>
      <c r="EH90" s="66"/>
      <c r="EI90" s="66"/>
      <c r="EJ90" s="66"/>
      <c r="EK90" s="66"/>
      <c r="EL90" s="66"/>
      <c r="EM90" s="66"/>
      <c r="EN90" s="66"/>
      <c r="EO90" s="66"/>
      <c r="EP90" s="66"/>
      <c r="EQ90" s="66"/>
      <c r="ER90" s="66"/>
      <c r="ES90" s="66"/>
      <c r="ET90" s="66"/>
      <c r="EU90" s="66"/>
      <c r="EV90" s="66"/>
      <c r="EW90" s="66"/>
      <c r="EX90" s="66"/>
      <c r="EY90" s="66"/>
      <c r="EZ90" s="66"/>
      <c r="FA90" s="66"/>
      <c r="FB90" s="66"/>
      <c r="FC90" s="66"/>
      <c r="FD90" s="66"/>
      <c r="FE90" s="66"/>
      <c r="FF90" s="66"/>
      <c r="FG90" s="66"/>
      <c r="FH90" s="66"/>
      <c r="FI90" s="66"/>
      <c r="FJ90" s="66"/>
      <c r="FK90" s="66"/>
      <c r="FL90" s="66"/>
      <c r="FM90" s="66"/>
      <c r="FN90" s="66"/>
      <c r="FO90" s="66"/>
      <c r="FP90" s="66"/>
      <c r="FQ90" s="66"/>
      <c r="FR90" s="66"/>
      <c r="FS90" s="66"/>
      <c r="FT90" s="66"/>
      <c r="FU90" s="66"/>
      <c r="FV90" s="66"/>
      <c r="FW90" s="66"/>
      <c r="FX90" s="66"/>
      <c r="FY90" s="66"/>
      <c r="FZ90" s="66"/>
      <c r="GA90" s="66"/>
      <c r="GB90" s="66"/>
      <c r="GC90" s="66"/>
      <c r="GD90" s="66"/>
      <c r="GE90" s="66"/>
      <c r="GF90" s="66"/>
      <c r="GG90" s="66"/>
      <c r="GH90" s="66"/>
      <c r="GI90" s="66"/>
      <c r="GJ90" s="66"/>
      <c r="GK90" s="66"/>
      <c r="GL90" s="66"/>
      <c r="GM90" s="66"/>
      <c r="GN90" s="66"/>
      <c r="GO90" s="66"/>
      <c r="GP90" s="66"/>
      <c r="GQ90" s="66"/>
      <c r="GR90" s="66"/>
      <c r="GS90" s="66"/>
      <c r="GT90" s="66"/>
      <c r="GU90" s="66"/>
      <c r="GV90" s="66"/>
      <c r="GW90" s="66"/>
      <c r="GX90" s="66"/>
      <c r="GY90" s="66"/>
      <c r="GZ90" s="66"/>
      <c r="HA90" s="66"/>
      <c r="HB90" s="66"/>
      <c r="HC90" s="66"/>
      <c r="HD90" s="66"/>
      <c r="HE90" s="66"/>
      <c r="HF90" s="66"/>
      <c r="HG90" s="66"/>
      <c r="HH90" s="66"/>
      <c r="HI90" s="66"/>
      <c r="HJ90" s="66"/>
      <c r="HK90" s="66"/>
      <c r="HL90" s="66"/>
      <c r="HM90" s="66"/>
      <c r="HN90" s="66"/>
      <c r="HO90" s="66"/>
      <c r="HP90" s="66"/>
      <c r="HQ90" s="66"/>
      <c r="HR90" s="66"/>
      <c r="HS90" s="66"/>
      <c r="HT90" s="66"/>
      <c r="HU90" s="66"/>
      <c r="HV90" s="66"/>
      <c r="HW90" s="66"/>
      <c r="HX90" s="66"/>
      <c r="HY90" s="66"/>
      <c r="HZ90" s="66"/>
      <c r="IA90" s="66"/>
      <c r="IB90" s="66"/>
      <c r="IC90" s="66"/>
      <c r="ID90" s="66"/>
      <c r="IE90" s="66"/>
      <c r="IF90" s="66"/>
      <c r="IG90" s="66"/>
      <c r="IH90" s="66"/>
      <c r="II90" s="66"/>
      <c r="IJ90" s="66"/>
      <c r="IK90" s="66"/>
      <c r="IL90" s="66"/>
      <c r="IM90" s="66"/>
      <c r="IN90" s="66"/>
      <c r="IO90" s="66"/>
      <c r="IP90" s="66"/>
      <c r="IQ90" s="66"/>
      <c r="IR90" s="66"/>
      <c r="IS90" s="66"/>
      <c r="IT90" s="66"/>
      <c r="IU90" s="66"/>
      <c r="IV90" s="66"/>
      <c r="IW90" s="66"/>
    </row>
    <row r="91" spans="1:257" x14ac:dyDescent="0.2">
      <c r="A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129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  <c r="DV91" s="66"/>
      <c r="DW91" s="66"/>
      <c r="DX91" s="66"/>
      <c r="DY91" s="66"/>
      <c r="DZ91" s="66"/>
      <c r="EA91" s="66"/>
      <c r="EB91" s="66"/>
      <c r="EC91" s="66"/>
      <c r="ED91" s="66"/>
      <c r="EE91" s="66"/>
      <c r="EF91" s="66"/>
      <c r="EG91" s="66"/>
      <c r="EH91" s="66"/>
      <c r="EI91" s="66"/>
      <c r="EJ91" s="66"/>
      <c r="EK91" s="66"/>
      <c r="EL91" s="66"/>
      <c r="EM91" s="66"/>
      <c r="EN91" s="66"/>
      <c r="EO91" s="66"/>
      <c r="EP91" s="66"/>
      <c r="EQ91" s="66"/>
      <c r="ER91" s="66"/>
      <c r="ES91" s="66"/>
      <c r="ET91" s="66"/>
      <c r="EU91" s="66"/>
      <c r="EV91" s="66"/>
      <c r="EW91" s="66"/>
      <c r="EX91" s="66"/>
      <c r="EY91" s="66"/>
      <c r="EZ91" s="66"/>
      <c r="FA91" s="66"/>
      <c r="FB91" s="66"/>
      <c r="FC91" s="66"/>
      <c r="FD91" s="66"/>
      <c r="FE91" s="66"/>
      <c r="FF91" s="66"/>
      <c r="FG91" s="66"/>
      <c r="FH91" s="66"/>
      <c r="FI91" s="66"/>
      <c r="FJ91" s="66"/>
      <c r="FK91" s="66"/>
      <c r="FL91" s="66"/>
      <c r="FM91" s="66"/>
      <c r="FN91" s="66"/>
      <c r="FO91" s="66"/>
      <c r="FP91" s="66"/>
      <c r="FQ91" s="66"/>
      <c r="FR91" s="66"/>
      <c r="FS91" s="66"/>
      <c r="FT91" s="66"/>
      <c r="FU91" s="66"/>
      <c r="FV91" s="66"/>
      <c r="FW91" s="66"/>
      <c r="FX91" s="66"/>
      <c r="FY91" s="66"/>
      <c r="FZ91" s="66"/>
      <c r="GA91" s="66"/>
      <c r="GB91" s="66"/>
      <c r="GC91" s="66"/>
      <c r="GD91" s="66"/>
      <c r="GE91" s="66"/>
      <c r="GF91" s="66"/>
      <c r="GG91" s="66"/>
      <c r="GH91" s="66"/>
      <c r="GI91" s="66"/>
      <c r="GJ91" s="66"/>
      <c r="GK91" s="66"/>
      <c r="GL91" s="66"/>
      <c r="GM91" s="66"/>
      <c r="GN91" s="66"/>
      <c r="GO91" s="66"/>
      <c r="GP91" s="66"/>
      <c r="GQ91" s="66"/>
      <c r="GR91" s="66"/>
      <c r="GS91" s="66"/>
      <c r="GT91" s="66"/>
      <c r="GU91" s="66"/>
      <c r="GV91" s="66"/>
      <c r="GW91" s="66"/>
      <c r="GX91" s="66"/>
      <c r="GY91" s="66"/>
      <c r="GZ91" s="66"/>
      <c r="HA91" s="66"/>
      <c r="HB91" s="66"/>
      <c r="HC91" s="66"/>
      <c r="HD91" s="66"/>
      <c r="HE91" s="66"/>
      <c r="HF91" s="66"/>
      <c r="HG91" s="66"/>
      <c r="HH91" s="66"/>
      <c r="HI91" s="66"/>
      <c r="HJ91" s="66"/>
      <c r="HK91" s="66"/>
      <c r="HL91" s="66"/>
      <c r="HM91" s="66"/>
      <c r="HN91" s="66"/>
      <c r="HO91" s="66"/>
      <c r="HP91" s="66"/>
      <c r="HQ91" s="66"/>
      <c r="HR91" s="66"/>
      <c r="HS91" s="66"/>
      <c r="HT91" s="66"/>
      <c r="HU91" s="66"/>
      <c r="HV91" s="66"/>
      <c r="HW91" s="66"/>
      <c r="HX91" s="66"/>
      <c r="HY91" s="66"/>
      <c r="HZ91" s="66"/>
      <c r="IA91" s="66"/>
      <c r="IB91" s="66"/>
      <c r="IC91" s="66"/>
      <c r="ID91" s="66"/>
      <c r="IE91" s="66"/>
      <c r="IF91" s="66"/>
      <c r="IG91" s="66"/>
      <c r="IH91" s="66"/>
      <c r="II91" s="66"/>
      <c r="IJ91" s="66"/>
      <c r="IK91" s="66"/>
      <c r="IL91" s="66"/>
      <c r="IM91" s="66"/>
      <c r="IN91" s="66"/>
      <c r="IO91" s="66"/>
      <c r="IP91" s="66"/>
      <c r="IQ91" s="66"/>
      <c r="IR91" s="66"/>
      <c r="IS91" s="66"/>
      <c r="IT91" s="66"/>
      <c r="IU91" s="66"/>
      <c r="IV91" s="66"/>
      <c r="IW91" s="66"/>
    </row>
    <row r="92" spans="1:257" x14ac:dyDescent="0.2">
      <c r="A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129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  <c r="DV92" s="66"/>
      <c r="DW92" s="66"/>
      <c r="DX92" s="66"/>
      <c r="DY92" s="66"/>
      <c r="DZ92" s="66"/>
      <c r="EA92" s="66"/>
      <c r="EB92" s="66"/>
      <c r="EC92" s="66"/>
      <c r="ED92" s="66"/>
      <c r="EE92" s="66"/>
      <c r="EF92" s="66"/>
      <c r="EG92" s="66"/>
      <c r="EH92" s="66"/>
      <c r="EI92" s="66"/>
      <c r="EJ92" s="66"/>
      <c r="EK92" s="66"/>
      <c r="EL92" s="66"/>
      <c r="EM92" s="66"/>
      <c r="EN92" s="66"/>
      <c r="EO92" s="66"/>
      <c r="EP92" s="66"/>
      <c r="EQ92" s="66"/>
      <c r="ER92" s="66"/>
      <c r="ES92" s="66"/>
      <c r="ET92" s="66"/>
      <c r="EU92" s="66"/>
      <c r="EV92" s="66"/>
      <c r="EW92" s="66"/>
      <c r="EX92" s="66"/>
      <c r="EY92" s="66"/>
      <c r="EZ92" s="66"/>
      <c r="FA92" s="66"/>
      <c r="FB92" s="66"/>
      <c r="FC92" s="66"/>
      <c r="FD92" s="66"/>
      <c r="FE92" s="66"/>
      <c r="FF92" s="66"/>
      <c r="FG92" s="66"/>
      <c r="FH92" s="66"/>
      <c r="FI92" s="66"/>
      <c r="FJ92" s="66"/>
      <c r="FK92" s="66"/>
      <c r="FL92" s="66"/>
      <c r="FM92" s="66"/>
      <c r="FN92" s="66"/>
      <c r="FO92" s="66"/>
      <c r="FP92" s="66"/>
      <c r="FQ92" s="66"/>
      <c r="FR92" s="66"/>
      <c r="FS92" s="66"/>
      <c r="FT92" s="66"/>
      <c r="FU92" s="66"/>
      <c r="FV92" s="66"/>
      <c r="FW92" s="66"/>
      <c r="FX92" s="66"/>
      <c r="FY92" s="66"/>
      <c r="FZ92" s="66"/>
      <c r="GA92" s="66"/>
      <c r="GB92" s="66"/>
      <c r="GC92" s="66"/>
      <c r="GD92" s="66"/>
      <c r="GE92" s="66"/>
      <c r="GF92" s="66"/>
      <c r="GG92" s="66"/>
      <c r="GH92" s="66"/>
      <c r="GI92" s="66"/>
      <c r="GJ92" s="66"/>
      <c r="GK92" s="66"/>
      <c r="GL92" s="66"/>
      <c r="GM92" s="66"/>
      <c r="GN92" s="66"/>
      <c r="GO92" s="66"/>
      <c r="GP92" s="66"/>
      <c r="GQ92" s="66"/>
      <c r="GR92" s="66"/>
      <c r="GS92" s="66"/>
      <c r="GT92" s="66"/>
      <c r="GU92" s="66"/>
      <c r="GV92" s="66"/>
      <c r="GW92" s="66"/>
      <c r="GX92" s="66"/>
      <c r="GY92" s="66"/>
      <c r="GZ92" s="66"/>
      <c r="HA92" s="66"/>
      <c r="HB92" s="66"/>
      <c r="HC92" s="66"/>
      <c r="HD92" s="66"/>
      <c r="HE92" s="66"/>
      <c r="HF92" s="66"/>
      <c r="HG92" s="66"/>
      <c r="HH92" s="66"/>
      <c r="HI92" s="66"/>
      <c r="HJ92" s="66"/>
      <c r="HK92" s="66"/>
      <c r="HL92" s="66"/>
      <c r="HM92" s="66"/>
      <c r="HN92" s="66"/>
      <c r="HO92" s="66"/>
      <c r="HP92" s="66"/>
      <c r="HQ92" s="66"/>
      <c r="HR92" s="66"/>
      <c r="HS92" s="66"/>
      <c r="HT92" s="66"/>
      <c r="HU92" s="66"/>
      <c r="HV92" s="66"/>
      <c r="HW92" s="66"/>
      <c r="HX92" s="66"/>
      <c r="HY92" s="66"/>
      <c r="HZ92" s="66"/>
      <c r="IA92" s="66"/>
      <c r="IB92" s="66"/>
      <c r="IC92" s="66"/>
      <c r="ID92" s="66"/>
      <c r="IE92" s="66"/>
      <c r="IF92" s="66"/>
      <c r="IG92" s="66"/>
      <c r="IH92" s="66"/>
      <c r="II92" s="66"/>
      <c r="IJ92" s="66"/>
      <c r="IK92" s="66"/>
      <c r="IL92" s="66"/>
      <c r="IM92" s="66"/>
      <c r="IN92" s="66"/>
      <c r="IO92" s="66"/>
      <c r="IP92" s="66"/>
      <c r="IQ92" s="66"/>
      <c r="IR92" s="66"/>
      <c r="IS92" s="66"/>
      <c r="IT92" s="66"/>
      <c r="IU92" s="66"/>
      <c r="IV92" s="66"/>
      <c r="IW92" s="66"/>
    </row>
    <row r="93" spans="1:257" s="66" customFormat="1" ht="18" x14ac:dyDescent="0.25">
      <c r="A93" s="115"/>
      <c r="C93" s="65"/>
      <c r="D93" s="130"/>
      <c r="E93" s="115"/>
      <c r="F93" s="115"/>
      <c r="G93" s="115"/>
      <c r="H93" s="115"/>
      <c r="I93" s="115"/>
      <c r="K93" s="115"/>
      <c r="L93" s="115"/>
      <c r="M93" s="115"/>
      <c r="N93" s="115"/>
      <c r="O93" s="115"/>
      <c r="P93" s="115"/>
      <c r="Q93" s="115"/>
      <c r="R93" s="115"/>
      <c r="S93" s="115"/>
      <c r="T93" s="116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  <c r="BH93" s="115"/>
      <c r="BI93" s="115"/>
      <c r="BJ93" s="115"/>
      <c r="BK93" s="115"/>
      <c r="BL93" s="115"/>
      <c r="BM93" s="115"/>
      <c r="BN93" s="115"/>
      <c r="BO93" s="115"/>
      <c r="BP93" s="115"/>
      <c r="BQ93" s="115"/>
      <c r="BR93" s="115"/>
      <c r="BS93" s="115"/>
      <c r="BT93" s="115"/>
      <c r="BU93" s="115"/>
      <c r="BV93" s="115"/>
      <c r="BW93" s="115"/>
      <c r="BX93" s="115"/>
      <c r="BY93" s="115"/>
      <c r="BZ93" s="115"/>
      <c r="CA93" s="115"/>
      <c r="CB93" s="115"/>
      <c r="CC93" s="115"/>
      <c r="CD93" s="115"/>
      <c r="CE93" s="115"/>
      <c r="CF93" s="115"/>
      <c r="CG93" s="115"/>
      <c r="CH93" s="115"/>
      <c r="CI93" s="115"/>
      <c r="CJ93" s="115"/>
      <c r="CK93" s="115"/>
      <c r="CL93" s="115"/>
      <c r="CM93" s="115"/>
      <c r="CN93" s="115"/>
      <c r="CO93" s="115"/>
      <c r="CP93" s="115"/>
      <c r="CQ93" s="115"/>
      <c r="CR93" s="115"/>
      <c r="CS93" s="115"/>
      <c r="CT93" s="115"/>
      <c r="CU93" s="115"/>
      <c r="CV93" s="115"/>
      <c r="CW93" s="115"/>
      <c r="CX93" s="115"/>
      <c r="CY93" s="115"/>
      <c r="CZ93" s="115"/>
      <c r="DA93" s="115"/>
      <c r="DB93" s="115"/>
      <c r="DC93" s="115"/>
      <c r="DD93" s="115"/>
      <c r="DE93" s="115"/>
      <c r="DF93" s="115"/>
      <c r="DG93" s="115"/>
      <c r="DH93" s="115"/>
      <c r="DI93" s="115"/>
      <c r="DJ93" s="115"/>
      <c r="DK93" s="115"/>
      <c r="DL93" s="115"/>
      <c r="DM93" s="115"/>
      <c r="DN93" s="115"/>
      <c r="DO93" s="115"/>
      <c r="DP93" s="115"/>
      <c r="DQ93" s="115"/>
      <c r="DR93" s="115"/>
      <c r="DS93" s="115"/>
      <c r="DT93" s="115"/>
      <c r="DU93" s="115"/>
      <c r="DV93" s="115"/>
      <c r="DW93" s="115"/>
      <c r="DX93" s="115"/>
      <c r="DY93" s="115"/>
      <c r="DZ93" s="115"/>
      <c r="EA93" s="115"/>
      <c r="EB93" s="115"/>
      <c r="EC93" s="115"/>
      <c r="ED93" s="115"/>
      <c r="EE93" s="115"/>
      <c r="EF93" s="115"/>
      <c r="EG93" s="115"/>
      <c r="EH93" s="115"/>
      <c r="EI93" s="115"/>
      <c r="EJ93" s="115"/>
      <c r="EK93" s="115"/>
      <c r="EL93" s="115"/>
      <c r="EM93" s="115"/>
      <c r="EN93" s="115"/>
      <c r="EO93" s="115"/>
      <c r="EP93" s="115"/>
      <c r="EQ93" s="115"/>
      <c r="ER93" s="115"/>
      <c r="ES93" s="115"/>
      <c r="ET93" s="115"/>
      <c r="EU93" s="115"/>
      <c r="EV93" s="115"/>
      <c r="EW93" s="115"/>
      <c r="EX93" s="115"/>
      <c r="EY93" s="115"/>
      <c r="EZ93" s="115"/>
      <c r="FA93" s="115"/>
      <c r="FB93" s="115"/>
      <c r="FC93" s="115"/>
      <c r="FD93" s="115"/>
      <c r="FE93" s="115"/>
      <c r="FF93" s="115"/>
      <c r="FG93" s="115"/>
      <c r="FH93" s="115"/>
      <c r="FI93" s="115"/>
      <c r="FJ93" s="115"/>
      <c r="FK93" s="115"/>
      <c r="FL93" s="115"/>
      <c r="FM93" s="115"/>
      <c r="FN93" s="115"/>
      <c r="FO93" s="115"/>
      <c r="FP93" s="115"/>
      <c r="FQ93" s="115"/>
      <c r="FR93" s="115"/>
      <c r="FS93" s="115"/>
      <c r="FT93" s="115"/>
      <c r="FU93" s="115"/>
      <c r="FV93" s="115"/>
      <c r="FW93" s="115"/>
      <c r="FX93" s="115"/>
      <c r="FY93" s="115"/>
      <c r="FZ93" s="115"/>
      <c r="GA93" s="115"/>
      <c r="GB93" s="115"/>
      <c r="GC93" s="115"/>
      <c r="GD93" s="115"/>
      <c r="GE93" s="115"/>
      <c r="GF93" s="115"/>
      <c r="GG93" s="115"/>
      <c r="GH93" s="115"/>
      <c r="GI93" s="115"/>
      <c r="GJ93" s="115"/>
      <c r="GK93" s="115"/>
      <c r="GL93" s="115"/>
      <c r="GM93" s="115"/>
      <c r="GN93" s="115"/>
      <c r="GO93" s="115"/>
      <c r="GP93" s="115"/>
      <c r="GQ93" s="115"/>
      <c r="GR93" s="115"/>
      <c r="GS93" s="115"/>
      <c r="GT93" s="115"/>
      <c r="GU93" s="115"/>
      <c r="GV93" s="115"/>
      <c r="GW93" s="115"/>
      <c r="GX93" s="115"/>
      <c r="GY93" s="115"/>
      <c r="GZ93" s="115"/>
      <c r="HA93" s="115"/>
      <c r="HB93" s="115"/>
      <c r="HC93" s="115"/>
      <c r="HD93" s="115"/>
      <c r="HE93" s="115"/>
      <c r="HF93" s="115"/>
      <c r="HG93" s="115"/>
      <c r="HH93" s="115"/>
      <c r="HI93" s="115"/>
      <c r="HJ93" s="115"/>
      <c r="HK93" s="115"/>
      <c r="HL93" s="115"/>
      <c r="HM93" s="115"/>
      <c r="HN93" s="115"/>
      <c r="HO93" s="115"/>
      <c r="HP93" s="115"/>
      <c r="HQ93" s="115"/>
      <c r="HR93" s="115"/>
      <c r="HS93" s="115"/>
      <c r="HT93" s="115"/>
      <c r="HU93" s="115"/>
      <c r="HV93" s="115"/>
      <c r="HW93" s="115"/>
      <c r="HX93" s="115"/>
      <c r="HY93" s="115"/>
      <c r="HZ93" s="115"/>
      <c r="IA93" s="115"/>
      <c r="IB93" s="115"/>
      <c r="IC93" s="115"/>
      <c r="ID93" s="115"/>
      <c r="IE93" s="115"/>
      <c r="IF93" s="115"/>
      <c r="IG93" s="115"/>
      <c r="IH93" s="115"/>
      <c r="II93" s="115"/>
      <c r="IJ93" s="115"/>
      <c r="IK93" s="115"/>
      <c r="IL93" s="115"/>
      <c r="IM93" s="115"/>
      <c r="IN93" s="115"/>
      <c r="IO93" s="115"/>
      <c r="IP93" s="115"/>
      <c r="IQ93" s="115"/>
      <c r="IR93" s="115"/>
      <c r="IS93" s="115"/>
      <c r="IT93" s="115"/>
      <c r="IU93" s="115"/>
      <c r="IV93" s="115"/>
      <c r="IW93" s="115"/>
    </row>
    <row r="94" spans="1:257" s="66" customFormat="1" x14ac:dyDescent="0.2">
      <c r="A94" s="115"/>
      <c r="C94" s="65"/>
      <c r="D94" s="115"/>
      <c r="E94" s="115"/>
      <c r="F94" s="115"/>
      <c r="G94" s="115"/>
      <c r="H94" s="115"/>
      <c r="I94" s="115"/>
      <c r="K94" s="115"/>
      <c r="L94" s="115"/>
      <c r="M94" s="115"/>
      <c r="N94" s="115"/>
      <c r="O94" s="115"/>
      <c r="P94" s="115"/>
      <c r="Q94" s="115"/>
      <c r="R94" s="115"/>
      <c r="S94" s="115"/>
      <c r="T94" s="116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  <c r="AI94" s="115"/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  <c r="BH94" s="115"/>
      <c r="BI94" s="115"/>
      <c r="BJ94" s="115"/>
      <c r="BK94" s="115"/>
      <c r="BL94" s="115"/>
      <c r="BM94" s="115"/>
      <c r="BN94" s="115"/>
      <c r="BO94" s="115"/>
      <c r="BP94" s="115"/>
      <c r="BQ94" s="115"/>
      <c r="BR94" s="115"/>
      <c r="BS94" s="115"/>
      <c r="BT94" s="115"/>
      <c r="BU94" s="115"/>
      <c r="BV94" s="115"/>
      <c r="BW94" s="115"/>
      <c r="BX94" s="115"/>
      <c r="BY94" s="115"/>
      <c r="BZ94" s="115"/>
      <c r="CA94" s="115"/>
      <c r="CB94" s="115"/>
      <c r="CC94" s="115"/>
      <c r="CD94" s="115"/>
      <c r="CE94" s="115"/>
      <c r="CF94" s="115"/>
      <c r="CG94" s="115"/>
      <c r="CH94" s="115"/>
      <c r="CI94" s="115"/>
      <c r="CJ94" s="115"/>
      <c r="CK94" s="115"/>
      <c r="CL94" s="115"/>
      <c r="CM94" s="115"/>
      <c r="CN94" s="115"/>
      <c r="CO94" s="115"/>
      <c r="CP94" s="115"/>
      <c r="CQ94" s="115"/>
      <c r="CR94" s="115"/>
      <c r="CS94" s="115"/>
      <c r="CT94" s="115"/>
      <c r="CU94" s="115"/>
      <c r="CV94" s="115"/>
      <c r="CW94" s="115"/>
      <c r="CX94" s="115"/>
      <c r="CY94" s="115"/>
      <c r="CZ94" s="115"/>
      <c r="DA94" s="115"/>
      <c r="DB94" s="115"/>
      <c r="DC94" s="115"/>
      <c r="DD94" s="115"/>
      <c r="DE94" s="115"/>
      <c r="DF94" s="115"/>
      <c r="DG94" s="115"/>
      <c r="DH94" s="115"/>
      <c r="DI94" s="115"/>
      <c r="DJ94" s="115"/>
      <c r="DK94" s="115"/>
      <c r="DL94" s="115"/>
      <c r="DM94" s="115"/>
      <c r="DN94" s="115"/>
      <c r="DO94" s="115"/>
      <c r="DP94" s="115"/>
      <c r="DQ94" s="115"/>
      <c r="DR94" s="115"/>
      <c r="DS94" s="115"/>
      <c r="DT94" s="115"/>
      <c r="DU94" s="115"/>
      <c r="DV94" s="115"/>
      <c r="DW94" s="115"/>
      <c r="DX94" s="115"/>
      <c r="DY94" s="115"/>
      <c r="DZ94" s="115"/>
      <c r="EA94" s="115"/>
      <c r="EB94" s="115"/>
      <c r="EC94" s="115"/>
      <c r="ED94" s="115"/>
      <c r="EE94" s="115"/>
      <c r="EF94" s="115"/>
      <c r="EG94" s="115"/>
      <c r="EH94" s="115"/>
      <c r="EI94" s="115"/>
      <c r="EJ94" s="115"/>
      <c r="EK94" s="115"/>
      <c r="EL94" s="115"/>
      <c r="EM94" s="115"/>
      <c r="EN94" s="115"/>
      <c r="EO94" s="115"/>
      <c r="EP94" s="115"/>
      <c r="EQ94" s="115"/>
      <c r="ER94" s="115"/>
      <c r="ES94" s="115"/>
      <c r="ET94" s="115"/>
      <c r="EU94" s="115"/>
      <c r="EV94" s="115"/>
      <c r="EW94" s="115"/>
      <c r="EX94" s="115"/>
      <c r="EY94" s="115"/>
      <c r="EZ94" s="115"/>
      <c r="FA94" s="115"/>
      <c r="FB94" s="115"/>
      <c r="FC94" s="115"/>
      <c r="FD94" s="115"/>
      <c r="FE94" s="115"/>
      <c r="FF94" s="115"/>
      <c r="FG94" s="115"/>
      <c r="FH94" s="115"/>
      <c r="FI94" s="115"/>
      <c r="FJ94" s="115"/>
      <c r="FK94" s="115"/>
      <c r="FL94" s="115"/>
      <c r="FM94" s="115"/>
      <c r="FN94" s="115"/>
      <c r="FO94" s="115"/>
      <c r="FP94" s="115"/>
      <c r="FQ94" s="115"/>
      <c r="FR94" s="115"/>
      <c r="FS94" s="115"/>
      <c r="FT94" s="115"/>
      <c r="FU94" s="115"/>
      <c r="FV94" s="115"/>
      <c r="FW94" s="115"/>
      <c r="FX94" s="115"/>
      <c r="FY94" s="115"/>
      <c r="FZ94" s="115"/>
      <c r="GA94" s="115"/>
      <c r="GB94" s="115"/>
      <c r="GC94" s="115"/>
      <c r="GD94" s="115"/>
      <c r="GE94" s="115"/>
      <c r="GF94" s="115"/>
      <c r="GG94" s="115"/>
      <c r="GH94" s="115"/>
      <c r="GI94" s="115"/>
      <c r="GJ94" s="115"/>
      <c r="GK94" s="115"/>
      <c r="GL94" s="115"/>
      <c r="GM94" s="115"/>
      <c r="GN94" s="115"/>
      <c r="GO94" s="115"/>
      <c r="GP94" s="115"/>
      <c r="GQ94" s="115"/>
      <c r="GR94" s="115"/>
      <c r="GS94" s="115"/>
      <c r="GT94" s="115"/>
      <c r="GU94" s="115"/>
      <c r="GV94" s="115"/>
      <c r="GW94" s="115"/>
      <c r="GX94" s="115"/>
      <c r="GY94" s="115"/>
      <c r="GZ94" s="115"/>
      <c r="HA94" s="115"/>
      <c r="HB94" s="115"/>
      <c r="HC94" s="115"/>
      <c r="HD94" s="115"/>
      <c r="HE94" s="115"/>
      <c r="HF94" s="115"/>
      <c r="HG94" s="115"/>
      <c r="HH94" s="115"/>
      <c r="HI94" s="115"/>
      <c r="HJ94" s="115"/>
      <c r="HK94" s="115"/>
      <c r="HL94" s="115"/>
      <c r="HM94" s="115"/>
      <c r="HN94" s="115"/>
      <c r="HO94" s="115"/>
      <c r="HP94" s="115"/>
      <c r="HQ94" s="115"/>
      <c r="HR94" s="115"/>
      <c r="HS94" s="115"/>
      <c r="HT94" s="115"/>
      <c r="HU94" s="115"/>
      <c r="HV94" s="115"/>
      <c r="HW94" s="115"/>
      <c r="HX94" s="115"/>
      <c r="HY94" s="115"/>
      <c r="HZ94" s="115"/>
      <c r="IA94" s="115"/>
      <c r="IB94" s="115"/>
      <c r="IC94" s="115"/>
      <c r="ID94" s="115"/>
      <c r="IE94" s="115"/>
      <c r="IF94" s="115"/>
      <c r="IG94" s="115"/>
      <c r="IH94" s="115"/>
      <c r="II94" s="115"/>
      <c r="IJ94" s="115"/>
      <c r="IK94" s="115"/>
      <c r="IL94" s="115"/>
      <c r="IM94" s="115"/>
      <c r="IN94" s="115"/>
      <c r="IO94" s="115"/>
      <c r="IP94" s="115"/>
      <c r="IQ94" s="115"/>
      <c r="IR94" s="115"/>
      <c r="IS94" s="115"/>
      <c r="IT94" s="115"/>
      <c r="IU94" s="115"/>
      <c r="IV94" s="115"/>
      <c r="IW94" s="115"/>
    </row>
    <row r="95" spans="1:257" x14ac:dyDescent="0.2">
      <c r="J95" s="66"/>
    </row>
    <row r="96" spans="1:257" x14ac:dyDescent="0.2">
      <c r="J96" s="66"/>
    </row>
  </sheetData>
  <mergeCells count="38">
    <mergeCell ref="A6:S6"/>
    <mergeCell ref="A64:A65"/>
    <mergeCell ref="A47:A48"/>
    <mergeCell ref="A50:A52"/>
    <mergeCell ref="A57:A58"/>
    <mergeCell ref="A59:A60"/>
    <mergeCell ref="A61:A62"/>
    <mergeCell ref="A35:A36"/>
    <mergeCell ref="A37:A38"/>
    <mergeCell ref="A39:A40"/>
    <mergeCell ref="A42:A43"/>
    <mergeCell ref="A44:A45"/>
    <mergeCell ref="S9:S10"/>
    <mergeCell ref="A23:A24"/>
    <mergeCell ref="A25:A26"/>
    <mergeCell ref="A28:A29"/>
    <mergeCell ref="A33:A34"/>
    <mergeCell ref="N9:N10"/>
    <mergeCell ref="O9:O10"/>
    <mergeCell ref="P9:P10"/>
    <mergeCell ref="Q9:Q10"/>
    <mergeCell ref="K9:L9"/>
    <mergeCell ref="R9:R10"/>
    <mergeCell ref="Q3:S3"/>
    <mergeCell ref="Q4:S4"/>
    <mergeCell ref="Q5:S5"/>
    <mergeCell ref="A7:S7"/>
    <mergeCell ref="A8:A10"/>
    <mergeCell ref="B8:B10"/>
    <mergeCell ref="C8:C10"/>
    <mergeCell ref="D8:D10"/>
    <mergeCell ref="E8:J8"/>
    <mergeCell ref="K8:P8"/>
    <mergeCell ref="Q8:S8"/>
    <mergeCell ref="E9:F9"/>
    <mergeCell ref="H9:H10"/>
    <mergeCell ref="I9:I10"/>
    <mergeCell ref="J9:J10"/>
  </mergeCells>
  <pageMargins left="0.39370078740157483" right="0.39370078740157483" top="0.78740157480314965" bottom="0" header="0.39370078740157483" footer="0"/>
  <pageSetup paperSize="9" scale="54" fitToHeight="0" orientation="landscape" horizontalDpi="300" verticalDpi="300" r:id="rId1"/>
  <rowBreaks count="1" manualBreakCount="1">
    <brk id="59" max="1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W80"/>
  <sheetViews>
    <sheetView view="pageBreakPreview" zoomScale="60" zoomScaleNormal="85" workbookViewId="0">
      <pane ySplit="11" topLeftCell="A63" activePane="bottomLeft" state="frozen"/>
      <selection pane="bottomLeft" activeCell="R5" sqref="R5:U5"/>
    </sheetView>
  </sheetViews>
  <sheetFormatPr defaultColWidth="8.85546875" defaultRowHeight="12.75" outlineLevelCol="1" x14ac:dyDescent="0.2"/>
  <cols>
    <col min="1" max="1" width="5.42578125" style="115" customWidth="1"/>
    <col min="2" max="2" width="37.7109375" style="66" customWidth="1"/>
    <col min="3" max="3" width="18" style="65" customWidth="1"/>
    <col min="4" max="4" width="26.5703125" style="170" customWidth="1"/>
    <col min="5" max="5" width="12" style="115" customWidth="1"/>
    <col min="6" max="6" width="9.42578125" style="115" customWidth="1"/>
    <col min="7" max="7" width="10.42578125" style="115" customWidth="1"/>
    <col min="8" max="8" width="11.5703125" style="115" customWidth="1"/>
    <col min="9" max="9" width="9" style="115" customWidth="1"/>
    <col min="10" max="10" width="9.7109375" style="115" customWidth="1"/>
    <col min="11" max="11" width="9.85546875" style="115" customWidth="1"/>
    <col min="12" max="12" width="12.85546875" style="115" customWidth="1" outlineLevel="1"/>
    <col min="13" max="13" width="10.5703125" style="115" customWidth="1" outlineLevel="1"/>
    <col min="14" max="14" width="9.42578125" style="115" customWidth="1" outlineLevel="1"/>
    <col min="15" max="15" width="12" style="115" customWidth="1" outlineLevel="1"/>
    <col min="16" max="16" width="9.85546875" style="115" customWidth="1" outlineLevel="1"/>
    <col min="17" max="17" width="10" style="115" customWidth="1" outlineLevel="1"/>
    <col min="18" max="18" width="10.5703125" style="115" customWidth="1" outlineLevel="1"/>
    <col min="19" max="19" width="9.85546875" style="115" customWidth="1"/>
    <col min="20" max="20" width="11.85546875" style="115" customWidth="1"/>
    <col min="21" max="21" width="11.42578125" style="115" customWidth="1"/>
    <col min="22" max="27" width="8.85546875" style="171"/>
    <col min="28" max="257" width="8.85546875" style="115"/>
    <col min="258" max="16384" width="8.85546875" style="6"/>
  </cols>
  <sheetData>
    <row r="2" spans="1:27" ht="19.5" customHeight="1" x14ac:dyDescent="0.3">
      <c r="R2" s="374" t="s">
        <v>752</v>
      </c>
      <c r="S2" s="374"/>
      <c r="T2" s="374"/>
      <c r="U2" s="374"/>
    </row>
    <row r="3" spans="1:27" ht="16.5" customHeight="1" x14ac:dyDescent="0.2">
      <c r="K3" s="172"/>
      <c r="R3" s="370" t="s">
        <v>976</v>
      </c>
      <c r="S3" s="370"/>
      <c r="T3" s="370"/>
      <c r="U3" s="370"/>
    </row>
    <row r="4" spans="1:27" ht="21.75" customHeight="1" x14ac:dyDescent="0.2">
      <c r="H4" s="375"/>
      <c r="I4" s="375"/>
      <c r="J4" s="375"/>
      <c r="K4" s="172"/>
      <c r="R4" s="363" t="s">
        <v>0</v>
      </c>
      <c r="S4" s="363"/>
      <c r="T4" s="363"/>
      <c r="U4" s="363"/>
    </row>
    <row r="5" spans="1:27" ht="23.25" customHeight="1" x14ac:dyDescent="0.2">
      <c r="K5" s="172"/>
      <c r="R5" s="363" t="s">
        <v>989</v>
      </c>
      <c r="S5" s="363"/>
      <c r="T5" s="363"/>
      <c r="U5" s="363"/>
    </row>
    <row r="6" spans="1:27" ht="23.25" customHeight="1" x14ac:dyDescent="0.3">
      <c r="A6" s="359" t="s">
        <v>985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  <c r="T6" s="359"/>
      <c r="U6" s="342"/>
    </row>
    <row r="7" spans="1:27" ht="28.5" customHeight="1" thickBot="1" x14ac:dyDescent="0.25">
      <c r="A7" s="173"/>
      <c r="B7" s="371" t="s">
        <v>984</v>
      </c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</row>
    <row r="8" spans="1:27" ht="18" customHeight="1" x14ac:dyDescent="0.2">
      <c r="A8" s="344" t="s">
        <v>1</v>
      </c>
      <c r="B8" s="347" t="s">
        <v>2</v>
      </c>
      <c r="C8" s="347" t="s">
        <v>3</v>
      </c>
      <c r="D8" s="347" t="s">
        <v>4</v>
      </c>
      <c r="E8" s="347" t="s">
        <v>556</v>
      </c>
      <c r="F8" s="347"/>
      <c r="G8" s="347"/>
      <c r="H8" s="347"/>
      <c r="I8" s="347"/>
      <c r="J8" s="347"/>
      <c r="K8" s="347"/>
      <c r="L8" s="347" t="s">
        <v>557</v>
      </c>
      <c r="M8" s="347"/>
      <c r="N8" s="347"/>
      <c r="O8" s="347"/>
      <c r="P8" s="347"/>
      <c r="Q8" s="347"/>
      <c r="R8" s="347"/>
      <c r="S8" s="347" t="s">
        <v>555</v>
      </c>
      <c r="T8" s="347"/>
      <c r="U8" s="350"/>
    </row>
    <row r="9" spans="1:27" ht="23.25" customHeight="1" x14ac:dyDescent="0.2">
      <c r="A9" s="345"/>
      <c r="B9" s="348"/>
      <c r="C9" s="348"/>
      <c r="D9" s="348"/>
      <c r="E9" s="348" t="s">
        <v>568</v>
      </c>
      <c r="F9" s="348" t="s">
        <v>375</v>
      </c>
      <c r="G9" s="348" t="s">
        <v>561</v>
      </c>
      <c r="H9" s="348" t="s">
        <v>569</v>
      </c>
      <c r="I9" s="348" t="s">
        <v>402</v>
      </c>
      <c r="J9" s="348" t="s">
        <v>570</v>
      </c>
      <c r="K9" s="348" t="s">
        <v>403</v>
      </c>
      <c r="L9" s="348" t="s">
        <v>568</v>
      </c>
      <c r="M9" s="348" t="s">
        <v>375</v>
      </c>
      <c r="N9" s="348" t="s">
        <v>561</v>
      </c>
      <c r="O9" s="348" t="s">
        <v>571</v>
      </c>
      <c r="P9" s="348" t="s">
        <v>404</v>
      </c>
      <c r="Q9" s="348" t="s">
        <v>570</v>
      </c>
      <c r="R9" s="348" t="s">
        <v>572</v>
      </c>
      <c r="S9" s="348" t="s">
        <v>405</v>
      </c>
      <c r="T9" s="348" t="s">
        <v>406</v>
      </c>
      <c r="U9" s="351" t="s">
        <v>573</v>
      </c>
    </row>
    <row r="10" spans="1:27" ht="18" customHeight="1" thickBot="1" x14ac:dyDescent="0.25">
      <c r="A10" s="346"/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52"/>
    </row>
    <row r="11" spans="1:27" s="119" customFormat="1" ht="14.25" customHeight="1" thickBot="1" x14ac:dyDescent="0.25">
      <c r="A11" s="163" t="s">
        <v>6</v>
      </c>
      <c r="B11" s="164" t="s">
        <v>7</v>
      </c>
      <c r="C11" s="164" t="s">
        <v>8</v>
      </c>
      <c r="D11" s="164" t="s">
        <v>9</v>
      </c>
      <c r="E11" s="164" t="s">
        <v>10</v>
      </c>
      <c r="F11" s="164" t="s">
        <v>11</v>
      </c>
      <c r="G11" s="164" t="s">
        <v>12</v>
      </c>
      <c r="H11" s="164" t="s">
        <v>13</v>
      </c>
      <c r="I11" s="164" t="s">
        <v>14</v>
      </c>
      <c r="J11" s="164" t="s">
        <v>15</v>
      </c>
      <c r="K11" s="164" t="s">
        <v>16</v>
      </c>
      <c r="L11" s="164" t="s">
        <v>17</v>
      </c>
      <c r="M11" s="164" t="s">
        <v>377</v>
      </c>
      <c r="N11" s="164" t="s">
        <v>378</v>
      </c>
      <c r="O11" s="164" t="s">
        <v>379</v>
      </c>
      <c r="P11" s="164" t="s">
        <v>380</v>
      </c>
      <c r="Q11" s="164" t="s">
        <v>381</v>
      </c>
      <c r="R11" s="164" t="s">
        <v>382</v>
      </c>
      <c r="S11" s="164" t="s">
        <v>383</v>
      </c>
      <c r="T11" s="164" t="s">
        <v>407</v>
      </c>
      <c r="U11" s="165" t="s">
        <v>408</v>
      </c>
      <c r="V11" s="174"/>
      <c r="W11" s="174"/>
      <c r="X11" s="174"/>
      <c r="Y11" s="174"/>
      <c r="Z11" s="174"/>
      <c r="AA11" s="174"/>
    </row>
    <row r="12" spans="1:27" s="124" customFormat="1" ht="26.25" thickBot="1" x14ac:dyDescent="0.25">
      <c r="A12" s="8" t="s">
        <v>18</v>
      </c>
      <c r="B12" s="9" t="s">
        <v>19</v>
      </c>
      <c r="C12" s="10"/>
      <c r="D12" s="10"/>
      <c r="E12" s="10"/>
      <c r="F12" s="10">
        <f>F13</f>
        <v>3.39</v>
      </c>
      <c r="G12" s="10">
        <f>G13</f>
        <v>44.05</v>
      </c>
      <c r="H12" s="10"/>
      <c r="I12" s="10">
        <f>I13</f>
        <v>50.89</v>
      </c>
      <c r="J12" s="10">
        <f>J13</f>
        <v>5.86</v>
      </c>
      <c r="K12" s="10">
        <f>K13</f>
        <v>49.91</v>
      </c>
      <c r="L12" s="10"/>
      <c r="M12" s="10">
        <f>M13</f>
        <v>2.0399999999999996</v>
      </c>
      <c r="N12" s="10">
        <f>N13</f>
        <v>30.49</v>
      </c>
      <c r="O12" s="10"/>
      <c r="P12" s="10">
        <f t="shared" ref="P12:U12" si="0">P13</f>
        <v>30.53</v>
      </c>
      <c r="Q12" s="10">
        <f t="shared" si="0"/>
        <v>4.04</v>
      </c>
      <c r="R12" s="10">
        <f t="shared" si="0"/>
        <v>34.53</v>
      </c>
      <c r="S12" s="10">
        <f t="shared" si="0"/>
        <v>5.43</v>
      </c>
      <c r="T12" s="10">
        <f t="shared" si="0"/>
        <v>81.42</v>
      </c>
      <c r="U12" s="17">
        <f t="shared" si="0"/>
        <v>84.44</v>
      </c>
      <c r="V12" s="175"/>
      <c r="W12" s="175"/>
      <c r="X12" s="175"/>
      <c r="Y12" s="175"/>
      <c r="Z12" s="175"/>
      <c r="AA12" s="175"/>
    </row>
    <row r="13" spans="1:27" s="120" customFormat="1" ht="39" thickBot="1" x14ac:dyDescent="0.25">
      <c r="A13" s="132" t="s">
        <v>284</v>
      </c>
      <c r="B13" s="48" t="s">
        <v>26</v>
      </c>
      <c r="C13" s="47" t="s">
        <v>27</v>
      </c>
      <c r="D13" s="47" t="s">
        <v>23</v>
      </c>
      <c r="E13" s="83">
        <v>12994.47</v>
      </c>
      <c r="F13" s="47">
        <f>ROUND(S13/8*5,2)</f>
        <v>3.39</v>
      </c>
      <c r="G13" s="47">
        <f>ROUND(E13*F13/1000,2)</f>
        <v>44.05</v>
      </c>
      <c r="H13" s="83">
        <v>115.17</v>
      </c>
      <c r="I13" s="47">
        <f>ROUND(T13/8*5,2)</f>
        <v>50.89</v>
      </c>
      <c r="J13" s="47">
        <f>ROUND(H13*I13/1000,2)</f>
        <v>5.86</v>
      </c>
      <c r="K13" s="47">
        <f>G13+J13</f>
        <v>49.91</v>
      </c>
      <c r="L13" s="47">
        <f>ROUND(E13*$M$79,2)</f>
        <v>14943.64</v>
      </c>
      <c r="M13" s="47">
        <f>S13-F13</f>
        <v>2.0399999999999996</v>
      </c>
      <c r="N13" s="47">
        <f>ROUND(L13*M13/1000,2)</f>
        <v>30.49</v>
      </c>
      <c r="O13" s="47">
        <f>ROUND(H13*$M$79,2)</f>
        <v>132.44999999999999</v>
      </c>
      <c r="P13" s="47">
        <f>T13-I13</f>
        <v>30.53</v>
      </c>
      <c r="Q13" s="47">
        <f>ROUND(O13*P13/1000,2)</f>
        <v>4.04</v>
      </c>
      <c r="R13" s="47">
        <f>N13+Q13</f>
        <v>34.53</v>
      </c>
      <c r="S13" s="47">
        <v>5.43</v>
      </c>
      <c r="T13" s="47">
        <v>81.42</v>
      </c>
      <c r="U13" s="161">
        <f>K13+R13</f>
        <v>84.44</v>
      </c>
      <c r="V13" s="171"/>
      <c r="W13" s="171"/>
      <c r="X13" s="171"/>
      <c r="Y13" s="171"/>
      <c r="Z13" s="171"/>
      <c r="AA13" s="171"/>
    </row>
    <row r="14" spans="1:27" s="120" customFormat="1" ht="27.75" customHeight="1" thickBot="1" x14ac:dyDescent="0.25">
      <c r="A14" s="8" t="s">
        <v>35</v>
      </c>
      <c r="B14" s="9" t="s">
        <v>288</v>
      </c>
      <c r="C14" s="10"/>
      <c r="D14" s="10"/>
      <c r="E14" s="10"/>
      <c r="F14" s="10">
        <f>SUM(F15:F24)</f>
        <v>541.4</v>
      </c>
      <c r="G14" s="10">
        <f>SUM(G15:G24)</f>
        <v>12053.300000000001</v>
      </c>
      <c r="H14" s="10"/>
      <c r="I14" s="10">
        <f>SUM(I15:I24)</f>
        <v>4933.2</v>
      </c>
      <c r="J14" s="10">
        <f>SUM(J15:J24)</f>
        <v>793.78</v>
      </c>
      <c r="K14" s="10">
        <f>SUM(K15:K24)</f>
        <v>12847.08</v>
      </c>
      <c r="L14" s="10"/>
      <c r="M14" s="10">
        <f>SUM(M15:M24)</f>
        <v>324.82000000000005</v>
      </c>
      <c r="N14" s="10">
        <f>SUM(N15:N24)</f>
        <v>8316.48</v>
      </c>
      <c r="O14" s="10"/>
      <c r="P14" s="10">
        <f t="shared" ref="P14:U14" si="1">SUM(P15:P24)</f>
        <v>2959.91</v>
      </c>
      <c r="Q14" s="10">
        <f t="shared" si="1"/>
        <v>547.72</v>
      </c>
      <c r="R14" s="10">
        <f t="shared" si="1"/>
        <v>8864.2000000000007</v>
      </c>
      <c r="S14" s="10">
        <f t="shared" si="1"/>
        <v>866.21999999999991</v>
      </c>
      <c r="T14" s="10">
        <f t="shared" si="1"/>
        <v>7893.1099999999988</v>
      </c>
      <c r="U14" s="17">
        <f t="shared" si="1"/>
        <v>21711.280000000002</v>
      </c>
      <c r="V14" s="171"/>
      <c r="W14" s="171"/>
      <c r="X14" s="171"/>
      <c r="Y14" s="171"/>
      <c r="Z14" s="171"/>
      <c r="AA14" s="171"/>
    </row>
    <row r="15" spans="1:27" s="120" customFormat="1" ht="53.25" customHeight="1" x14ac:dyDescent="0.2">
      <c r="A15" s="147" t="s">
        <v>289</v>
      </c>
      <c r="B15" s="76" t="s">
        <v>38</v>
      </c>
      <c r="C15" s="15" t="s">
        <v>39</v>
      </c>
      <c r="D15" s="15" t="s">
        <v>23</v>
      </c>
      <c r="E15" s="83">
        <v>12994.47</v>
      </c>
      <c r="F15" s="15">
        <f t="shared" ref="F15:F24" si="2">ROUND(S15/8*5,2)</f>
        <v>19.89</v>
      </c>
      <c r="G15" s="15">
        <f t="shared" ref="G15:G24" si="3">ROUND(E15*F15/1000,2)</f>
        <v>258.45999999999998</v>
      </c>
      <c r="H15" s="77">
        <v>115.17</v>
      </c>
      <c r="I15" s="15">
        <f t="shared" ref="I15:I24" si="4">ROUND(T15/8*5,2)</f>
        <v>361.88</v>
      </c>
      <c r="J15" s="15">
        <f t="shared" ref="J15:J24" si="5">ROUND(H15*I15/1000,2)</f>
        <v>41.68</v>
      </c>
      <c r="K15" s="15">
        <f t="shared" ref="K15:K24" si="6">G15+J15</f>
        <v>300.14</v>
      </c>
      <c r="L15" s="15">
        <f t="shared" ref="L15:L24" si="7">ROUND(E15*$M$79,2)</f>
        <v>14943.64</v>
      </c>
      <c r="M15" s="15">
        <f t="shared" ref="M15:M24" si="8">S15-F15</f>
        <v>11.93</v>
      </c>
      <c r="N15" s="15">
        <f t="shared" ref="N15:N24" si="9">ROUND(L15*M15/1000,2)</f>
        <v>178.28</v>
      </c>
      <c r="O15" s="15">
        <f t="shared" ref="O15:O24" si="10">ROUND(H15*$M$79,2)</f>
        <v>132.44999999999999</v>
      </c>
      <c r="P15" s="15">
        <f t="shared" ref="P15:P24" si="11">T15-I15</f>
        <v>217.13</v>
      </c>
      <c r="Q15" s="15">
        <f t="shared" ref="Q15:Q24" si="12">ROUND(O15*P15/1000,2)</f>
        <v>28.76</v>
      </c>
      <c r="R15" s="15">
        <f t="shared" ref="R15:R24" si="13">N15+Q15</f>
        <v>207.04</v>
      </c>
      <c r="S15" s="52">
        <v>31.82</v>
      </c>
      <c r="T15" s="52">
        <v>579.01</v>
      </c>
      <c r="U15" s="148">
        <f t="shared" ref="U15:U24" si="14">K15+R15</f>
        <v>507.17999999999995</v>
      </c>
      <c r="V15" s="171"/>
      <c r="W15" s="171"/>
      <c r="X15" s="171"/>
      <c r="Y15" s="171"/>
      <c r="Z15" s="171"/>
      <c r="AA15" s="171"/>
    </row>
    <row r="16" spans="1:27" s="120" customFormat="1" ht="63.75" x14ac:dyDescent="0.2">
      <c r="A16" s="301" t="s">
        <v>291</v>
      </c>
      <c r="B16" s="51" t="s">
        <v>41</v>
      </c>
      <c r="C16" s="85" t="s">
        <v>39</v>
      </c>
      <c r="D16" s="85" t="s">
        <v>23</v>
      </c>
      <c r="E16" s="78">
        <v>12994.47</v>
      </c>
      <c r="F16" s="85">
        <f t="shared" si="2"/>
        <v>56.44</v>
      </c>
      <c r="G16" s="85">
        <f t="shared" si="3"/>
        <v>733.41</v>
      </c>
      <c r="H16" s="84">
        <v>115.17</v>
      </c>
      <c r="I16" s="85">
        <f t="shared" si="4"/>
        <v>984.67</v>
      </c>
      <c r="J16" s="85">
        <f t="shared" si="5"/>
        <v>113.4</v>
      </c>
      <c r="K16" s="85">
        <f t="shared" si="6"/>
        <v>846.81</v>
      </c>
      <c r="L16" s="85">
        <f t="shared" si="7"/>
        <v>14943.64</v>
      </c>
      <c r="M16" s="85">
        <f t="shared" si="8"/>
        <v>33.86</v>
      </c>
      <c r="N16" s="85">
        <f t="shared" si="9"/>
        <v>505.99</v>
      </c>
      <c r="O16" s="85">
        <f t="shared" si="10"/>
        <v>132.44999999999999</v>
      </c>
      <c r="P16" s="85">
        <f t="shared" si="11"/>
        <v>590.80000000000007</v>
      </c>
      <c r="Q16" s="85">
        <f t="shared" si="12"/>
        <v>78.25</v>
      </c>
      <c r="R16" s="85">
        <f t="shared" si="13"/>
        <v>584.24</v>
      </c>
      <c r="S16" s="205">
        <v>90.3</v>
      </c>
      <c r="T16" s="205">
        <v>1575.47</v>
      </c>
      <c r="U16" s="142">
        <f t="shared" si="14"/>
        <v>1431.05</v>
      </c>
      <c r="V16" s="171"/>
      <c r="W16" s="171"/>
      <c r="X16" s="171"/>
      <c r="Y16" s="171"/>
      <c r="Z16" s="171"/>
      <c r="AA16" s="171"/>
    </row>
    <row r="17" spans="1:27" s="120" customFormat="1" ht="84" customHeight="1" x14ac:dyDescent="0.2">
      <c r="A17" s="301" t="s">
        <v>292</v>
      </c>
      <c r="B17" s="51" t="s">
        <v>409</v>
      </c>
      <c r="C17" s="85" t="s">
        <v>39</v>
      </c>
      <c r="D17" s="85" t="s">
        <v>23</v>
      </c>
      <c r="E17" s="78">
        <v>12994.47</v>
      </c>
      <c r="F17" s="85">
        <f t="shared" si="2"/>
        <v>1.89</v>
      </c>
      <c r="G17" s="85">
        <f t="shared" si="3"/>
        <v>24.56</v>
      </c>
      <c r="H17" s="84">
        <v>115.17</v>
      </c>
      <c r="I17" s="85">
        <f t="shared" si="4"/>
        <v>34.19</v>
      </c>
      <c r="J17" s="85">
        <f t="shared" si="5"/>
        <v>3.94</v>
      </c>
      <c r="K17" s="85">
        <f t="shared" si="6"/>
        <v>28.5</v>
      </c>
      <c r="L17" s="85">
        <f t="shared" si="7"/>
        <v>14943.64</v>
      </c>
      <c r="M17" s="85">
        <f t="shared" si="8"/>
        <v>1.1300000000000001</v>
      </c>
      <c r="N17" s="85">
        <f t="shared" si="9"/>
        <v>16.89</v>
      </c>
      <c r="O17" s="85">
        <f t="shared" si="10"/>
        <v>132.44999999999999</v>
      </c>
      <c r="P17" s="85">
        <f t="shared" si="11"/>
        <v>20.510000000000005</v>
      </c>
      <c r="Q17" s="85">
        <f t="shared" si="12"/>
        <v>2.72</v>
      </c>
      <c r="R17" s="85">
        <f t="shared" si="13"/>
        <v>19.61</v>
      </c>
      <c r="S17" s="205">
        <v>3.02</v>
      </c>
      <c r="T17" s="205">
        <v>54.7</v>
      </c>
      <c r="U17" s="142">
        <f t="shared" si="14"/>
        <v>48.11</v>
      </c>
      <c r="V17" s="171"/>
      <c r="W17" s="171"/>
      <c r="X17" s="171"/>
      <c r="Y17" s="171"/>
      <c r="Z17" s="171"/>
      <c r="AA17" s="171"/>
    </row>
    <row r="18" spans="1:27" s="120" customFormat="1" ht="67.5" customHeight="1" x14ac:dyDescent="0.2">
      <c r="A18" s="301" t="s">
        <v>293</v>
      </c>
      <c r="B18" s="51" t="s">
        <v>57</v>
      </c>
      <c r="C18" s="85" t="s">
        <v>39</v>
      </c>
      <c r="D18" s="85" t="s">
        <v>23</v>
      </c>
      <c r="E18" s="78">
        <v>12994.47</v>
      </c>
      <c r="F18" s="85">
        <f t="shared" si="2"/>
        <v>56.94</v>
      </c>
      <c r="G18" s="85">
        <f t="shared" si="3"/>
        <v>739.91</v>
      </c>
      <c r="H18" s="84">
        <v>115.17</v>
      </c>
      <c r="I18" s="85">
        <f t="shared" si="4"/>
        <v>625</v>
      </c>
      <c r="J18" s="85">
        <f t="shared" si="5"/>
        <v>71.98</v>
      </c>
      <c r="K18" s="85">
        <f t="shared" si="6"/>
        <v>811.89</v>
      </c>
      <c r="L18" s="85">
        <f t="shared" si="7"/>
        <v>14943.64</v>
      </c>
      <c r="M18" s="85">
        <f t="shared" si="8"/>
        <v>34.159999999999997</v>
      </c>
      <c r="N18" s="85">
        <f t="shared" si="9"/>
        <v>510.47</v>
      </c>
      <c r="O18" s="85">
        <f t="shared" si="10"/>
        <v>132.44999999999999</v>
      </c>
      <c r="P18" s="85">
        <f t="shared" si="11"/>
        <v>375</v>
      </c>
      <c r="Q18" s="85">
        <f t="shared" si="12"/>
        <v>49.67</v>
      </c>
      <c r="R18" s="85">
        <f t="shared" si="13"/>
        <v>560.14</v>
      </c>
      <c r="S18" s="205">
        <v>91.1</v>
      </c>
      <c r="T18" s="205">
        <v>1000</v>
      </c>
      <c r="U18" s="142">
        <f t="shared" si="14"/>
        <v>1372.03</v>
      </c>
      <c r="V18" s="171"/>
      <c r="W18" s="171"/>
      <c r="X18" s="171"/>
      <c r="Y18" s="171"/>
      <c r="Z18" s="171"/>
      <c r="AA18" s="171"/>
    </row>
    <row r="19" spans="1:27" s="120" customFormat="1" ht="66.75" customHeight="1" x14ac:dyDescent="0.2">
      <c r="A19" s="301" t="s">
        <v>295</v>
      </c>
      <c r="B19" s="51" t="s">
        <v>59</v>
      </c>
      <c r="C19" s="85" t="s">
        <v>60</v>
      </c>
      <c r="D19" s="85" t="s">
        <v>304</v>
      </c>
      <c r="E19" s="88">
        <v>18129.23</v>
      </c>
      <c r="F19" s="85">
        <f t="shared" si="2"/>
        <v>187.5</v>
      </c>
      <c r="G19" s="85">
        <f t="shared" si="3"/>
        <v>3399.23</v>
      </c>
      <c r="H19" s="86">
        <v>77.86</v>
      </c>
      <c r="I19" s="85">
        <f t="shared" si="4"/>
        <v>1220.76</v>
      </c>
      <c r="J19" s="85">
        <f t="shared" si="5"/>
        <v>95.05</v>
      </c>
      <c r="K19" s="85">
        <f t="shared" si="6"/>
        <v>3494.28</v>
      </c>
      <c r="L19" s="85">
        <f t="shared" si="7"/>
        <v>20848.61</v>
      </c>
      <c r="M19" s="85">
        <f t="shared" si="8"/>
        <v>112.5</v>
      </c>
      <c r="N19" s="85">
        <f t="shared" si="9"/>
        <v>2345.4699999999998</v>
      </c>
      <c r="O19" s="85">
        <f t="shared" si="10"/>
        <v>89.54</v>
      </c>
      <c r="P19" s="85">
        <f t="shared" si="11"/>
        <v>732.45</v>
      </c>
      <c r="Q19" s="85">
        <f t="shared" si="12"/>
        <v>65.58</v>
      </c>
      <c r="R19" s="85">
        <f t="shared" si="13"/>
        <v>2411.0499999999997</v>
      </c>
      <c r="S19" s="205">
        <v>300</v>
      </c>
      <c r="T19" s="205">
        <v>1953.21</v>
      </c>
      <c r="U19" s="142">
        <f t="shared" si="14"/>
        <v>5905.33</v>
      </c>
      <c r="V19" s="171"/>
      <c r="W19" s="171"/>
      <c r="X19" s="171"/>
      <c r="Y19" s="171"/>
      <c r="Z19" s="171"/>
      <c r="AA19" s="171"/>
    </row>
    <row r="20" spans="1:27" s="120" customFormat="1" ht="66.75" customHeight="1" x14ac:dyDescent="0.2">
      <c r="A20" s="301" t="s">
        <v>299</v>
      </c>
      <c r="B20" s="51" t="s">
        <v>410</v>
      </c>
      <c r="C20" s="85" t="s">
        <v>39</v>
      </c>
      <c r="D20" s="85" t="s">
        <v>23</v>
      </c>
      <c r="E20" s="78">
        <v>12994.47</v>
      </c>
      <c r="F20" s="85">
        <f t="shared" si="2"/>
        <v>11.76</v>
      </c>
      <c r="G20" s="85">
        <f t="shared" si="3"/>
        <v>152.81</v>
      </c>
      <c r="H20" s="84">
        <v>115.17</v>
      </c>
      <c r="I20" s="85">
        <f t="shared" si="4"/>
        <v>187.46</v>
      </c>
      <c r="J20" s="85">
        <f t="shared" si="5"/>
        <v>21.59</v>
      </c>
      <c r="K20" s="85">
        <f t="shared" si="6"/>
        <v>174.4</v>
      </c>
      <c r="L20" s="85">
        <f t="shared" si="7"/>
        <v>14943.64</v>
      </c>
      <c r="M20" s="85">
        <f t="shared" si="8"/>
        <v>7.0499999999999989</v>
      </c>
      <c r="N20" s="85">
        <f t="shared" si="9"/>
        <v>105.35</v>
      </c>
      <c r="O20" s="85">
        <f t="shared" si="10"/>
        <v>132.44999999999999</v>
      </c>
      <c r="P20" s="85">
        <f t="shared" si="11"/>
        <v>112.47999999999999</v>
      </c>
      <c r="Q20" s="85">
        <f t="shared" si="12"/>
        <v>14.9</v>
      </c>
      <c r="R20" s="85">
        <f t="shared" si="13"/>
        <v>120.25</v>
      </c>
      <c r="S20" s="205">
        <v>18.809999999999999</v>
      </c>
      <c r="T20" s="205">
        <v>299.94</v>
      </c>
      <c r="U20" s="142">
        <f t="shared" si="14"/>
        <v>294.64999999999998</v>
      </c>
      <c r="V20" s="171"/>
      <c r="W20" s="171"/>
      <c r="X20" s="171"/>
      <c r="Y20" s="171"/>
      <c r="Z20" s="171"/>
      <c r="AA20" s="171"/>
    </row>
    <row r="21" spans="1:27" s="120" customFormat="1" ht="59.65" customHeight="1" x14ac:dyDescent="0.2">
      <c r="A21" s="301" t="s">
        <v>301</v>
      </c>
      <c r="B21" s="51" t="s">
        <v>68</v>
      </c>
      <c r="C21" s="85" t="s">
        <v>69</v>
      </c>
      <c r="D21" s="87" t="s">
        <v>309</v>
      </c>
      <c r="E21" s="88">
        <v>14385.51</v>
      </c>
      <c r="F21" s="85">
        <f t="shared" si="2"/>
        <v>33.86</v>
      </c>
      <c r="G21" s="85">
        <f t="shared" si="3"/>
        <v>487.09</v>
      </c>
      <c r="H21" s="86">
        <v>21.78</v>
      </c>
      <c r="I21" s="85">
        <f t="shared" si="4"/>
        <v>388.1</v>
      </c>
      <c r="J21" s="85">
        <f t="shared" si="5"/>
        <v>8.4499999999999993</v>
      </c>
      <c r="K21" s="85">
        <f t="shared" si="6"/>
        <v>495.53999999999996</v>
      </c>
      <c r="L21" s="85">
        <f t="shared" si="7"/>
        <v>16543.34</v>
      </c>
      <c r="M21" s="85">
        <f t="shared" si="8"/>
        <v>20.32</v>
      </c>
      <c r="N21" s="85">
        <f t="shared" si="9"/>
        <v>336.16</v>
      </c>
      <c r="O21" s="85">
        <f t="shared" si="10"/>
        <v>25.05</v>
      </c>
      <c r="P21" s="85">
        <f t="shared" si="11"/>
        <v>232.86</v>
      </c>
      <c r="Q21" s="85">
        <f t="shared" si="12"/>
        <v>5.83</v>
      </c>
      <c r="R21" s="85">
        <f t="shared" si="13"/>
        <v>341.99</v>
      </c>
      <c r="S21" s="205">
        <v>54.18</v>
      </c>
      <c r="T21" s="205">
        <v>620.96</v>
      </c>
      <c r="U21" s="142">
        <f t="shared" si="14"/>
        <v>837.53</v>
      </c>
      <c r="V21" s="171"/>
      <c r="W21" s="171"/>
      <c r="X21" s="171"/>
      <c r="Y21" s="171"/>
      <c r="Z21" s="171"/>
      <c r="AA21" s="171"/>
    </row>
    <row r="22" spans="1:27" s="120" customFormat="1" ht="66.75" customHeight="1" x14ac:dyDescent="0.2">
      <c r="A22" s="301" t="s">
        <v>58</v>
      </c>
      <c r="B22" s="51" t="s">
        <v>77</v>
      </c>
      <c r="C22" s="85" t="s">
        <v>39</v>
      </c>
      <c r="D22" s="85" t="s">
        <v>23</v>
      </c>
      <c r="E22" s="78">
        <v>12994.47</v>
      </c>
      <c r="F22" s="85">
        <f t="shared" si="2"/>
        <v>15.25</v>
      </c>
      <c r="G22" s="85">
        <f t="shared" si="3"/>
        <v>198.17</v>
      </c>
      <c r="H22" s="84">
        <v>115.17</v>
      </c>
      <c r="I22" s="85">
        <f t="shared" si="4"/>
        <v>120</v>
      </c>
      <c r="J22" s="85">
        <f t="shared" si="5"/>
        <v>13.82</v>
      </c>
      <c r="K22" s="85">
        <f t="shared" si="6"/>
        <v>211.98999999999998</v>
      </c>
      <c r="L22" s="85">
        <f t="shared" si="7"/>
        <v>14943.64</v>
      </c>
      <c r="M22" s="85">
        <f t="shared" si="8"/>
        <v>9.1499999999999986</v>
      </c>
      <c r="N22" s="85">
        <f t="shared" si="9"/>
        <v>136.72999999999999</v>
      </c>
      <c r="O22" s="85">
        <f t="shared" si="10"/>
        <v>132.44999999999999</v>
      </c>
      <c r="P22" s="85">
        <f t="shared" si="11"/>
        <v>72</v>
      </c>
      <c r="Q22" s="85">
        <f t="shared" si="12"/>
        <v>9.5399999999999991</v>
      </c>
      <c r="R22" s="85">
        <f t="shared" si="13"/>
        <v>146.26999999999998</v>
      </c>
      <c r="S22" s="205">
        <v>24.4</v>
      </c>
      <c r="T22" s="205">
        <v>192</v>
      </c>
      <c r="U22" s="142">
        <f t="shared" si="14"/>
        <v>358.26</v>
      </c>
      <c r="V22" s="171"/>
      <c r="W22" s="171"/>
      <c r="X22" s="171"/>
      <c r="Y22" s="171"/>
      <c r="Z22" s="171"/>
      <c r="AA22" s="171"/>
    </row>
    <row r="23" spans="1:27" s="120" customFormat="1" ht="84" customHeight="1" x14ac:dyDescent="0.2">
      <c r="A23" s="301" t="s">
        <v>63</v>
      </c>
      <c r="B23" s="51" t="s">
        <v>72</v>
      </c>
      <c r="C23" s="85" t="s">
        <v>73</v>
      </c>
      <c r="D23" s="85" t="s">
        <v>411</v>
      </c>
      <c r="E23" s="88">
        <v>38443.51</v>
      </c>
      <c r="F23" s="85">
        <f t="shared" si="2"/>
        <v>157.5</v>
      </c>
      <c r="G23" s="85">
        <f t="shared" si="3"/>
        <v>6054.85</v>
      </c>
      <c r="H23" s="86">
        <v>421.05</v>
      </c>
      <c r="I23" s="85">
        <f t="shared" si="4"/>
        <v>1005</v>
      </c>
      <c r="J23" s="85">
        <f t="shared" si="5"/>
        <v>423.16</v>
      </c>
      <c r="K23" s="85">
        <f t="shared" si="6"/>
        <v>6478.01</v>
      </c>
      <c r="L23" s="85">
        <f t="shared" si="7"/>
        <v>44210.04</v>
      </c>
      <c r="M23" s="85">
        <f t="shared" si="8"/>
        <v>94.5</v>
      </c>
      <c r="N23" s="85">
        <f t="shared" si="9"/>
        <v>4177.8500000000004</v>
      </c>
      <c r="O23" s="85">
        <f t="shared" si="10"/>
        <v>484.21</v>
      </c>
      <c r="P23" s="85">
        <f t="shared" si="11"/>
        <v>603</v>
      </c>
      <c r="Q23" s="85">
        <f t="shared" si="12"/>
        <v>291.98</v>
      </c>
      <c r="R23" s="85">
        <f t="shared" si="13"/>
        <v>4469.83</v>
      </c>
      <c r="S23" s="205">
        <v>252</v>
      </c>
      <c r="T23" s="205">
        <v>1608</v>
      </c>
      <c r="U23" s="142">
        <f t="shared" si="14"/>
        <v>10947.84</v>
      </c>
      <c r="V23" s="171"/>
      <c r="W23" s="171"/>
      <c r="X23" s="171"/>
      <c r="Y23" s="171"/>
      <c r="Z23" s="171"/>
      <c r="AA23" s="171"/>
    </row>
    <row r="24" spans="1:27" s="120" customFormat="1" ht="67.5" customHeight="1" x14ac:dyDescent="0.2">
      <c r="A24" s="301" t="s">
        <v>65</v>
      </c>
      <c r="B24" s="51" t="s">
        <v>89</v>
      </c>
      <c r="C24" s="85" t="s">
        <v>39</v>
      </c>
      <c r="D24" s="85" t="s">
        <v>23</v>
      </c>
      <c r="E24" s="78">
        <v>12994.47</v>
      </c>
      <c r="F24" s="85">
        <f t="shared" si="2"/>
        <v>0.37</v>
      </c>
      <c r="G24" s="85">
        <f t="shared" si="3"/>
        <v>4.8099999999999996</v>
      </c>
      <c r="H24" s="84">
        <v>115.17</v>
      </c>
      <c r="I24" s="85">
        <f t="shared" si="4"/>
        <v>6.14</v>
      </c>
      <c r="J24" s="85">
        <f t="shared" si="5"/>
        <v>0.71</v>
      </c>
      <c r="K24" s="85">
        <f t="shared" si="6"/>
        <v>5.52</v>
      </c>
      <c r="L24" s="85">
        <f t="shared" si="7"/>
        <v>14943.64</v>
      </c>
      <c r="M24" s="85">
        <f t="shared" si="8"/>
        <v>0.21999999999999997</v>
      </c>
      <c r="N24" s="85">
        <f t="shared" si="9"/>
        <v>3.29</v>
      </c>
      <c r="O24" s="85">
        <f t="shared" si="10"/>
        <v>132.44999999999999</v>
      </c>
      <c r="P24" s="85">
        <f t="shared" si="11"/>
        <v>3.6800000000000006</v>
      </c>
      <c r="Q24" s="85">
        <f t="shared" si="12"/>
        <v>0.49</v>
      </c>
      <c r="R24" s="85">
        <f t="shared" si="13"/>
        <v>3.7800000000000002</v>
      </c>
      <c r="S24" s="205">
        <v>0.59</v>
      </c>
      <c r="T24" s="205">
        <v>9.82</v>
      </c>
      <c r="U24" s="142">
        <f t="shared" si="14"/>
        <v>9.3000000000000007</v>
      </c>
      <c r="V24" s="171"/>
      <c r="W24" s="171"/>
      <c r="X24" s="171"/>
      <c r="Y24" s="171"/>
      <c r="Z24" s="171"/>
      <c r="AA24" s="171"/>
    </row>
    <row r="25" spans="1:27" ht="25.5" x14ac:dyDescent="0.2">
      <c r="A25" s="160">
        <v>4</v>
      </c>
      <c r="B25" s="57" t="s">
        <v>91</v>
      </c>
      <c r="C25" s="26"/>
      <c r="D25" s="26"/>
      <c r="E25" s="26"/>
      <c r="F25" s="26">
        <f>F26+F27</f>
        <v>388.99</v>
      </c>
      <c r="G25" s="26">
        <f>G26+G27</f>
        <v>5316.84</v>
      </c>
      <c r="H25" s="26"/>
      <c r="I25" s="26">
        <f>I26+I27</f>
        <v>6603.6399999999994</v>
      </c>
      <c r="J25" s="26">
        <f>J26+J27</f>
        <v>732.58</v>
      </c>
      <c r="K25" s="26">
        <f>K26+K27</f>
        <v>6049.42</v>
      </c>
      <c r="L25" s="26"/>
      <c r="M25" s="26">
        <f>M26+M27</f>
        <v>233.32999999999998</v>
      </c>
      <c r="N25" s="26">
        <f>N26+N27</f>
        <v>3667.35</v>
      </c>
      <c r="O25" s="26"/>
      <c r="P25" s="26">
        <f t="shared" ref="P25:U25" si="15">P26+P27</f>
        <v>3962.14</v>
      </c>
      <c r="Q25" s="26">
        <f t="shared" si="15"/>
        <v>504.24</v>
      </c>
      <c r="R25" s="26">
        <f t="shared" si="15"/>
        <v>4171.59</v>
      </c>
      <c r="S25" s="26">
        <f t="shared" si="15"/>
        <v>622.31999999999994</v>
      </c>
      <c r="T25" s="26">
        <f t="shared" si="15"/>
        <v>10565.779999999999</v>
      </c>
      <c r="U25" s="136">
        <f t="shared" si="15"/>
        <v>10221.009999999998</v>
      </c>
    </row>
    <row r="26" spans="1:27" ht="15.75" customHeight="1" x14ac:dyDescent="0.2">
      <c r="A26" s="177"/>
      <c r="B26" s="101" t="s">
        <v>92</v>
      </c>
      <c r="C26" s="29"/>
      <c r="D26" s="29"/>
      <c r="E26" s="29"/>
      <c r="F26" s="29">
        <f>F28+F30+F32+F33+F39+F42+F44+F51+F52+F58</f>
        <v>178.73</v>
      </c>
      <c r="G26" s="29">
        <f>G28+G30+G32+G33+G39+G42+G44+G51+G52+G58</f>
        <v>2429.2200000000003</v>
      </c>
      <c r="H26" s="29"/>
      <c r="I26" s="29">
        <f>I28+I30+I32+I33+I39+I42+I44+I51+I52+I58</f>
        <v>2265.0700000000002</v>
      </c>
      <c r="J26" s="29">
        <f>J28+J30+J32+J33+J39+J42+J44+J51+J52+J58</f>
        <v>290.72000000000003</v>
      </c>
      <c r="K26" s="29">
        <f>K28+K30+K32+K33+K39+K42+K44+K51+K52+K58</f>
        <v>2719.9399999999996</v>
      </c>
      <c r="L26" s="29"/>
      <c r="M26" s="29">
        <f>M28+M30+M32+M33+M39+M42+M44+M51+M52+M58</f>
        <v>107.21</v>
      </c>
      <c r="N26" s="29">
        <f>N28+N30+N32+N33+N39+N42+N44+N51+N52+N58</f>
        <v>1675.59</v>
      </c>
      <c r="O26" s="29"/>
      <c r="P26" s="29">
        <f t="shared" ref="P26:U26" si="16">P28+P30+P32+P33+P39+P42+P44+P51+P52+P58</f>
        <v>1359.02</v>
      </c>
      <c r="Q26" s="29">
        <f t="shared" si="16"/>
        <v>199.38</v>
      </c>
      <c r="R26" s="29">
        <f t="shared" si="16"/>
        <v>1874.9699999999998</v>
      </c>
      <c r="S26" s="29">
        <f t="shared" si="16"/>
        <v>285.94</v>
      </c>
      <c r="T26" s="29">
        <f t="shared" si="16"/>
        <v>3624.0899999999997</v>
      </c>
      <c r="U26" s="138">
        <f t="shared" si="16"/>
        <v>4594.91</v>
      </c>
    </row>
    <row r="27" spans="1:27" ht="15.75" customHeight="1" x14ac:dyDescent="0.2">
      <c r="A27" s="177"/>
      <c r="B27" s="101" t="s">
        <v>281</v>
      </c>
      <c r="C27" s="29"/>
      <c r="D27" s="29"/>
      <c r="E27" s="29"/>
      <c r="F27" s="29">
        <f>F29+F31+F34+F35+F38+F40+F41+F43+F48+F55+F59</f>
        <v>210.26</v>
      </c>
      <c r="G27" s="29">
        <f>G29+G31+G34+G35+G38+G40+G41+G43+G48+G55+G59</f>
        <v>2887.62</v>
      </c>
      <c r="H27" s="29"/>
      <c r="I27" s="29">
        <f>I29+I31+I34+I35+I38+I40+I41+I43+I48+I55+I59</f>
        <v>4338.57</v>
      </c>
      <c r="J27" s="29">
        <f>J29+J31+J34+J35+J38+J40+J41+J43+J48+J55+J59</f>
        <v>441.86</v>
      </c>
      <c r="K27" s="29">
        <f>K29+K31+K34+K35+K38+K40+K41+K43+K48+K55+K59</f>
        <v>3329.48</v>
      </c>
      <c r="L27" s="29"/>
      <c r="M27" s="29">
        <f>M29+M31+M34+M35+M38+M40+M41+M43+M48+M55+M59</f>
        <v>126.12</v>
      </c>
      <c r="N27" s="29">
        <f>N29+N31+N34+N35+N38+N40+N41+N43+N48+N55+N59</f>
        <v>1991.76</v>
      </c>
      <c r="O27" s="29"/>
      <c r="P27" s="29">
        <f t="shared" ref="P27:U27" si="17">P29+P31+P34+P35+P38+P40+P41+P43+P48+P55+P59</f>
        <v>2603.12</v>
      </c>
      <c r="Q27" s="29">
        <f t="shared" si="17"/>
        <v>304.86</v>
      </c>
      <c r="R27" s="29">
        <f t="shared" si="17"/>
        <v>2296.62</v>
      </c>
      <c r="S27" s="29">
        <f t="shared" si="17"/>
        <v>336.38</v>
      </c>
      <c r="T27" s="29">
        <f t="shared" si="17"/>
        <v>6941.69</v>
      </c>
      <c r="U27" s="138">
        <f t="shared" si="17"/>
        <v>5626.0999999999995</v>
      </c>
    </row>
    <row r="28" spans="1:27" ht="69.400000000000006" customHeight="1" x14ac:dyDescent="0.2">
      <c r="A28" s="376" t="s">
        <v>94</v>
      </c>
      <c r="B28" s="307" t="s">
        <v>957</v>
      </c>
      <c r="C28" s="30" t="s">
        <v>39</v>
      </c>
      <c r="D28" s="30" t="s">
        <v>23</v>
      </c>
      <c r="E28" s="78">
        <v>12994.47</v>
      </c>
      <c r="F28" s="85">
        <f t="shared" ref="F28:F34" si="18">ROUND(S28/8*5,2)</f>
        <v>6.88</v>
      </c>
      <c r="G28" s="85">
        <f t="shared" ref="G28:G34" si="19">ROUND(E28*F28/1000,2)</f>
        <v>89.4</v>
      </c>
      <c r="H28" s="84">
        <v>100.15</v>
      </c>
      <c r="I28" s="85">
        <f t="shared" ref="I28:I34" si="20">ROUND(T28/8*5,2)</f>
        <v>133.75</v>
      </c>
      <c r="J28" s="85">
        <f t="shared" ref="J28:J34" si="21">ROUND(H28*I28/1000,2)</f>
        <v>13.4</v>
      </c>
      <c r="K28" s="85">
        <f t="shared" ref="K28:K34" si="22">G28+J28</f>
        <v>102.80000000000001</v>
      </c>
      <c r="L28" s="85">
        <f t="shared" ref="L28:L34" si="23">ROUND(E28*$M$79,2)</f>
        <v>14943.64</v>
      </c>
      <c r="M28" s="85">
        <f t="shared" ref="M28:M34" si="24">S28-F28</f>
        <v>4.12</v>
      </c>
      <c r="N28" s="85">
        <f t="shared" ref="N28:N34" si="25">ROUND(L28*M28/1000,2)</f>
        <v>61.57</v>
      </c>
      <c r="O28" s="84">
        <v>100.15</v>
      </c>
      <c r="P28" s="85">
        <f t="shared" ref="P28:P34" si="26">T28-I28</f>
        <v>80.25</v>
      </c>
      <c r="Q28" s="85">
        <f t="shared" ref="Q28:Q34" si="27">ROUND(O28*P28/1000,2)</f>
        <v>8.0399999999999991</v>
      </c>
      <c r="R28" s="85">
        <f t="shared" ref="R28:R34" si="28">N28+Q28</f>
        <v>69.61</v>
      </c>
      <c r="S28" s="30">
        <v>11</v>
      </c>
      <c r="T28" s="30">
        <v>214</v>
      </c>
      <c r="U28" s="142">
        <f t="shared" ref="U28:U34" si="29">K28+R28</f>
        <v>172.41000000000003</v>
      </c>
    </row>
    <row r="29" spans="1:27" ht="69.400000000000006" customHeight="1" x14ac:dyDescent="0.2">
      <c r="A29" s="376"/>
      <c r="B29" s="307" t="s">
        <v>958</v>
      </c>
      <c r="C29" s="30" t="s">
        <v>39</v>
      </c>
      <c r="D29" s="30" t="s">
        <v>23</v>
      </c>
      <c r="E29" s="78">
        <v>12994.47</v>
      </c>
      <c r="F29" s="85">
        <f t="shared" si="18"/>
        <v>25</v>
      </c>
      <c r="G29" s="85">
        <f t="shared" si="19"/>
        <v>324.86</v>
      </c>
      <c r="H29" s="84">
        <v>115.17</v>
      </c>
      <c r="I29" s="85">
        <f t="shared" si="20"/>
        <v>294.38</v>
      </c>
      <c r="J29" s="85">
        <f t="shared" si="21"/>
        <v>33.9</v>
      </c>
      <c r="K29" s="85">
        <f t="shared" si="22"/>
        <v>358.76</v>
      </c>
      <c r="L29" s="85">
        <f t="shared" si="23"/>
        <v>14943.64</v>
      </c>
      <c r="M29" s="85">
        <f t="shared" si="24"/>
        <v>15</v>
      </c>
      <c r="N29" s="85">
        <f t="shared" si="25"/>
        <v>224.15</v>
      </c>
      <c r="O29" s="85">
        <f t="shared" ref="O29:O34" si="30">ROUND(H29*$M$79,2)</f>
        <v>132.44999999999999</v>
      </c>
      <c r="P29" s="85">
        <f t="shared" si="26"/>
        <v>176.62</v>
      </c>
      <c r="Q29" s="85">
        <f t="shared" si="27"/>
        <v>23.39</v>
      </c>
      <c r="R29" s="85">
        <f t="shared" si="28"/>
        <v>247.54000000000002</v>
      </c>
      <c r="S29" s="30">
        <v>40</v>
      </c>
      <c r="T29" s="30">
        <v>471</v>
      </c>
      <c r="U29" s="142">
        <f t="shared" si="29"/>
        <v>606.29999999999995</v>
      </c>
    </row>
    <row r="30" spans="1:27" ht="72.400000000000006" customHeight="1" x14ac:dyDescent="0.2">
      <c r="A30" s="377" t="s">
        <v>386</v>
      </c>
      <c r="B30" s="35" t="s">
        <v>959</v>
      </c>
      <c r="C30" s="36" t="s">
        <v>39</v>
      </c>
      <c r="D30" s="36" t="s">
        <v>23</v>
      </c>
      <c r="E30" s="78">
        <v>12994.47</v>
      </c>
      <c r="F30" s="85">
        <f t="shared" si="18"/>
        <v>104.22</v>
      </c>
      <c r="G30" s="85">
        <f t="shared" si="19"/>
        <v>1354.28</v>
      </c>
      <c r="H30" s="84">
        <v>115.17</v>
      </c>
      <c r="I30" s="85">
        <f t="shared" si="20"/>
        <v>1062.58</v>
      </c>
      <c r="J30" s="85">
        <f t="shared" si="21"/>
        <v>122.38</v>
      </c>
      <c r="K30" s="85">
        <f t="shared" si="22"/>
        <v>1476.6599999999999</v>
      </c>
      <c r="L30" s="85">
        <f t="shared" si="23"/>
        <v>14943.64</v>
      </c>
      <c r="M30" s="85">
        <f t="shared" si="24"/>
        <v>62.53</v>
      </c>
      <c r="N30" s="85">
        <f t="shared" si="25"/>
        <v>934.43</v>
      </c>
      <c r="O30" s="85">
        <f t="shared" si="30"/>
        <v>132.44999999999999</v>
      </c>
      <c r="P30" s="85">
        <f t="shared" si="26"/>
        <v>637.54</v>
      </c>
      <c r="Q30" s="85">
        <f t="shared" si="27"/>
        <v>84.44</v>
      </c>
      <c r="R30" s="85">
        <f t="shared" si="28"/>
        <v>1018.8699999999999</v>
      </c>
      <c r="S30" s="30">
        <v>166.75</v>
      </c>
      <c r="T30" s="30">
        <v>1700.12</v>
      </c>
      <c r="U30" s="142">
        <f t="shared" si="29"/>
        <v>2495.5299999999997</v>
      </c>
    </row>
    <row r="31" spans="1:27" ht="51" x14ac:dyDescent="0.2">
      <c r="A31" s="377"/>
      <c r="B31" s="35" t="s">
        <v>597</v>
      </c>
      <c r="C31" s="36" t="s">
        <v>39</v>
      </c>
      <c r="D31" s="36" t="s">
        <v>23</v>
      </c>
      <c r="E31" s="78">
        <v>12994.47</v>
      </c>
      <c r="F31" s="85">
        <f t="shared" si="18"/>
        <v>6.81</v>
      </c>
      <c r="G31" s="85">
        <f t="shared" si="19"/>
        <v>88.49</v>
      </c>
      <c r="H31" s="84">
        <v>115.17</v>
      </c>
      <c r="I31" s="85">
        <f t="shared" si="20"/>
        <v>69.38</v>
      </c>
      <c r="J31" s="85">
        <f t="shared" si="21"/>
        <v>7.99</v>
      </c>
      <c r="K31" s="85">
        <f t="shared" si="22"/>
        <v>96.47999999999999</v>
      </c>
      <c r="L31" s="85">
        <f t="shared" si="23"/>
        <v>14943.64</v>
      </c>
      <c r="M31" s="85">
        <f t="shared" si="24"/>
        <v>4.080000000000001</v>
      </c>
      <c r="N31" s="85">
        <f t="shared" si="25"/>
        <v>60.97</v>
      </c>
      <c r="O31" s="85">
        <f t="shared" si="30"/>
        <v>132.44999999999999</v>
      </c>
      <c r="P31" s="85">
        <f t="shared" si="26"/>
        <v>41.63000000000001</v>
      </c>
      <c r="Q31" s="85">
        <f t="shared" si="27"/>
        <v>5.51</v>
      </c>
      <c r="R31" s="85">
        <f t="shared" si="28"/>
        <v>66.48</v>
      </c>
      <c r="S31" s="30">
        <v>10.89</v>
      </c>
      <c r="T31" s="30">
        <v>111.01</v>
      </c>
      <c r="U31" s="142">
        <f t="shared" si="29"/>
        <v>162.95999999999998</v>
      </c>
    </row>
    <row r="32" spans="1:27" ht="68.650000000000006" customHeight="1" x14ac:dyDescent="0.2">
      <c r="A32" s="377" t="s">
        <v>412</v>
      </c>
      <c r="B32" s="35" t="s">
        <v>960</v>
      </c>
      <c r="C32" s="36" t="s">
        <v>39</v>
      </c>
      <c r="D32" s="36" t="s">
        <v>413</v>
      </c>
      <c r="E32" s="78">
        <v>12994.47</v>
      </c>
      <c r="F32" s="85">
        <f t="shared" si="18"/>
        <v>9.3800000000000008</v>
      </c>
      <c r="G32" s="85">
        <f t="shared" si="19"/>
        <v>121.89</v>
      </c>
      <c r="H32" s="84">
        <v>115.17</v>
      </c>
      <c r="I32" s="85">
        <f t="shared" si="20"/>
        <v>125</v>
      </c>
      <c r="J32" s="85">
        <f t="shared" si="21"/>
        <v>14.4</v>
      </c>
      <c r="K32" s="85">
        <f t="shared" si="22"/>
        <v>136.29</v>
      </c>
      <c r="L32" s="85">
        <f t="shared" si="23"/>
        <v>14943.64</v>
      </c>
      <c r="M32" s="85">
        <f t="shared" si="24"/>
        <v>5.6199999999999992</v>
      </c>
      <c r="N32" s="85">
        <f t="shared" si="25"/>
        <v>83.98</v>
      </c>
      <c r="O32" s="85">
        <f t="shared" si="30"/>
        <v>132.44999999999999</v>
      </c>
      <c r="P32" s="85">
        <f t="shared" si="26"/>
        <v>75</v>
      </c>
      <c r="Q32" s="85">
        <f t="shared" si="27"/>
        <v>9.93</v>
      </c>
      <c r="R32" s="85">
        <f t="shared" si="28"/>
        <v>93.91</v>
      </c>
      <c r="S32" s="30">
        <v>15</v>
      </c>
      <c r="T32" s="30">
        <v>200</v>
      </c>
      <c r="U32" s="142">
        <f t="shared" si="29"/>
        <v>230.2</v>
      </c>
    </row>
    <row r="33" spans="1:27" s="120" customFormat="1" ht="61.15" customHeight="1" x14ac:dyDescent="0.2">
      <c r="A33" s="377"/>
      <c r="B33" s="338" t="s">
        <v>961</v>
      </c>
      <c r="C33" s="36" t="s">
        <v>32</v>
      </c>
      <c r="D33" s="36" t="s">
        <v>413</v>
      </c>
      <c r="E33" s="88">
        <v>14147.97</v>
      </c>
      <c r="F33" s="85">
        <f t="shared" si="18"/>
        <v>6.25</v>
      </c>
      <c r="G33" s="85">
        <f t="shared" si="19"/>
        <v>88.42</v>
      </c>
      <c r="H33" s="86">
        <v>21.78</v>
      </c>
      <c r="I33" s="85">
        <f t="shared" si="20"/>
        <v>125</v>
      </c>
      <c r="J33" s="85">
        <f t="shared" si="21"/>
        <v>2.72</v>
      </c>
      <c r="K33" s="85">
        <f t="shared" si="22"/>
        <v>91.14</v>
      </c>
      <c r="L33" s="85">
        <f t="shared" si="23"/>
        <v>16270.17</v>
      </c>
      <c r="M33" s="85">
        <f t="shared" si="24"/>
        <v>3.75</v>
      </c>
      <c r="N33" s="85">
        <f t="shared" si="25"/>
        <v>61.01</v>
      </c>
      <c r="O33" s="85">
        <f t="shared" si="30"/>
        <v>25.05</v>
      </c>
      <c r="P33" s="85">
        <f t="shared" si="26"/>
        <v>75</v>
      </c>
      <c r="Q33" s="85">
        <f t="shared" si="27"/>
        <v>1.88</v>
      </c>
      <c r="R33" s="85">
        <f t="shared" si="28"/>
        <v>62.89</v>
      </c>
      <c r="S33" s="30">
        <v>10</v>
      </c>
      <c r="T33" s="30">
        <v>200</v>
      </c>
      <c r="U33" s="142">
        <f t="shared" si="29"/>
        <v>154.03</v>
      </c>
      <c r="V33" s="171"/>
      <c r="W33" s="171"/>
      <c r="X33" s="171"/>
      <c r="Y33" s="171"/>
      <c r="Z33" s="171"/>
      <c r="AA33" s="171"/>
    </row>
    <row r="34" spans="1:27" s="120" customFormat="1" ht="49.5" customHeight="1" x14ac:dyDescent="0.2">
      <c r="A34" s="139" t="s">
        <v>97</v>
      </c>
      <c r="B34" s="35" t="s">
        <v>962</v>
      </c>
      <c r="C34" s="36" t="s">
        <v>39</v>
      </c>
      <c r="D34" s="36" t="s">
        <v>23</v>
      </c>
      <c r="E34" s="78">
        <v>12994.47</v>
      </c>
      <c r="F34" s="85">
        <f t="shared" si="18"/>
        <v>9.3800000000000008</v>
      </c>
      <c r="G34" s="85">
        <f t="shared" si="19"/>
        <v>121.89</v>
      </c>
      <c r="H34" s="84">
        <v>115.17</v>
      </c>
      <c r="I34" s="85">
        <f t="shared" si="20"/>
        <v>126.88</v>
      </c>
      <c r="J34" s="85">
        <f t="shared" si="21"/>
        <v>14.61</v>
      </c>
      <c r="K34" s="85">
        <f t="shared" si="22"/>
        <v>136.5</v>
      </c>
      <c r="L34" s="85">
        <f t="shared" si="23"/>
        <v>14943.64</v>
      </c>
      <c r="M34" s="85">
        <f t="shared" si="24"/>
        <v>5.6199999999999992</v>
      </c>
      <c r="N34" s="85">
        <f t="shared" si="25"/>
        <v>83.98</v>
      </c>
      <c r="O34" s="85">
        <f t="shared" si="30"/>
        <v>132.44999999999999</v>
      </c>
      <c r="P34" s="85">
        <f t="shared" si="26"/>
        <v>76.12</v>
      </c>
      <c r="Q34" s="85">
        <f t="shared" si="27"/>
        <v>10.08</v>
      </c>
      <c r="R34" s="85">
        <f t="shared" si="28"/>
        <v>94.06</v>
      </c>
      <c r="S34" s="30">
        <v>15</v>
      </c>
      <c r="T34" s="30">
        <v>203</v>
      </c>
      <c r="U34" s="142">
        <f t="shared" si="29"/>
        <v>230.56</v>
      </c>
      <c r="V34" s="171"/>
      <c r="W34" s="171"/>
      <c r="X34" s="171"/>
      <c r="Y34" s="171"/>
      <c r="Z34" s="171"/>
      <c r="AA34" s="171"/>
    </row>
    <row r="35" spans="1:27" s="120" customFormat="1" ht="67.150000000000006" customHeight="1" x14ac:dyDescent="0.2">
      <c r="A35" s="378" t="s">
        <v>100</v>
      </c>
      <c r="B35" s="39" t="s">
        <v>187</v>
      </c>
      <c r="C35" s="31"/>
      <c r="D35" s="39"/>
      <c r="E35" s="31"/>
      <c r="F35" s="31">
        <f>F36+F37</f>
        <v>13.51</v>
      </c>
      <c r="G35" s="31">
        <f>G36+G37</f>
        <v>189.54</v>
      </c>
      <c r="H35" s="31"/>
      <c r="I35" s="31">
        <f>I36+I37</f>
        <v>293.65999999999997</v>
      </c>
      <c r="J35" s="31">
        <f>J36+J37</f>
        <v>6.4</v>
      </c>
      <c r="K35" s="31">
        <f>K36+K37</f>
        <v>195.94</v>
      </c>
      <c r="L35" s="31"/>
      <c r="M35" s="31">
        <f>M36+M37</f>
        <v>8.11</v>
      </c>
      <c r="N35" s="31">
        <f>N36+N37</f>
        <v>130.82999999999998</v>
      </c>
      <c r="O35" s="31"/>
      <c r="P35" s="31">
        <f t="shared" ref="P35:U35" si="31">P36+P37</f>
        <v>176.2</v>
      </c>
      <c r="Q35" s="31">
        <f t="shared" si="31"/>
        <v>4.41</v>
      </c>
      <c r="R35" s="31">
        <f t="shared" si="31"/>
        <v>135.23999999999998</v>
      </c>
      <c r="S35" s="31">
        <f t="shared" si="31"/>
        <v>21.62</v>
      </c>
      <c r="T35" s="31">
        <f t="shared" si="31"/>
        <v>469.85999999999996</v>
      </c>
      <c r="U35" s="141">
        <f t="shared" si="31"/>
        <v>331.18</v>
      </c>
      <c r="V35" s="171"/>
      <c r="W35" s="171"/>
      <c r="X35" s="171"/>
      <c r="Y35" s="171"/>
      <c r="Z35" s="171"/>
      <c r="AA35" s="171"/>
    </row>
    <row r="36" spans="1:27" s="120" customFormat="1" ht="41.1" customHeight="1" x14ac:dyDescent="0.2">
      <c r="A36" s="378"/>
      <c r="B36" s="35" t="s">
        <v>353</v>
      </c>
      <c r="C36" s="36" t="s">
        <v>32</v>
      </c>
      <c r="D36" s="87" t="s">
        <v>309</v>
      </c>
      <c r="E36" s="88">
        <v>14385.51</v>
      </c>
      <c r="F36" s="85">
        <f t="shared" ref="F36:F43" si="32">ROUND(S36/8*5,2)</f>
        <v>12.5</v>
      </c>
      <c r="G36" s="85">
        <f t="shared" ref="G36:G43" si="33">ROUND(E36*F36/1000,2)</f>
        <v>179.82</v>
      </c>
      <c r="H36" s="86">
        <v>21.78</v>
      </c>
      <c r="I36" s="85">
        <f t="shared" ref="I36:I43" si="34">ROUND(T36/8*5,2)</f>
        <v>268.14</v>
      </c>
      <c r="J36" s="85">
        <f t="shared" ref="J36:J43" si="35">ROUND(H36*I36/1000,2)</f>
        <v>5.84</v>
      </c>
      <c r="K36" s="85">
        <f t="shared" ref="K36:K43" si="36">G36+J36</f>
        <v>185.66</v>
      </c>
      <c r="L36" s="85">
        <f t="shared" ref="L36:L43" si="37">ROUND(E36*$M$79,2)</f>
        <v>16543.34</v>
      </c>
      <c r="M36" s="85">
        <f t="shared" ref="M36:M43" si="38">S36-F36</f>
        <v>7.5</v>
      </c>
      <c r="N36" s="85">
        <f t="shared" ref="N36:N43" si="39">ROUND(L36*M36/1000,2)</f>
        <v>124.08</v>
      </c>
      <c r="O36" s="85">
        <f t="shared" ref="O36:O43" si="40">ROUND(H36*$M$79,2)</f>
        <v>25.05</v>
      </c>
      <c r="P36" s="85">
        <f t="shared" ref="P36:P43" si="41">T36-I36</f>
        <v>160.88999999999999</v>
      </c>
      <c r="Q36" s="85">
        <f t="shared" ref="Q36:Q43" si="42">ROUND(O36*P36/1000,2)</f>
        <v>4.03</v>
      </c>
      <c r="R36" s="85">
        <f t="shared" ref="R36:R43" si="43">N36+Q36</f>
        <v>128.10999999999999</v>
      </c>
      <c r="S36" s="30">
        <v>20</v>
      </c>
      <c r="T36" s="30">
        <v>429.03</v>
      </c>
      <c r="U36" s="142">
        <f t="shared" ref="U36:U43" si="44">K36+R36</f>
        <v>313.77</v>
      </c>
      <c r="V36" s="171"/>
      <c r="W36" s="171"/>
      <c r="X36" s="171"/>
      <c r="Y36" s="171"/>
      <c r="Z36" s="171"/>
      <c r="AA36" s="171"/>
    </row>
    <row r="37" spans="1:27" s="120" customFormat="1" ht="50.25" customHeight="1" x14ac:dyDescent="0.2">
      <c r="A37" s="378"/>
      <c r="B37" s="35" t="s">
        <v>345</v>
      </c>
      <c r="C37" s="36" t="s">
        <v>414</v>
      </c>
      <c r="D37" s="273" t="s">
        <v>347</v>
      </c>
      <c r="E37" s="84">
        <v>9621.2199999999993</v>
      </c>
      <c r="F37" s="85">
        <f t="shared" si="32"/>
        <v>1.01</v>
      </c>
      <c r="G37" s="85">
        <f t="shared" si="33"/>
        <v>9.7200000000000006</v>
      </c>
      <c r="H37" s="86">
        <v>21.78</v>
      </c>
      <c r="I37" s="85">
        <f t="shared" si="34"/>
        <v>25.52</v>
      </c>
      <c r="J37" s="85">
        <f t="shared" si="35"/>
        <v>0.56000000000000005</v>
      </c>
      <c r="K37" s="85">
        <f t="shared" si="36"/>
        <v>10.280000000000001</v>
      </c>
      <c r="L37" s="85">
        <f t="shared" si="37"/>
        <v>11064.4</v>
      </c>
      <c r="M37" s="85">
        <f t="shared" si="38"/>
        <v>0.6100000000000001</v>
      </c>
      <c r="N37" s="85">
        <f t="shared" si="39"/>
        <v>6.75</v>
      </c>
      <c r="O37" s="85">
        <f t="shared" si="40"/>
        <v>25.05</v>
      </c>
      <c r="P37" s="85">
        <f t="shared" si="41"/>
        <v>15.309999999999999</v>
      </c>
      <c r="Q37" s="85">
        <f t="shared" si="42"/>
        <v>0.38</v>
      </c>
      <c r="R37" s="85">
        <f t="shared" si="43"/>
        <v>7.13</v>
      </c>
      <c r="S37" s="30">
        <v>1.62</v>
      </c>
      <c r="T37" s="30">
        <v>40.83</v>
      </c>
      <c r="U37" s="142">
        <f t="shared" si="44"/>
        <v>17.41</v>
      </c>
      <c r="V37" s="171"/>
      <c r="W37" s="171"/>
      <c r="X37" s="171"/>
      <c r="Y37" s="171"/>
      <c r="Z37" s="171"/>
      <c r="AA37" s="171"/>
    </row>
    <row r="38" spans="1:27" s="120" customFormat="1" ht="73.900000000000006" customHeight="1" x14ac:dyDescent="0.2">
      <c r="A38" s="139" t="s">
        <v>101</v>
      </c>
      <c r="B38" s="35" t="s">
        <v>963</v>
      </c>
      <c r="C38" s="36" t="s">
        <v>156</v>
      </c>
      <c r="D38" s="36" t="s">
        <v>154</v>
      </c>
      <c r="E38" s="88">
        <v>34247.03</v>
      </c>
      <c r="F38" s="85">
        <f t="shared" si="32"/>
        <v>1</v>
      </c>
      <c r="G38" s="85">
        <f t="shared" si="33"/>
        <v>34.25</v>
      </c>
      <c r="H38" s="86">
        <v>248.25</v>
      </c>
      <c r="I38" s="85">
        <f t="shared" si="34"/>
        <v>16.559999999999999</v>
      </c>
      <c r="J38" s="85">
        <f t="shared" si="35"/>
        <v>4.1100000000000003</v>
      </c>
      <c r="K38" s="85">
        <f t="shared" si="36"/>
        <v>38.36</v>
      </c>
      <c r="L38" s="85">
        <f t="shared" si="37"/>
        <v>39384.080000000002</v>
      </c>
      <c r="M38" s="85">
        <f t="shared" si="38"/>
        <v>0.60000000000000009</v>
      </c>
      <c r="N38" s="85">
        <f t="shared" si="39"/>
        <v>23.63</v>
      </c>
      <c r="O38" s="85">
        <f t="shared" si="40"/>
        <v>285.49</v>
      </c>
      <c r="P38" s="85">
        <f t="shared" si="41"/>
        <v>9.9400000000000013</v>
      </c>
      <c r="Q38" s="85">
        <f t="shared" si="42"/>
        <v>2.84</v>
      </c>
      <c r="R38" s="85">
        <f t="shared" si="43"/>
        <v>26.47</v>
      </c>
      <c r="S38" s="30">
        <v>1.6</v>
      </c>
      <c r="T38" s="30">
        <v>26.5</v>
      </c>
      <c r="U38" s="142">
        <f t="shared" si="44"/>
        <v>64.83</v>
      </c>
      <c r="V38" s="171"/>
      <c r="W38" s="171"/>
      <c r="X38" s="171"/>
      <c r="Y38" s="171"/>
      <c r="Z38" s="171"/>
      <c r="AA38" s="171"/>
    </row>
    <row r="39" spans="1:27" s="120" customFormat="1" ht="54.4" customHeight="1" x14ac:dyDescent="0.2">
      <c r="A39" s="357" t="s">
        <v>102</v>
      </c>
      <c r="B39" s="35" t="s">
        <v>834</v>
      </c>
      <c r="C39" s="36" t="s">
        <v>415</v>
      </c>
      <c r="D39" s="36" t="s">
        <v>191</v>
      </c>
      <c r="E39" s="88">
        <v>30298.84</v>
      </c>
      <c r="F39" s="85">
        <f t="shared" si="32"/>
        <v>0.64</v>
      </c>
      <c r="G39" s="85">
        <f t="shared" si="33"/>
        <v>19.39</v>
      </c>
      <c r="H39" s="86">
        <v>592.89</v>
      </c>
      <c r="I39" s="85">
        <f t="shared" si="34"/>
        <v>1.25</v>
      </c>
      <c r="J39" s="85">
        <f t="shared" si="35"/>
        <v>0.74</v>
      </c>
      <c r="K39" s="85">
        <f t="shared" si="36"/>
        <v>20.13</v>
      </c>
      <c r="L39" s="85">
        <f t="shared" si="37"/>
        <v>34843.67</v>
      </c>
      <c r="M39" s="85">
        <f t="shared" si="38"/>
        <v>0.38</v>
      </c>
      <c r="N39" s="85">
        <f t="shared" si="39"/>
        <v>13.24</v>
      </c>
      <c r="O39" s="85">
        <f t="shared" si="40"/>
        <v>681.82</v>
      </c>
      <c r="P39" s="85">
        <f t="shared" si="41"/>
        <v>0.75</v>
      </c>
      <c r="Q39" s="85">
        <f t="shared" si="42"/>
        <v>0.51</v>
      </c>
      <c r="R39" s="85">
        <f t="shared" si="43"/>
        <v>13.75</v>
      </c>
      <c r="S39" s="30">
        <v>1.02</v>
      </c>
      <c r="T39" s="30">
        <v>2</v>
      </c>
      <c r="U39" s="142">
        <f t="shared" si="44"/>
        <v>33.879999999999995</v>
      </c>
      <c r="V39" s="171"/>
      <c r="W39" s="171"/>
      <c r="X39" s="171"/>
      <c r="Y39" s="171"/>
      <c r="Z39" s="171"/>
      <c r="AA39" s="171"/>
    </row>
    <row r="40" spans="1:27" s="120" customFormat="1" ht="62.65" customHeight="1" x14ac:dyDescent="0.2">
      <c r="A40" s="357"/>
      <c r="B40" s="35" t="s">
        <v>835</v>
      </c>
      <c r="C40" s="36" t="s">
        <v>415</v>
      </c>
      <c r="D40" s="36" t="s">
        <v>191</v>
      </c>
      <c r="E40" s="88">
        <v>30298.84</v>
      </c>
      <c r="F40" s="85">
        <f t="shared" si="32"/>
        <v>1.19</v>
      </c>
      <c r="G40" s="85">
        <f t="shared" si="33"/>
        <v>36.06</v>
      </c>
      <c r="H40" s="86">
        <v>592.89</v>
      </c>
      <c r="I40" s="85">
        <f t="shared" si="34"/>
        <v>1.25</v>
      </c>
      <c r="J40" s="85">
        <f t="shared" si="35"/>
        <v>0.74</v>
      </c>
      <c r="K40" s="85">
        <f t="shared" si="36"/>
        <v>36.800000000000004</v>
      </c>
      <c r="L40" s="85">
        <f t="shared" si="37"/>
        <v>34843.67</v>
      </c>
      <c r="M40" s="85">
        <f t="shared" si="38"/>
        <v>0.71</v>
      </c>
      <c r="N40" s="85">
        <f t="shared" si="39"/>
        <v>24.74</v>
      </c>
      <c r="O40" s="85">
        <f t="shared" si="40"/>
        <v>681.82</v>
      </c>
      <c r="P40" s="85">
        <f t="shared" si="41"/>
        <v>0.75</v>
      </c>
      <c r="Q40" s="85">
        <f t="shared" si="42"/>
        <v>0.51</v>
      </c>
      <c r="R40" s="85">
        <f t="shared" si="43"/>
        <v>25.25</v>
      </c>
      <c r="S40" s="30">
        <v>1.9</v>
      </c>
      <c r="T40" s="30">
        <v>2</v>
      </c>
      <c r="U40" s="142">
        <f t="shared" si="44"/>
        <v>62.050000000000004</v>
      </c>
      <c r="V40" s="171"/>
      <c r="W40" s="171"/>
      <c r="X40" s="171"/>
      <c r="Y40" s="171"/>
      <c r="Z40" s="171"/>
      <c r="AA40" s="171"/>
    </row>
    <row r="41" spans="1:27" s="120" customFormat="1" ht="91.7" customHeight="1" x14ac:dyDescent="0.2">
      <c r="A41" s="139" t="s">
        <v>103</v>
      </c>
      <c r="B41" s="35" t="s">
        <v>733</v>
      </c>
      <c r="C41" s="36" t="s">
        <v>39</v>
      </c>
      <c r="D41" s="36" t="s">
        <v>23</v>
      </c>
      <c r="E41" s="78">
        <v>12994.47</v>
      </c>
      <c r="F41" s="85">
        <f t="shared" si="32"/>
        <v>0.63</v>
      </c>
      <c r="G41" s="85">
        <f t="shared" si="33"/>
        <v>8.19</v>
      </c>
      <c r="H41" s="84">
        <v>115.17</v>
      </c>
      <c r="I41" s="85">
        <f t="shared" si="34"/>
        <v>9.3800000000000008</v>
      </c>
      <c r="J41" s="85">
        <f t="shared" si="35"/>
        <v>1.08</v>
      </c>
      <c r="K41" s="85">
        <f t="shared" si="36"/>
        <v>9.27</v>
      </c>
      <c r="L41" s="85">
        <f t="shared" si="37"/>
        <v>14943.64</v>
      </c>
      <c r="M41" s="85">
        <f t="shared" si="38"/>
        <v>0.37</v>
      </c>
      <c r="N41" s="85">
        <f t="shared" si="39"/>
        <v>5.53</v>
      </c>
      <c r="O41" s="85">
        <f t="shared" si="40"/>
        <v>132.44999999999999</v>
      </c>
      <c r="P41" s="85">
        <f t="shared" si="41"/>
        <v>5.6199999999999992</v>
      </c>
      <c r="Q41" s="85">
        <f t="shared" si="42"/>
        <v>0.74</v>
      </c>
      <c r="R41" s="85">
        <f t="shared" si="43"/>
        <v>6.2700000000000005</v>
      </c>
      <c r="S41" s="30">
        <v>1</v>
      </c>
      <c r="T41" s="30">
        <v>15</v>
      </c>
      <c r="U41" s="142">
        <f t="shared" si="44"/>
        <v>15.54</v>
      </c>
      <c r="V41" s="171"/>
      <c r="W41" s="171"/>
      <c r="X41" s="171"/>
      <c r="Y41" s="171"/>
      <c r="Z41" s="171"/>
      <c r="AA41" s="171"/>
    </row>
    <row r="42" spans="1:27" s="120" customFormat="1" ht="74.25" customHeight="1" x14ac:dyDescent="0.2">
      <c r="A42" s="357" t="s">
        <v>104</v>
      </c>
      <c r="B42" s="35" t="s">
        <v>797</v>
      </c>
      <c r="C42" s="36" t="s">
        <v>39</v>
      </c>
      <c r="D42" s="36" t="s">
        <v>23</v>
      </c>
      <c r="E42" s="78">
        <v>12994.47</v>
      </c>
      <c r="F42" s="85">
        <f t="shared" si="32"/>
        <v>3.75</v>
      </c>
      <c r="G42" s="85">
        <f t="shared" si="33"/>
        <v>48.73</v>
      </c>
      <c r="H42" s="84">
        <v>115.17</v>
      </c>
      <c r="I42" s="85">
        <f t="shared" si="34"/>
        <v>69.38</v>
      </c>
      <c r="J42" s="85">
        <f t="shared" si="35"/>
        <v>7.99</v>
      </c>
      <c r="K42" s="85">
        <f t="shared" si="36"/>
        <v>56.72</v>
      </c>
      <c r="L42" s="85">
        <f t="shared" si="37"/>
        <v>14943.64</v>
      </c>
      <c r="M42" s="85">
        <f t="shared" si="38"/>
        <v>2.25</v>
      </c>
      <c r="N42" s="85">
        <f t="shared" si="39"/>
        <v>33.619999999999997</v>
      </c>
      <c r="O42" s="85">
        <f t="shared" si="40"/>
        <v>132.44999999999999</v>
      </c>
      <c r="P42" s="85">
        <f t="shared" si="41"/>
        <v>41.620000000000005</v>
      </c>
      <c r="Q42" s="85">
        <f t="shared" si="42"/>
        <v>5.51</v>
      </c>
      <c r="R42" s="85">
        <f t="shared" si="43"/>
        <v>39.129999999999995</v>
      </c>
      <c r="S42" s="30">
        <v>6</v>
      </c>
      <c r="T42" s="30">
        <v>111</v>
      </c>
      <c r="U42" s="142">
        <f t="shared" si="44"/>
        <v>95.85</v>
      </c>
      <c r="V42" s="171"/>
      <c r="W42" s="171"/>
      <c r="X42" s="171"/>
      <c r="Y42" s="171"/>
      <c r="Z42" s="171"/>
      <c r="AA42" s="171"/>
    </row>
    <row r="43" spans="1:27" s="120" customFormat="1" ht="67.900000000000006" customHeight="1" x14ac:dyDescent="0.2">
      <c r="A43" s="357"/>
      <c r="B43" s="35" t="s">
        <v>620</v>
      </c>
      <c r="C43" s="36" t="s">
        <v>39</v>
      </c>
      <c r="D43" s="36" t="s">
        <v>23</v>
      </c>
      <c r="E43" s="78">
        <v>12994.47</v>
      </c>
      <c r="F43" s="85">
        <f t="shared" si="32"/>
        <v>56.25</v>
      </c>
      <c r="G43" s="85">
        <f t="shared" si="33"/>
        <v>730.94</v>
      </c>
      <c r="H43" s="84">
        <v>115.17</v>
      </c>
      <c r="I43" s="205">
        <f t="shared" si="34"/>
        <v>1125</v>
      </c>
      <c r="J43" s="205">
        <f t="shared" si="35"/>
        <v>129.57</v>
      </c>
      <c r="K43" s="205">
        <f t="shared" si="36"/>
        <v>860.51</v>
      </c>
      <c r="L43" s="85">
        <f t="shared" si="37"/>
        <v>14943.64</v>
      </c>
      <c r="M43" s="205">
        <f t="shared" si="38"/>
        <v>33.75</v>
      </c>
      <c r="N43" s="205">
        <f t="shared" si="39"/>
        <v>504.35</v>
      </c>
      <c r="O43" s="85">
        <f t="shared" si="40"/>
        <v>132.44999999999999</v>
      </c>
      <c r="P43" s="205">
        <f t="shared" si="41"/>
        <v>675</v>
      </c>
      <c r="Q43" s="205">
        <f t="shared" si="42"/>
        <v>89.4</v>
      </c>
      <c r="R43" s="205">
        <f t="shared" si="43"/>
        <v>593.75</v>
      </c>
      <c r="S43" s="30">
        <v>90</v>
      </c>
      <c r="T43" s="30">
        <v>1800</v>
      </c>
      <c r="U43" s="142">
        <f t="shared" si="44"/>
        <v>1454.26</v>
      </c>
      <c r="V43" s="171"/>
      <c r="W43" s="171"/>
      <c r="X43" s="171"/>
      <c r="Y43" s="171"/>
      <c r="Z43" s="171"/>
      <c r="AA43" s="171"/>
    </row>
    <row r="44" spans="1:27" s="120" customFormat="1" ht="54" customHeight="1" x14ac:dyDescent="0.2">
      <c r="A44" s="357" t="s">
        <v>105</v>
      </c>
      <c r="B44" s="39" t="s">
        <v>964</v>
      </c>
      <c r="C44" s="31"/>
      <c r="D44" s="32"/>
      <c r="E44" s="31"/>
      <c r="F44" s="31">
        <f>SUM(F45:F47)</f>
        <v>24.22</v>
      </c>
      <c r="G44" s="31">
        <f>SUM(G45:G47)</f>
        <v>362.11</v>
      </c>
      <c r="H44" s="31"/>
      <c r="I44" s="31">
        <f>SUM(I45:I47)</f>
        <v>370.39</v>
      </c>
      <c r="J44" s="31">
        <f>SUM(J45:J47)</f>
        <v>85.919999999999987</v>
      </c>
      <c r="K44" s="31">
        <f>SUM(K45:K47)</f>
        <v>448.03</v>
      </c>
      <c r="L44" s="31"/>
      <c r="M44" s="31">
        <f>SUM(M45:M47)</f>
        <v>14.530000000000001</v>
      </c>
      <c r="N44" s="31">
        <f>SUM(N45:N47)</f>
        <v>249.78</v>
      </c>
      <c r="O44" s="31"/>
      <c r="P44" s="31">
        <f t="shared" ref="P44:U44" si="45">SUM(P45:P47)</f>
        <v>222.24</v>
      </c>
      <c r="Q44" s="31">
        <f t="shared" si="45"/>
        <v>59.28</v>
      </c>
      <c r="R44" s="31">
        <f t="shared" si="45"/>
        <v>309.06</v>
      </c>
      <c r="S44" s="31">
        <f t="shared" si="45"/>
        <v>38.75</v>
      </c>
      <c r="T44" s="31">
        <f t="shared" si="45"/>
        <v>592.63</v>
      </c>
      <c r="U44" s="141">
        <f t="shared" si="45"/>
        <v>757.08999999999992</v>
      </c>
      <c r="V44" s="171"/>
      <c r="W44" s="171"/>
      <c r="X44" s="171"/>
      <c r="Y44" s="171"/>
      <c r="Z44" s="171"/>
      <c r="AA44" s="171"/>
    </row>
    <row r="45" spans="1:27" s="120" customFormat="1" ht="41.25" customHeight="1" x14ac:dyDescent="0.2">
      <c r="A45" s="357"/>
      <c r="B45" s="93" t="s">
        <v>653</v>
      </c>
      <c r="C45" s="36" t="s">
        <v>318</v>
      </c>
      <c r="D45" s="36" t="s">
        <v>176</v>
      </c>
      <c r="E45" s="88">
        <v>14635.51</v>
      </c>
      <c r="F45" s="85">
        <f>ROUND(S45/8*5,2)</f>
        <v>12.36</v>
      </c>
      <c r="G45" s="85">
        <f>ROUND(E45*F45/1000,2)</f>
        <v>180.89</v>
      </c>
      <c r="H45" s="84">
        <v>202.23</v>
      </c>
      <c r="I45" s="85">
        <f>ROUND(T45/8*5,2)</f>
        <v>206</v>
      </c>
      <c r="J45" s="85">
        <f>ROUND(H45*I45/1000,2)</f>
        <v>41.66</v>
      </c>
      <c r="K45" s="85">
        <f>G45+J45</f>
        <v>222.54999999999998</v>
      </c>
      <c r="L45" s="85">
        <f>ROUND(E45*$M$79,2)</f>
        <v>16830.84</v>
      </c>
      <c r="M45" s="85">
        <f>S45-F45</f>
        <v>7.41</v>
      </c>
      <c r="N45" s="85">
        <f>ROUND(L45*M45/1000,2)</f>
        <v>124.72</v>
      </c>
      <c r="O45" s="85">
        <f>ROUND(H45*$M$79,2)</f>
        <v>232.56</v>
      </c>
      <c r="P45" s="85">
        <f>T45-I45</f>
        <v>123.60000000000002</v>
      </c>
      <c r="Q45" s="85">
        <f>ROUND(O45*P45/1000,2)</f>
        <v>28.74</v>
      </c>
      <c r="R45" s="85">
        <f>N45+Q45</f>
        <v>153.46</v>
      </c>
      <c r="S45" s="30">
        <v>19.77</v>
      </c>
      <c r="T45" s="30">
        <v>329.6</v>
      </c>
      <c r="U45" s="142">
        <f>K45+R45</f>
        <v>376.01</v>
      </c>
      <c r="V45" s="171"/>
      <c r="W45" s="171"/>
      <c r="X45" s="171"/>
      <c r="Y45" s="171"/>
      <c r="Z45" s="171"/>
      <c r="AA45" s="171"/>
    </row>
    <row r="46" spans="1:27" s="120" customFormat="1" ht="41.85" customHeight="1" x14ac:dyDescent="0.2">
      <c r="A46" s="357"/>
      <c r="B46" s="35" t="s">
        <v>654</v>
      </c>
      <c r="C46" s="36" t="s">
        <v>171</v>
      </c>
      <c r="D46" s="36" t="s">
        <v>154</v>
      </c>
      <c r="E46" s="88">
        <v>23728.19</v>
      </c>
      <c r="F46" s="85">
        <f>ROUND(S46/8*5,2)</f>
        <v>4.22</v>
      </c>
      <c r="G46" s="85">
        <f>ROUND(E46*F46/1000,2)</f>
        <v>100.13</v>
      </c>
      <c r="H46" s="86">
        <v>144.19</v>
      </c>
      <c r="I46" s="85">
        <f>ROUND(T46/8*5,2)</f>
        <v>37.5</v>
      </c>
      <c r="J46" s="85">
        <f>ROUND(H46*I46/1000,2)</f>
        <v>5.41</v>
      </c>
      <c r="K46" s="85">
        <f>G46+J46</f>
        <v>105.53999999999999</v>
      </c>
      <c r="L46" s="85">
        <f>ROUND(E46*$M$79,2)</f>
        <v>27287.42</v>
      </c>
      <c r="M46" s="85">
        <f>S46-F46</f>
        <v>2.5300000000000002</v>
      </c>
      <c r="N46" s="85">
        <f>ROUND(L46*M46/1000,2)</f>
        <v>69.040000000000006</v>
      </c>
      <c r="O46" s="85">
        <f>ROUND(H46*$M$79,2)</f>
        <v>165.82</v>
      </c>
      <c r="P46" s="85">
        <f>T46-I46</f>
        <v>22.5</v>
      </c>
      <c r="Q46" s="85">
        <f>ROUND(O46*P46/1000,2)</f>
        <v>3.73</v>
      </c>
      <c r="R46" s="85">
        <f>N46+Q46</f>
        <v>72.77000000000001</v>
      </c>
      <c r="S46" s="30">
        <v>6.75</v>
      </c>
      <c r="T46" s="30">
        <v>60</v>
      </c>
      <c r="U46" s="142">
        <f>K46+R46</f>
        <v>178.31</v>
      </c>
      <c r="V46" s="171"/>
      <c r="W46" s="171"/>
      <c r="X46" s="171"/>
      <c r="Y46" s="171"/>
      <c r="Z46" s="171"/>
      <c r="AA46" s="171"/>
    </row>
    <row r="47" spans="1:27" s="120" customFormat="1" ht="39.6" customHeight="1" x14ac:dyDescent="0.2">
      <c r="A47" s="357"/>
      <c r="B47" s="35" t="s">
        <v>828</v>
      </c>
      <c r="C47" s="36" t="s">
        <v>172</v>
      </c>
      <c r="D47" s="36" t="s">
        <v>340</v>
      </c>
      <c r="E47" s="88">
        <v>10613.24</v>
      </c>
      <c r="F47" s="205">
        <f>ROUND(S47/8*5,2)</f>
        <v>7.64</v>
      </c>
      <c r="G47" s="205">
        <f>ROUND(E47*F47/1000,2)</f>
        <v>81.09</v>
      </c>
      <c r="H47" s="88">
        <v>306.14999999999998</v>
      </c>
      <c r="I47" s="205">
        <f>ROUND(T47/8*5,2)</f>
        <v>126.89</v>
      </c>
      <c r="J47" s="205">
        <f>ROUND(H47*I47/1000,2)</f>
        <v>38.85</v>
      </c>
      <c r="K47" s="205">
        <f>G47+J47</f>
        <v>119.94</v>
      </c>
      <c r="L47" s="85">
        <f>ROUND(E47*$M$79,2)</f>
        <v>12205.23</v>
      </c>
      <c r="M47" s="205">
        <f>S47-F47</f>
        <v>4.5900000000000007</v>
      </c>
      <c r="N47" s="205">
        <f>ROUND(L47*M47/1000,2)</f>
        <v>56.02</v>
      </c>
      <c r="O47" s="85">
        <f>ROUND(H47*$M$79,2)</f>
        <v>352.07</v>
      </c>
      <c r="P47" s="205">
        <f>T47-I47</f>
        <v>76.14</v>
      </c>
      <c r="Q47" s="205">
        <f>ROUND(O47*P47/1000,2)</f>
        <v>26.81</v>
      </c>
      <c r="R47" s="205">
        <f>N47+Q47</f>
        <v>82.83</v>
      </c>
      <c r="S47" s="30">
        <v>12.23</v>
      </c>
      <c r="T47" s="30">
        <v>203.03</v>
      </c>
      <c r="U47" s="178">
        <f>K47+R47</f>
        <v>202.76999999999998</v>
      </c>
      <c r="V47" s="171"/>
      <c r="W47" s="171"/>
      <c r="X47" s="171"/>
      <c r="Y47" s="171"/>
      <c r="Z47" s="171"/>
      <c r="AA47" s="171"/>
    </row>
    <row r="48" spans="1:27" s="120" customFormat="1" ht="53.65" customHeight="1" x14ac:dyDescent="0.2">
      <c r="A48" s="357"/>
      <c r="B48" s="39" t="s">
        <v>341</v>
      </c>
      <c r="C48" s="31"/>
      <c r="D48" s="32"/>
      <c r="E48" s="32"/>
      <c r="F48" s="31">
        <f>SUM(F49:F50)</f>
        <v>33.35</v>
      </c>
      <c r="G48" s="31">
        <f>SUM(G49:G50)</f>
        <v>488.09</v>
      </c>
      <c r="H48" s="31"/>
      <c r="I48" s="31">
        <f>SUM(I49:I50)</f>
        <v>558.32999999999993</v>
      </c>
      <c r="J48" s="31">
        <f>SUM(J49:J50)</f>
        <v>112.95</v>
      </c>
      <c r="K48" s="31">
        <f>SUM(K49:K50)</f>
        <v>601.04</v>
      </c>
      <c r="L48" s="32"/>
      <c r="M48" s="31">
        <f>SUM(M49:M50)</f>
        <v>20.02</v>
      </c>
      <c r="N48" s="31">
        <f>SUM(N49:N50)</f>
        <v>336.96</v>
      </c>
      <c r="O48" s="31"/>
      <c r="P48" s="31">
        <f t="shared" ref="P48:U48" si="46">SUM(P49:P50)</f>
        <v>334.99</v>
      </c>
      <c r="Q48" s="31">
        <f t="shared" si="46"/>
        <v>77.929999999999993</v>
      </c>
      <c r="R48" s="31">
        <f t="shared" si="46"/>
        <v>414.89</v>
      </c>
      <c r="S48" s="31">
        <f t="shared" si="46"/>
        <v>53.370000000000005</v>
      </c>
      <c r="T48" s="31">
        <f t="shared" si="46"/>
        <v>893.31999999999994</v>
      </c>
      <c r="U48" s="141">
        <f t="shared" si="46"/>
        <v>1015.93</v>
      </c>
      <c r="V48" s="171"/>
      <c r="W48" s="171"/>
      <c r="X48" s="171"/>
      <c r="Y48" s="171"/>
      <c r="Z48" s="171"/>
      <c r="AA48" s="171"/>
    </row>
    <row r="49" spans="1:27" s="120" customFormat="1" ht="37.35" customHeight="1" x14ac:dyDescent="0.2">
      <c r="A49" s="357"/>
      <c r="B49" s="93" t="s">
        <v>653</v>
      </c>
      <c r="C49" s="36" t="s">
        <v>318</v>
      </c>
      <c r="D49" s="36" t="s">
        <v>176</v>
      </c>
      <c r="E49" s="88">
        <v>14635.51</v>
      </c>
      <c r="F49" s="85">
        <f>ROUND(S49/8*5,2)</f>
        <v>33.14</v>
      </c>
      <c r="G49" s="85">
        <f>ROUND(E49*F49/1000,2)</f>
        <v>485.02</v>
      </c>
      <c r="H49" s="84">
        <v>202.23</v>
      </c>
      <c r="I49" s="85">
        <f>ROUND(T49/8*5,2)</f>
        <v>554.55999999999995</v>
      </c>
      <c r="J49" s="85">
        <f>ROUND(H49*I49/1000,2)</f>
        <v>112.15</v>
      </c>
      <c r="K49" s="85">
        <f>G49+J49</f>
        <v>597.16999999999996</v>
      </c>
      <c r="L49" s="85">
        <f>ROUND(E49*$M$79,2)</f>
        <v>16830.84</v>
      </c>
      <c r="M49" s="85">
        <f>S49-F49</f>
        <v>19.89</v>
      </c>
      <c r="N49" s="85">
        <f>ROUND(L49*M49/1000,2)</f>
        <v>334.77</v>
      </c>
      <c r="O49" s="85">
        <f>ROUND(H49*$M$79,2)</f>
        <v>232.56</v>
      </c>
      <c r="P49" s="85">
        <f>T49-I49</f>
        <v>332.73</v>
      </c>
      <c r="Q49" s="85">
        <f>ROUND(O49*P49/1000,2)</f>
        <v>77.38</v>
      </c>
      <c r="R49" s="85">
        <f>N49+Q49</f>
        <v>412.15</v>
      </c>
      <c r="S49" s="30">
        <v>53.03</v>
      </c>
      <c r="T49" s="30">
        <v>887.29</v>
      </c>
      <c r="U49" s="142">
        <f>K49+R49</f>
        <v>1009.3199999999999</v>
      </c>
      <c r="V49" s="171"/>
      <c r="W49" s="171"/>
      <c r="X49" s="171"/>
      <c r="Y49" s="171"/>
      <c r="Z49" s="171"/>
      <c r="AA49" s="171"/>
    </row>
    <row r="50" spans="1:27" s="120" customFormat="1" ht="48.6" customHeight="1" x14ac:dyDescent="0.2">
      <c r="A50" s="357"/>
      <c r="B50" s="35" t="s">
        <v>965</v>
      </c>
      <c r="C50" s="36" t="s">
        <v>175</v>
      </c>
      <c r="D50" s="36" t="s">
        <v>176</v>
      </c>
      <c r="E50" s="88">
        <v>14635.51</v>
      </c>
      <c r="F50" s="85">
        <f>ROUND(S50/8*5,2)</f>
        <v>0.21</v>
      </c>
      <c r="G50" s="85">
        <f>ROUND(E50*F50/1000,2)</f>
        <v>3.07</v>
      </c>
      <c r="H50" s="84">
        <v>213.19</v>
      </c>
      <c r="I50" s="85">
        <f>ROUND(T50/8*5,2)</f>
        <v>3.77</v>
      </c>
      <c r="J50" s="85">
        <f>ROUND(H50*I50/1000,2)</f>
        <v>0.8</v>
      </c>
      <c r="K50" s="85">
        <f>G50+J50</f>
        <v>3.87</v>
      </c>
      <c r="L50" s="85">
        <f>ROUND(E50*$M$79,2)</f>
        <v>16830.84</v>
      </c>
      <c r="M50" s="85">
        <f>S50-F50</f>
        <v>0.13000000000000003</v>
      </c>
      <c r="N50" s="85">
        <f>ROUND(L50*M50/1000,2)</f>
        <v>2.19</v>
      </c>
      <c r="O50" s="85">
        <f>ROUND(H50*$M$79,2)</f>
        <v>245.17</v>
      </c>
      <c r="P50" s="85">
        <f>T50-I50</f>
        <v>2.2600000000000002</v>
      </c>
      <c r="Q50" s="85">
        <f>ROUND(O50*P50/1000,2)</f>
        <v>0.55000000000000004</v>
      </c>
      <c r="R50" s="85">
        <f>N50+Q50</f>
        <v>2.74</v>
      </c>
      <c r="S50" s="30">
        <v>0.34</v>
      </c>
      <c r="T50" s="30">
        <v>6.03</v>
      </c>
      <c r="U50" s="142">
        <f>K50+R50</f>
        <v>6.61</v>
      </c>
      <c r="V50" s="171"/>
      <c r="W50" s="171"/>
      <c r="X50" s="171"/>
      <c r="Y50" s="171"/>
      <c r="Z50" s="171"/>
      <c r="AA50" s="171"/>
    </row>
    <row r="51" spans="1:27" s="120" customFormat="1" ht="81.400000000000006" customHeight="1" x14ac:dyDescent="0.2">
      <c r="A51" s="139" t="s">
        <v>391</v>
      </c>
      <c r="B51" s="35" t="s">
        <v>966</v>
      </c>
      <c r="C51" s="36" t="s">
        <v>39</v>
      </c>
      <c r="D51" s="36" t="s">
        <v>23</v>
      </c>
      <c r="E51" s="78">
        <v>12994.47</v>
      </c>
      <c r="F51" s="205">
        <f>ROUND(S51/8*5,2)</f>
        <v>8.4499999999999993</v>
      </c>
      <c r="G51" s="205">
        <f>ROUND(E51*F51/1000,2)</f>
        <v>109.8</v>
      </c>
      <c r="H51" s="84">
        <v>115.17</v>
      </c>
      <c r="I51" s="205">
        <f>ROUND(T51/8*5,2)</f>
        <v>118.53</v>
      </c>
      <c r="J51" s="205">
        <f>ROUND(H51*I51/1000,2)</f>
        <v>13.65</v>
      </c>
      <c r="K51" s="205">
        <f>G51+J51</f>
        <v>123.45</v>
      </c>
      <c r="L51" s="85">
        <f>ROUND(E51*$M$79,2)</f>
        <v>14943.64</v>
      </c>
      <c r="M51" s="205">
        <f>S51-F51</f>
        <v>5.07</v>
      </c>
      <c r="N51" s="205">
        <f>ROUND(L51*M51/1000,2)</f>
        <v>75.760000000000005</v>
      </c>
      <c r="O51" s="85">
        <f>ROUND(H51*$M$79,2)</f>
        <v>132.44999999999999</v>
      </c>
      <c r="P51" s="205">
        <f>T51-I51</f>
        <v>71.109999999999985</v>
      </c>
      <c r="Q51" s="205">
        <f>ROUND(O51*P51/1000,2)</f>
        <v>9.42</v>
      </c>
      <c r="R51" s="205">
        <f>N51+Q51</f>
        <v>85.18</v>
      </c>
      <c r="S51" s="30">
        <v>13.52</v>
      </c>
      <c r="T51" s="30">
        <v>189.64</v>
      </c>
      <c r="U51" s="178">
        <f>K51+R51</f>
        <v>208.63</v>
      </c>
      <c r="V51" s="171"/>
      <c r="W51" s="171"/>
      <c r="X51" s="171"/>
      <c r="Y51" s="171"/>
      <c r="Z51" s="171"/>
      <c r="AA51" s="171"/>
    </row>
    <row r="52" spans="1:27" s="120" customFormat="1" ht="63" customHeight="1" x14ac:dyDescent="0.2">
      <c r="A52" s="357" t="s">
        <v>392</v>
      </c>
      <c r="B52" s="39" t="s">
        <v>633</v>
      </c>
      <c r="C52" s="32"/>
      <c r="D52" s="31"/>
      <c r="E52" s="31"/>
      <c r="F52" s="31">
        <f>SUM(F53:F54)</f>
        <v>10.129999999999999</v>
      </c>
      <c r="G52" s="31">
        <f>SUM(G53:G54)</f>
        <v>175.29000000000002</v>
      </c>
      <c r="H52" s="31"/>
      <c r="I52" s="31">
        <f>SUM(I53:I54)</f>
        <v>181.25</v>
      </c>
      <c r="J52" s="31">
        <f>SUM(J53:J54)</f>
        <v>24.720000000000002</v>
      </c>
      <c r="K52" s="31">
        <f>SUM(K53:K54)</f>
        <v>200.01</v>
      </c>
      <c r="L52" s="31"/>
      <c r="M52" s="31">
        <f>SUM(M53:M54)</f>
        <v>6.07</v>
      </c>
      <c r="N52" s="31">
        <f>SUM(N53:N54)</f>
        <v>120.8</v>
      </c>
      <c r="O52" s="31"/>
      <c r="P52" s="31">
        <f t="shared" ref="P52:U52" si="47">SUM(P53:P54)</f>
        <v>108.75</v>
      </c>
      <c r="Q52" s="31">
        <f t="shared" si="47"/>
        <v>17.060000000000002</v>
      </c>
      <c r="R52" s="31">
        <f t="shared" si="47"/>
        <v>137.85999999999999</v>
      </c>
      <c r="S52" s="31">
        <f t="shared" si="47"/>
        <v>16.2</v>
      </c>
      <c r="T52" s="31">
        <f t="shared" si="47"/>
        <v>290</v>
      </c>
      <c r="U52" s="141">
        <f t="shared" si="47"/>
        <v>337.87</v>
      </c>
      <c r="V52" s="171"/>
      <c r="W52" s="171"/>
      <c r="X52" s="171"/>
      <c r="Y52" s="171"/>
      <c r="Z52" s="171"/>
      <c r="AA52" s="171"/>
    </row>
    <row r="53" spans="1:27" s="120" customFormat="1" ht="62.65" customHeight="1" x14ac:dyDescent="0.2">
      <c r="A53" s="357"/>
      <c r="B53" s="35" t="s">
        <v>328</v>
      </c>
      <c r="C53" s="36" t="s">
        <v>137</v>
      </c>
      <c r="D53" s="38" t="s">
        <v>329</v>
      </c>
      <c r="E53" s="88">
        <v>17304.490000000002</v>
      </c>
      <c r="F53" s="85">
        <f>ROUND(S53/8*5,2)</f>
        <v>3.88</v>
      </c>
      <c r="G53" s="85">
        <f>ROUND(E53*F53/1000,2)</f>
        <v>67.14</v>
      </c>
      <c r="H53" s="86">
        <v>113.88</v>
      </c>
      <c r="I53" s="85">
        <f>ROUND(T53/8*5,2)</f>
        <v>50</v>
      </c>
      <c r="J53" s="85">
        <f>ROUND(H53*I53/1000,2)</f>
        <v>5.69</v>
      </c>
      <c r="K53" s="85">
        <f>G53+J53</f>
        <v>72.83</v>
      </c>
      <c r="L53" s="85">
        <f>ROUND(E53*$M$79,2)</f>
        <v>19900.16</v>
      </c>
      <c r="M53" s="85">
        <f>S53-F53</f>
        <v>2.3200000000000003</v>
      </c>
      <c r="N53" s="85">
        <f>ROUND(L53*M53/1000,2)</f>
        <v>46.17</v>
      </c>
      <c r="O53" s="85">
        <f>ROUND(H53*$M$79,2)</f>
        <v>130.96</v>
      </c>
      <c r="P53" s="85">
        <f>T53-I53</f>
        <v>30</v>
      </c>
      <c r="Q53" s="85">
        <f>ROUND(O53*P53/1000,2)</f>
        <v>3.93</v>
      </c>
      <c r="R53" s="85">
        <f>N53+Q53</f>
        <v>50.1</v>
      </c>
      <c r="S53" s="30">
        <v>6.2</v>
      </c>
      <c r="T53" s="30">
        <v>80</v>
      </c>
      <c r="U53" s="142">
        <f>K53+R53</f>
        <v>122.93</v>
      </c>
      <c r="V53" s="171"/>
      <c r="W53" s="171"/>
      <c r="X53" s="171"/>
      <c r="Y53" s="171"/>
      <c r="Z53" s="171"/>
      <c r="AA53" s="171"/>
    </row>
    <row r="54" spans="1:27" s="120" customFormat="1" ht="66.75" customHeight="1" x14ac:dyDescent="0.2">
      <c r="A54" s="357"/>
      <c r="B54" s="35" t="s">
        <v>810</v>
      </c>
      <c r="C54" s="36" t="s">
        <v>139</v>
      </c>
      <c r="D54" s="38" t="s">
        <v>329</v>
      </c>
      <c r="E54" s="88">
        <v>17304.490000000002</v>
      </c>
      <c r="F54" s="205">
        <f>ROUND(S54/8*5,2)</f>
        <v>6.25</v>
      </c>
      <c r="G54" s="205">
        <f>ROUND(E54*F54/1000,2)</f>
        <v>108.15</v>
      </c>
      <c r="H54" s="86">
        <v>145.02000000000001</v>
      </c>
      <c r="I54" s="205">
        <f>ROUND(T54/8*5,2)</f>
        <v>131.25</v>
      </c>
      <c r="J54" s="205">
        <f>ROUND(H54*I54/1000,2)</f>
        <v>19.03</v>
      </c>
      <c r="K54" s="205">
        <f>G54+J54</f>
        <v>127.18</v>
      </c>
      <c r="L54" s="85">
        <f>ROUND(E54*$M$79,2)</f>
        <v>19900.16</v>
      </c>
      <c r="M54" s="205">
        <f>S54-F54</f>
        <v>3.75</v>
      </c>
      <c r="N54" s="205">
        <f>ROUND(L54*M54/1000,2)</f>
        <v>74.63</v>
      </c>
      <c r="O54" s="85">
        <f>ROUND(H54*$M$79,2)</f>
        <v>166.77</v>
      </c>
      <c r="P54" s="205">
        <f>T54-I54</f>
        <v>78.75</v>
      </c>
      <c r="Q54" s="205">
        <f>ROUND(O54*P54/1000,2)</f>
        <v>13.13</v>
      </c>
      <c r="R54" s="205">
        <f>N54+Q54</f>
        <v>87.759999999999991</v>
      </c>
      <c r="S54" s="30">
        <v>10</v>
      </c>
      <c r="T54" s="30">
        <v>210</v>
      </c>
      <c r="U54" s="142">
        <f>K54+R54</f>
        <v>214.94</v>
      </c>
      <c r="V54" s="171"/>
      <c r="W54" s="171"/>
      <c r="X54" s="171"/>
      <c r="Y54" s="171"/>
      <c r="Z54" s="171"/>
      <c r="AA54" s="171"/>
    </row>
    <row r="55" spans="1:27" s="120" customFormat="1" ht="51.4" customHeight="1" x14ac:dyDescent="0.2">
      <c r="A55" s="357"/>
      <c r="B55" s="39" t="s">
        <v>141</v>
      </c>
      <c r="C55" s="32"/>
      <c r="D55" s="32"/>
      <c r="E55" s="31"/>
      <c r="F55" s="31">
        <f>SUM(F56:F57)</f>
        <v>16.260000000000002</v>
      </c>
      <c r="G55" s="31">
        <f>SUM(G56:G57)</f>
        <v>281.37</v>
      </c>
      <c r="H55" s="31"/>
      <c r="I55" s="31">
        <f>SUM(I56:I57)</f>
        <v>218.75</v>
      </c>
      <c r="J55" s="31">
        <f>SUM(J56:J57)</f>
        <v>30.36</v>
      </c>
      <c r="K55" s="31">
        <f>SUM(K56:K57)</f>
        <v>311.73</v>
      </c>
      <c r="L55" s="31"/>
      <c r="M55" s="31">
        <f>SUM(M56:M57)</f>
        <v>9.7399999999999984</v>
      </c>
      <c r="N55" s="31">
        <f>SUM(N56:N57)</f>
        <v>193.82000000000002</v>
      </c>
      <c r="O55" s="31"/>
      <c r="P55" s="31">
        <f t="shared" ref="P55:U55" si="48">SUM(P56:P57)</f>
        <v>131.25</v>
      </c>
      <c r="Q55" s="31">
        <f t="shared" si="48"/>
        <v>20.950000000000003</v>
      </c>
      <c r="R55" s="31">
        <f t="shared" si="48"/>
        <v>214.77</v>
      </c>
      <c r="S55" s="31">
        <f t="shared" si="48"/>
        <v>26</v>
      </c>
      <c r="T55" s="31">
        <f t="shared" si="48"/>
        <v>350</v>
      </c>
      <c r="U55" s="141">
        <f t="shared" si="48"/>
        <v>526.5</v>
      </c>
      <c r="V55" s="171"/>
      <c r="W55" s="171"/>
      <c r="X55" s="171"/>
      <c r="Y55" s="171"/>
      <c r="Z55" s="171"/>
      <c r="AA55" s="171"/>
    </row>
    <row r="56" spans="1:27" s="120" customFormat="1" ht="49.5" customHeight="1" x14ac:dyDescent="0.2">
      <c r="A56" s="357"/>
      <c r="B56" s="35" t="s">
        <v>967</v>
      </c>
      <c r="C56" s="36" t="s">
        <v>137</v>
      </c>
      <c r="D56" s="38" t="s">
        <v>329</v>
      </c>
      <c r="E56" s="88">
        <v>17304.490000000002</v>
      </c>
      <c r="F56" s="85">
        <f>ROUND(S56/8*5,2)</f>
        <v>3.13</v>
      </c>
      <c r="G56" s="85">
        <f>ROUND(E56*F56/1000,2)</f>
        <v>54.16</v>
      </c>
      <c r="H56" s="86">
        <v>113.88</v>
      </c>
      <c r="I56" s="85">
        <f>ROUND(T56/8*5,2)</f>
        <v>43.75</v>
      </c>
      <c r="J56" s="85">
        <f>ROUND(H56*I56/1000,2)</f>
        <v>4.9800000000000004</v>
      </c>
      <c r="K56" s="85">
        <f>G56+J56</f>
        <v>59.14</v>
      </c>
      <c r="L56" s="85">
        <f>ROUND(E56*$M$79,2)</f>
        <v>19900.16</v>
      </c>
      <c r="M56" s="85">
        <f>S56-F56</f>
        <v>1.87</v>
      </c>
      <c r="N56" s="85">
        <f>ROUND(L56*M56/1000,2)</f>
        <v>37.21</v>
      </c>
      <c r="O56" s="85">
        <f>ROUND(H56*$M$79,2)</f>
        <v>130.96</v>
      </c>
      <c r="P56" s="85">
        <f>T56-I56</f>
        <v>26.25</v>
      </c>
      <c r="Q56" s="85">
        <f>ROUND(O56*P56/1000,2)</f>
        <v>3.44</v>
      </c>
      <c r="R56" s="85">
        <f>N56+Q56</f>
        <v>40.65</v>
      </c>
      <c r="S56" s="30">
        <v>5</v>
      </c>
      <c r="T56" s="30">
        <v>70</v>
      </c>
      <c r="U56" s="142">
        <f>K56+R56</f>
        <v>99.789999999999992</v>
      </c>
      <c r="V56" s="171"/>
      <c r="W56" s="171"/>
      <c r="X56" s="171"/>
      <c r="Y56" s="171"/>
      <c r="Z56" s="171"/>
      <c r="AA56" s="171"/>
    </row>
    <row r="57" spans="1:27" s="120" customFormat="1" ht="63.4" customHeight="1" x14ac:dyDescent="0.2">
      <c r="A57" s="357"/>
      <c r="B57" s="35" t="s">
        <v>968</v>
      </c>
      <c r="C57" s="36" t="s">
        <v>139</v>
      </c>
      <c r="D57" s="38" t="s">
        <v>329</v>
      </c>
      <c r="E57" s="88">
        <v>17304.490000000002</v>
      </c>
      <c r="F57" s="85">
        <f>ROUND(S57/8*5,2)</f>
        <v>13.13</v>
      </c>
      <c r="G57" s="85">
        <f>ROUND(E57*F57/1000,2)</f>
        <v>227.21</v>
      </c>
      <c r="H57" s="86">
        <v>145.02000000000001</v>
      </c>
      <c r="I57" s="85">
        <f>ROUND(T57/8*5,2)</f>
        <v>175</v>
      </c>
      <c r="J57" s="85">
        <f>ROUND(H57*I57/1000,2)</f>
        <v>25.38</v>
      </c>
      <c r="K57" s="85">
        <f>G57+J57</f>
        <v>252.59</v>
      </c>
      <c r="L57" s="85">
        <f>ROUND(E57*$M$79,2)</f>
        <v>19900.16</v>
      </c>
      <c r="M57" s="85">
        <f>S57-F57</f>
        <v>7.8699999999999992</v>
      </c>
      <c r="N57" s="85">
        <f>ROUND(L57*M57/1000,2)</f>
        <v>156.61000000000001</v>
      </c>
      <c r="O57" s="85">
        <f>ROUND(H57*$M$79,2)</f>
        <v>166.77</v>
      </c>
      <c r="P57" s="85">
        <f>T57-I57</f>
        <v>105</v>
      </c>
      <c r="Q57" s="85">
        <f>ROUND(O57*P57/1000,2)</f>
        <v>17.510000000000002</v>
      </c>
      <c r="R57" s="85">
        <f>N57+Q57</f>
        <v>174.12</v>
      </c>
      <c r="S57" s="30">
        <v>21</v>
      </c>
      <c r="T57" s="30">
        <v>280</v>
      </c>
      <c r="U57" s="142">
        <f>K57+R57</f>
        <v>426.71000000000004</v>
      </c>
      <c r="V57" s="171"/>
      <c r="W57" s="171"/>
      <c r="X57" s="171"/>
      <c r="Y57" s="171"/>
      <c r="Z57" s="171"/>
      <c r="AA57" s="171"/>
    </row>
    <row r="58" spans="1:27" s="120" customFormat="1" ht="59.65" customHeight="1" x14ac:dyDescent="0.2">
      <c r="A58" s="357" t="s">
        <v>109</v>
      </c>
      <c r="B58" s="35" t="s">
        <v>969</v>
      </c>
      <c r="C58" s="36" t="s">
        <v>416</v>
      </c>
      <c r="D58" s="36" t="s">
        <v>329</v>
      </c>
      <c r="E58" s="107">
        <v>12456.05</v>
      </c>
      <c r="F58" s="16">
        <f>ROUND(S58/8*5,2)</f>
        <v>4.8099999999999996</v>
      </c>
      <c r="G58" s="16">
        <f>ROUND(E58*F58/1000,2)</f>
        <v>59.91</v>
      </c>
      <c r="H58" s="86">
        <v>61.63</v>
      </c>
      <c r="I58" s="16">
        <f>ROUND(T58/8*5,2)</f>
        <v>77.94</v>
      </c>
      <c r="J58" s="16">
        <f>ROUND(H58*I58/1000,2)</f>
        <v>4.8</v>
      </c>
      <c r="K58" s="16">
        <f>G58+J58</f>
        <v>64.709999999999994</v>
      </c>
      <c r="L58" s="85">
        <f>ROUND(E58*$M$79,2)</f>
        <v>14324.46</v>
      </c>
      <c r="M58" s="16">
        <f>S58-F58</f>
        <v>2.8900000000000006</v>
      </c>
      <c r="N58" s="16">
        <f>ROUND(L58*M58/1000,2)</f>
        <v>41.4</v>
      </c>
      <c r="O58" s="85">
        <f>ROUND(H58*$M$79,2)</f>
        <v>70.87</v>
      </c>
      <c r="P58" s="16">
        <f>T58-I58</f>
        <v>46.760000000000005</v>
      </c>
      <c r="Q58" s="16">
        <f>ROUND(O58*P58/1000,2)</f>
        <v>3.31</v>
      </c>
      <c r="R58" s="16">
        <f>N58+Q58</f>
        <v>44.71</v>
      </c>
      <c r="S58" s="30">
        <v>7.7</v>
      </c>
      <c r="T58" s="30">
        <v>124.7</v>
      </c>
      <c r="U58" s="143">
        <f>K58+R58</f>
        <v>109.41999999999999</v>
      </c>
      <c r="V58" s="171"/>
      <c r="W58" s="171"/>
      <c r="X58" s="171"/>
      <c r="Y58" s="171"/>
      <c r="Z58" s="171"/>
      <c r="AA58" s="171"/>
    </row>
    <row r="59" spans="1:27" s="120" customFormat="1" ht="63.4" customHeight="1" thickBot="1" x14ac:dyDescent="0.25">
      <c r="A59" s="357"/>
      <c r="B59" s="35" t="s">
        <v>970</v>
      </c>
      <c r="C59" s="36" t="s">
        <v>416</v>
      </c>
      <c r="D59" s="36" t="s">
        <v>329</v>
      </c>
      <c r="E59" s="107">
        <v>12456.05</v>
      </c>
      <c r="F59" s="16">
        <f>ROUND(S59/8*5,2)</f>
        <v>46.88</v>
      </c>
      <c r="G59" s="16">
        <f>ROUND(E59*F59/1000,2)</f>
        <v>583.94000000000005</v>
      </c>
      <c r="H59" s="86">
        <v>61.63</v>
      </c>
      <c r="I59" s="16">
        <f>ROUND(T59/8*5,2)</f>
        <v>1625</v>
      </c>
      <c r="J59" s="16">
        <f>ROUND(H59*I59/1000,2)</f>
        <v>100.15</v>
      </c>
      <c r="K59" s="16">
        <f>G59+J59</f>
        <v>684.09</v>
      </c>
      <c r="L59" s="85">
        <f>ROUND(E59*$M$79,2)</f>
        <v>14324.46</v>
      </c>
      <c r="M59" s="16">
        <f>S59-F59</f>
        <v>28.119999999999997</v>
      </c>
      <c r="N59" s="16">
        <f>ROUND(L59*M59/1000,2)</f>
        <v>402.8</v>
      </c>
      <c r="O59" s="85">
        <f>ROUND(H59*$M$79,2)</f>
        <v>70.87</v>
      </c>
      <c r="P59" s="16">
        <f>T59-I59</f>
        <v>975</v>
      </c>
      <c r="Q59" s="16">
        <f>ROUND(O59*P59/1000,2)</f>
        <v>69.099999999999994</v>
      </c>
      <c r="R59" s="16">
        <f>N59+Q59</f>
        <v>471.9</v>
      </c>
      <c r="S59" s="30">
        <v>75</v>
      </c>
      <c r="T59" s="30">
        <v>2600</v>
      </c>
      <c r="U59" s="143">
        <f>K59+R59</f>
        <v>1155.99</v>
      </c>
      <c r="V59" s="171"/>
      <c r="W59" s="171"/>
      <c r="X59" s="171"/>
      <c r="Y59" s="171"/>
      <c r="Z59" s="171"/>
      <c r="AA59" s="171"/>
    </row>
    <row r="60" spans="1:27" s="120" customFormat="1" ht="41.85" customHeight="1" thickBot="1" x14ac:dyDescent="0.25">
      <c r="A60" s="8" t="s">
        <v>194</v>
      </c>
      <c r="B60" s="9" t="s">
        <v>195</v>
      </c>
      <c r="C60" s="10"/>
      <c r="D60" s="10"/>
      <c r="E60" s="10"/>
      <c r="F60" s="10">
        <f>SUM(F61:F65)</f>
        <v>33.769999999999996</v>
      </c>
      <c r="G60" s="10">
        <f>SUM(G61:G65)</f>
        <v>438.84000000000003</v>
      </c>
      <c r="H60" s="10"/>
      <c r="I60" s="10">
        <f>SUM(I61:I65)</f>
        <v>287.83</v>
      </c>
      <c r="J60" s="10">
        <f>SUM(J61:J65)</f>
        <v>33.159999999999997</v>
      </c>
      <c r="K60" s="10">
        <f>SUM(K61:K65)</f>
        <v>471.99999999999994</v>
      </c>
      <c r="L60" s="10"/>
      <c r="M60" s="10">
        <f>SUM(M61:M65)</f>
        <v>20.248999999999999</v>
      </c>
      <c r="N60" s="10">
        <f>SUM(N61:N65)</f>
        <v>302.59999999999997</v>
      </c>
      <c r="O60" s="10"/>
      <c r="P60" s="10">
        <f t="shared" ref="P60:U60" si="49">SUM(P61:P65)</f>
        <v>172.69499999999999</v>
      </c>
      <c r="Q60" s="10">
        <f t="shared" si="49"/>
        <v>22.86</v>
      </c>
      <c r="R60" s="10">
        <f t="shared" si="49"/>
        <v>325.45999999999998</v>
      </c>
      <c r="S60" s="10">
        <f t="shared" si="49"/>
        <v>54.018999999999998</v>
      </c>
      <c r="T60" s="10">
        <f t="shared" si="49"/>
        <v>460.52499999999998</v>
      </c>
      <c r="U60" s="17">
        <f t="shared" si="49"/>
        <v>797.45999999999992</v>
      </c>
      <c r="V60" s="171"/>
      <c r="W60" s="171"/>
      <c r="X60" s="171"/>
      <c r="Y60" s="171"/>
      <c r="Z60" s="171"/>
      <c r="AA60" s="171"/>
    </row>
    <row r="61" spans="1:27" s="120" customFormat="1" ht="38.25" x14ac:dyDescent="0.2">
      <c r="A61" s="20" t="s">
        <v>196</v>
      </c>
      <c r="B61" s="51" t="s">
        <v>417</v>
      </c>
      <c r="C61" s="85" t="s">
        <v>27</v>
      </c>
      <c r="D61" s="85" t="s">
        <v>23</v>
      </c>
      <c r="E61" s="78">
        <v>12994.47</v>
      </c>
      <c r="F61" s="15">
        <f>ROUND(S61/8*5,2)</f>
        <v>0.89</v>
      </c>
      <c r="G61" s="15">
        <f>ROUND(E61*F61/1000,2)</f>
        <v>11.57</v>
      </c>
      <c r="H61" s="84">
        <v>115.17</v>
      </c>
      <c r="I61" s="15">
        <f>ROUND(T61/8*5,2)</f>
        <v>18.75</v>
      </c>
      <c r="J61" s="15">
        <f>ROUND(H61*I61/1000,2)</f>
        <v>2.16</v>
      </c>
      <c r="K61" s="15">
        <f>G61+J61</f>
        <v>13.73</v>
      </c>
      <c r="L61" s="85">
        <f>ROUND(E61*$M$79,2)</f>
        <v>14943.64</v>
      </c>
      <c r="M61" s="15">
        <f>S61-F61</f>
        <v>0.53999999999999992</v>
      </c>
      <c r="N61" s="15">
        <f>ROUND(L61*M61/1000,2)</f>
        <v>8.07</v>
      </c>
      <c r="O61" s="85">
        <f>ROUND(H61*$M$79,2)</f>
        <v>132.44999999999999</v>
      </c>
      <c r="P61" s="15">
        <f>T61-I61</f>
        <v>11.25</v>
      </c>
      <c r="Q61" s="15">
        <f>ROUND(O61*P61/1000,2)</f>
        <v>1.49</v>
      </c>
      <c r="R61" s="15">
        <f>N61+Q61</f>
        <v>9.56</v>
      </c>
      <c r="S61" s="85">
        <v>1.43</v>
      </c>
      <c r="T61" s="85">
        <v>30</v>
      </c>
      <c r="U61" s="148">
        <f>K61+R61</f>
        <v>23.29</v>
      </c>
      <c r="V61" s="171"/>
      <c r="W61" s="171"/>
      <c r="X61" s="171"/>
      <c r="Y61" s="171"/>
      <c r="Z61" s="171"/>
      <c r="AA61" s="171"/>
    </row>
    <row r="62" spans="1:27" s="120" customFormat="1" ht="38.25" x14ac:dyDescent="0.2">
      <c r="A62" s="20" t="s">
        <v>201</v>
      </c>
      <c r="B62" s="51" t="s">
        <v>204</v>
      </c>
      <c r="C62" s="85" t="s">
        <v>27</v>
      </c>
      <c r="D62" s="85" t="s">
        <v>23</v>
      </c>
      <c r="E62" s="78">
        <v>12994.47</v>
      </c>
      <c r="F62" s="85">
        <f>ROUND(S62/8*5,2)</f>
        <v>9</v>
      </c>
      <c r="G62" s="85">
        <f>ROUND(E62*F62/1000,2)</f>
        <v>116.95</v>
      </c>
      <c r="H62" s="84">
        <v>115.17</v>
      </c>
      <c r="I62" s="85">
        <f>ROUND(T62/8*5,2)</f>
        <v>121.88</v>
      </c>
      <c r="J62" s="85">
        <f>ROUND(H62*I62/1000,2)</f>
        <v>14.04</v>
      </c>
      <c r="K62" s="85">
        <f>G62+J62</f>
        <v>130.99</v>
      </c>
      <c r="L62" s="85">
        <f>ROUND(E62*$M$79,2)</f>
        <v>14943.64</v>
      </c>
      <c r="M62" s="85">
        <f>S62-F62</f>
        <v>5.4</v>
      </c>
      <c r="N62" s="85">
        <f>ROUND(L62*M62/1000,2)</f>
        <v>80.7</v>
      </c>
      <c r="O62" s="85">
        <f>ROUND(H62*$M$79,2)</f>
        <v>132.44999999999999</v>
      </c>
      <c r="P62" s="85">
        <f>T62-I62</f>
        <v>73.12</v>
      </c>
      <c r="Q62" s="85">
        <f>ROUND(O62*P62/1000,2)</f>
        <v>9.68</v>
      </c>
      <c r="R62" s="85">
        <f>N62+Q62</f>
        <v>90.38</v>
      </c>
      <c r="S62" s="85">
        <v>14.4</v>
      </c>
      <c r="T62" s="85">
        <v>195</v>
      </c>
      <c r="U62" s="142">
        <f>K62+R62</f>
        <v>221.37</v>
      </c>
      <c r="V62" s="171"/>
      <c r="W62" s="171"/>
      <c r="X62" s="171"/>
      <c r="Y62" s="171"/>
      <c r="Z62" s="171"/>
      <c r="AA62" s="171"/>
    </row>
    <row r="63" spans="1:27" s="120" customFormat="1" ht="38.25" x14ac:dyDescent="0.2">
      <c r="A63" s="20" t="s">
        <v>203</v>
      </c>
      <c r="B63" s="51" t="s">
        <v>418</v>
      </c>
      <c r="C63" s="85" t="s">
        <v>27</v>
      </c>
      <c r="D63" s="85" t="s">
        <v>23</v>
      </c>
      <c r="E63" s="78">
        <v>12994.47</v>
      </c>
      <c r="F63" s="85">
        <f>ROUND(S63/8*5,2)</f>
        <v>22.38</v>
      </c>
      <c r="G63" s="85">
        <f>ROUND(E63*F63/1000,2)</f>
        <v>290.82</v>
      </c>
      <c r="H63" s="84">
        <v>115.17</v>
      </c>
      <c r="I63" s="85">
        <f>ROUND(T63/8*5,2)</f>
        <v>125</v>
      </c>
      <c r="J63" s="85">
        <f>ROUND(H63*I63/1000,2)</f>
        <v>14.4</v>
      </c>
      <c r="K63" s="85">
        <f>G63+J63</f>
        <v>305.21999999999997</v>
      </c>
      <c r="L63" s="85">
        <f>ROUND(E63*$M$79,2)</f>
        <v>14943.64</v>
      </c>
      <c r="M63" s="85">
        <f>S63-F63</f>
        <v>13.419999999999998</v>
      </c>
      <c r="N63" s="85">
        <f>ROUND(L63*M63/1000,2)</f>
        <v>200.54</v>
      </c>
      <c r="O63" s="85">
        <f>ROUND(H63*$M$79,2)</f>
        <v>132.44999999999999</v>
      </c>
      <c r="P63" s="85">
        <f>T63-I63</f>
        <v>75</v>
      </c>
      <c r="Q63" s="85">
        <f>ROUND(O63*P63/1000,2)</f>
        <v>9.93</v>
      </c>
      <c r="R63" s="85">
        <f>N63+Q63</f>
        <v>210.47</v>
      </c>
      <c r="S63" s="85">
        <v>35.799999999999997</v>
      </c>
      <c r="T63" s="85">
        <v>200</v>
      </c>
      <c r="U63" s="142">
        <f>K63+R63</f>
        <v>515.68999999999994</v>
      </c>
      <c r="V63" s="171"/>
      <c r="W63" s="171"/>
      <c r="X63" s="171"/>
      <c r="Y63" s="171"/>
      <c r="Z63" s="171"/>
      <c r="AA63" s="171"/>
    </row>
    <row r="64" spans="1:27" s="124" customFormat="1" ht="38.25" x14ac:dyDescent="0.2">
      <c r="A64" s="20" t="s">
        <v>205</v>
      </c>
      <c r="B64" s="51" t="s">
        <v>210</v>
      </c>
      <c r="C64" s="85" t="s">
        <v>27</v>
      </c>
      <c r="D64" s="85" t="s">
        <v>23</v>
      </c>
      <c r="E64" s="78">
        <v>12994.47</v>
      </c>
      <c r="F64" s="85">
        <f>ROUND(S64/8*5,2)</f>
        <v>0.63</v>
      </c>
      <c r="G64" s="85">
        <f>ROUND(E64*F64/1000,2)</f>
        <v>8.19</v>
      </c>
      <c r="H64" s="84">
        <v>115.17</v>
      </c>
      <c r="I64" s="85">
        <f>ROUND(T64/8*5,2)</f>
        <v>10</v>
      </c>
      <c r="J64" s="85">
        <f>ROUND(H64*I64/1000,2)</f>
        <v>1.1499999999999999</v>
      </c>
      <c r="K64" s="85">
        <f>G64+J64</f>
        <v>9.34</v>
      </c>
      <c r="L64" s="85">
        <f>ROUND(E64*$M$79,2)</f>
        <v>14943.64</v>
      </c>
      <c r="M64" s="85">
        <f>S64-F64</f>
        <v>0.37</v>
      </c>
      <c r="N64" s="85">
        <f>ROUND(L64*M64/1000,2)</f>
        <v>5.53</v>
      </c>
      <c r="O64" s="85">
        <f>ROUND(H64*$M$79,2)</f>
        <v>132.44999999999999</v>
      </c>
      <c r="P64" s="85">
        <f>T64-I64</f>
        <v>6</v>
      </c>
      <c r="Q64" s="85">
        <f>ROUND(O64*P64/1000,2)</f>
        <v>0.79</v>
      </c>
      <c r="R64" s="85">
        <f>N64+Q64</f>
        <v>6.32</v>
      </c>
      <c r="S64" s="85">
        <v>1</v>
      </c>
      <c r="T64" s="85">
        <v>16</v>
      </c>
      <c r="U64" s="142">
        <f>K64+R64</f>
        <v>15.66</v>
      </c>
      <c r="V64" s="175"/>
      <c r="W64" s="175"/>
      <c r="X64" s="175"/>
      <c r="Y64" s="175"/>
      <c r="Z64" s="175"/>
      <c r="AA64" s="175"/>
    </row>
    <row r="65" spans="1:27" s="124" customFormat="1" ht="41.25" customHeight="1" thickBot="1" x14ac:dyDescent="0.25">
      <c r="A65" s="179" t="s">
        <v>207</v>
      </c>
      <c r="B65" s="210" t="s">
        <v>212</v>
      </c>
      <c r="C65" s="16" t="s">
        <v>27</v>
      </c>
      <c r="D65" s="16" t="s">
        <v>23</v>
      </c>
      <c r="E65" s="78">
        <v>12994.47</v>
      </c>
      <c r="F65" s="16">
        <f>ROUND(S65/8*5,2)</f>
        <v>0.87</v>
      </c>
      <c r="G65" s="16">
        <f>ROUND(E65*F65/1000,2)</f>
        <v>11.31</v>
      </c>
      <c r="H65" s="78">
        <v>115.17</v>
      </c>
      <c r="I65" s="16">
        <f>ROUND(T65/8*5,2)</f>
        <v>12.2</v>
      </c>
      <c r="J65" s="16">
        <f>ROUND(H65*I65/1000,2)</f>
        <v>1.41</v>
      </c>
      <c r="K65" s="16">
        <f>G65+J65</f>
        <v>12.72</v>
      </c>
      <c r="L65" s="16">
        <f>ROUND(E65*$M$79,2)</f>
        <v>14943.64</v>
      </c>
      <c r="M65" s="16">
        <f>S65-F65</f>
        <v>0.51900000000000002</v>
      </c>
      <c r="N65" s="16">
        <f>ROUND(L65*M65/1000,2)</f>
        <v>7.76</v>
      </c>
      <c r="O65" s="16">
        <f>ROUND(H65*$M$79,2)</f>
        <v>132.44999999999999</v>
      </c>
      <c r="P65" s="16">
        <f>T65-I65</f>
        <v>7.3249999999999993</v>
      </c>
      <c r="Q65" s="16">
        <f>ROUND(O65*P65/1000,2)</f>
        <v>0.97</v>
      </c>
      <c r="R65" s="16">
        <f>N65+Q65</f>
        <v>8.73</v>
      </c>
      <c r="S65" s="16">
        <v>1.389</v>
      </c>
      <c r="T65" s="16">
        <v>19.524999999999999</v>
      </c>
      <c r="U65" s="143">
        <f>K65+R65</f>
        <v>21.450000000000003</v>
      </c>
      <c r="V65" s="175"/>
      <c r="W65" s="175"/>
      <c r="X65" s="175"/>
      <c r="Y65" s="175"/>
      <c r="Z65" s="175"/>
      <c r="AA65" s="175"/>
    </row>
    <row r="66" spans="1:27" s="120" customFormat="1" ht="38.25" customHeight="1" thickBot="1" x14ac:dyDescent="0.25">
      <c r="A66" s="339" t="s">
        <v>221</v>
      </c>
      <c r="B66" s="9" t="s">
        <v>222</v>
      </c>
      <c r="C66" s="10"/>
      <c r="D66" s="10"/>
      <c r="E66" s="9"/>
      <c r="F66" s="10">
        <f>SUM(F67:F67)</f>
        <v>1.25</v>
      </c>
      <c r="G66" s="10">
        <f>SUM(G67:G67)</f>
        <v>16.239999999999998</v>
      </c>
      <c r="H66" s="10"/>
      <c r="I66" s="10">
        <f>SUM(I67:I67)</f>
        <v>23.75</v>
      </c>
      <c r="J66" s="10">
        <f>SUM(J67:J67)</f>
        <v>2.74</v>
      </c>
      <c r="K66" s="10">
        <f>SUM(K67:K67)</f>
        <v>18.979999999999997</v>
      </c>
      <c r="L66" s="9"/>
      <c r="M66" s="10">
        <f>SUM(M67:M67)</f>
        <v>0.75</v>
      </c>
      <c r="N66" s="10">
        <f>SUM(N67:N67)</f>
        <v>11.21</v>
      </c>
      <c r="O66" s="10"/>
      <c r="P66" s="10">
        <f t="shared" ref="P66:U66" si="50">SUM(P67:P67)</f>
        <v>14.25</v>
      </c>
      <c r="Q66" s="10">
        <f t="shared" si="50"/>
        <v>1.89</v>
      </c>
      <c r="R66" s="10">
        <f t="shared" si="50"/>
        <v>13.100000000000001</v>
      </c>
      <c r="S66" s="10">
        <f t="shared" si="50"/>
        <v>2</v>
      </c>
      <c r="T66" s="10">
        <f t="shared" si="50"/>
        <v>38</v>
      </c>
      <c r="U66" s="17">
        <f t="shared" si="50"/>
        <v>32.08</v>
      </c>
      <c r="V66" s="171"/>
      <c r="W66" s="171"/>
      <c r="X66" s="171"/>
      <c r="Y66" s="171"/>
      <c r="Z66" s="171"/>
      <c r="AA66" s="171"/>
    </row>
    <row r="67" spans="1:27" s="120" customFormat="1" ht="69.75" customHeight="1" thickBot="1" x14ac:dyDescent="0.25">
      <c r="A67" s="132" t="s">
        <v>419</v>
      </c>
      <c r="B67" s="48" t="s">
        <v>420</v>
      </c>
      <c r="C67" s="47" t="s">
        <v>39</v>
      </c>
      <c r="D67" s="47" t="s">
        <v>23</v>
      </c>
      <c r="E67" s="83">
        <v>12994.47</v>
      </c>
      <c r="F67" s="47">
        <f>ROUND(S67/8*5,2)</f>
        <v>1.25</v>
      </c>
      <c r="G67" s="47">
        <f>ROUND(E67*F67/1000,2)</f>
        <v>16.239999999999998</v>
      </c>
      <c r="H67" s="83">
        <v>115.17</v>
      </c>
      <c r="I67" s="47">
        <f>ROUND(T67/8*5,2)</f>
        <v>23.75</v>
      </c>
      <c r="J67" s="47">
        <f>ROUND(H67*I67/1000,2)</f>
        <v>2.74</v>
      </c>
      <c r="K67" s="47">
        <f>G67+J67</f>
        <v>18.979999999999997</v>
      </c>
      <c r="L67" s="47">
        <f>ROUND(E67*$M$79,2)</f>
        <v>14943.64</v>
      </c>
      <c r="M67" s="47">
        <f>S67-F67</f>
        <v>0.75</v>
      </c>
      <c r="N67" s="47">
        <f>ROUND(L67*M67/1000,2)</f>
        <v>11.21</v>
      </c>
      <c r="O67" s="47">
        <f>ROUND(H67*$M$79,2)</f>
        <v>132.44999999999999</v>
      </c>
      <c r="P67" s="47">
        <f>T67-I67</f>
        <v>14.25</v>
      </c>
      <c r="Q67" s="47">
        <f>ROUND(O67*P67/1000,2)</f>
        <v>1.89</v>
      </c>
      <c r="R67" s="47">
        <f>N67+Q67</f>
        <v>13.100000000000001</v>
      </c>
      <c r="S67" s="47">
        <v>2</v>
      </c>
      <c r="T67" s="47">
        <v>38</v>
      </c>
      <c r="U67" s="161">
        <f>K67+R67</f>
        <v>32.08</v>
      </c>
      <c r="V67" s="171"/>
      <c r="W67" s="171"/>
      <c r="X67" s="171"/>
      <c r="Y67" s="171"/>
      <c r="Z67" s="171"/>
      <c r="AA67" s="171"/>
    </row>
    <row r="68" spans="1:27" s="120" customFormat="1" ht="26.25" thickBot="1" x14ac:dyDescent="0.25">
      <c r="A68" s="8" t="s">
        <v>225</v>
      </c>
      <c r="B68" s="9" t="s">
        <v>226</v>
      </c>
      <c r="C68" s="10"/>
      <c r="D68" s="10"/>
      <c r="E68" s="10"/>
      <c r="F68" s="10">
        <f>F69</f>
        <v>6.41</v>
      </c>
      <c r="G68" s="10">
        <f>G69</f>
        <v>83.29</v>
      </c>
      <c r="H68" s="10"/>
      <c r="I68" s="10">
        <f>I69</f>
        <v>115.66</v>
      </c>
      <c r="J68" s="10">
        <f>J69</f>
        <v>13.32</v>
      </c>
      <c r="K68" s="10">
        <f>K69</f>
        <v>96.610000000000014</v>
      </c>
      <c r="L68" s="10"/>
      <c r="M68" s="10">
        <f>M69</f>
        <v>3.8499999999999996</v>
      </c>
      <c r="N68" s="10">
        <f>N69</f>
        <v>57.53</v>
      </c>
      <c r="O68" s="10"/>
      <c r="P68" s="10">
        <f t="shared" ref="P68:U68" si="51">P69</f>
        <v>69.390000000000015</v>
      </c>
      <c r="Q68" s="10">
        <f t="shared" si="51"/>
        <v>9.19</v>
      </c>
      <c r="R68" s="10">
        <f t="shared" si="51"/>
        <v>66.72</v>
      </c>
      <c r="S68" s="10">
        <f t="shared" si="51"/>
        <v>10.26</v>
      </c>
      <c r="T68" s="10">
        <f t="shared" si="51"/>
        <v>185.05</v>
      </c>
      <c r="U68" s="17">
        <f t="shared" si="51"/>
        <v>163.33000000000001</v>
      </c>
      <c r="V68" s="171"/>
      <c r="W68" s="171"/>
      <c r="X68" s="171"/>
      <c r="Y68" s="171"/>
      <c r="Z68" s="171"/>
      <c r="AA68" s="171"/>
    </row>
    <row r="69" spans="1:27" s="120" customFormat="1" ht="52.9" customHeight="1" thickBot="1" x14ac:dyDescent="0.25">
      <c r="A69" s="132" t="s">
        <v>421</v>
      </c>
      <c r="B69" s="253" t="s">
        <v>228</v>
      </c>
      <c r="C69" s="47" t="s">
        <v>39</v>
      </c>
      <c r="D69" s="47" t="s">
        <v>23</v>
      </c>
      <c r="E69" s="83">
        <v>12994.47</v>
      </c>
      <c r="F69" s="47">
        <f>ROUND(S69/8*5,2)</f>
        <v>6.41</v>
      </c>
      <c r="G69" s="47">
        <f>ROUND(E69*F69/1000,2)</f>
        <v>83.29</v>
      </c>
      <c r="H69" s="77">
        <v>115.17</v>
      </c>
      <c r="I69" s="47">
        <f>ROUND(T69/8*5,2)</f>
        <v>115.66</v>
      </c>
      <c r="J69" s="47">
        <f>ROUND(H69*I69/1000,2)</f>
        <v>13.32</v>
      </c>
      <c r="K69" s="47">
        <f>G69+J69</f>
        <v>96.610000000000014</v>
      </c>
      <c r="L69" s="15">
        <f>ROUND(E69*$M$79,2)</f>
        <v>14943.64</v>
      </c>
      <c r="M69" s="47">
        <f>S69-F69</f>
        <v>3.8499999999999996</v>
      </c>
      <c r="N69" s="47">
        <f>ROUND(L69*M69/1000,2)</f>
        <v>57.53</v>
      </c>
      <c r="O69" s="15">
        <f>ROUND(H69*$M$79,2)</f>
        <v>132.44999999999999</v>
      </c>
      <c r="P69" s="47">
        <f>T69-I69</f>
        <v>69.390000000000015</v>
      </c>
      <c r="Q69" s="47">
        <f>ROUND(O69*P69/1000,2)</f>
        <v>9.19</v>
      </c>
      <c r="R69" s="47">
        <f>N69+Q69</f>
        <v>66.72</v>
      </c>
      <c r="S69" s="47">
        <v>10.26</v>
      </c>
      <c r="T69" s="47">
        <v>185.05</v>
      </c>
      <c r="U69" s="161">
        <f>K69+R69</f>
        <v>163.33000000000001</v>
      </c>
      <c r="V69" s="171"/>
      <c r="W69" s="171"/>
      <c r="X69" s="171"/>
      <c r="Y69" s="171"/>
      <c r="Z69" s="171"/>
      <c r="AA69" s="171"/>
    </row>
    <row r="70" spans="1:27" s="120" customFormat="1" ht="51" customHeight="1" thickBot="1" x14ac:dyDescent="0.25">
      <c r="A70" s="8" t="s">
        <v>235</v>
      </c>
      <c r="B70" s="9" t="s">
        <v>558</v>
      </c>
      <c r="C70" s="10"/>
      <c r="D70" s="10"/>
      <c r="E70" s="10"/>
      <c r="F70" s="10">
        <f>F71+F72</f>
        <v>0.79</v>
      </c>
      <c r="G70" s="10">
        <f>G71+G72</f>
        <v>10.74</v>
      </c>
      <c r="H70" s="10"/>
      <c r="I70" s="10">
        <f t="shared" ref="I70:K70" si="52">I71+I72</f>
        <v>14.57</v>
      </c>
      <c r="J70" s="10">
        <f t="shared" si="52"/>
        <v>2.13</v>
      </c>
      <c r="K70" s="10">
        <f t="shared" si="52"/>
        <v>12.870000000000001</v>
      </c>
      <c r="L70" s="10"/>
      <c r="M70" s="10">
        <f t="shared" ref="M70:N70" si="53">M71+M72</f>
        <v>0.48000000000000004</v>
      </c>
      <c r="N70" s="10">
        <f t="shared" si="53"/>
        <v>7.51</v>
      </c>
      <c r="O70" s="10"/>
      <c r="P70" s="10">
        <f t="shared" ref="P70:U70" si="54">P71+P72</f>
        <v>8.73</v>
      </c>
      <c r="Q70" s="10">
        <f t="shared" si="54"/>
        <v>1.46</v>
      </c>
      <c r="R70" s="10">
        <f t="shared" si="54"/>
        <v>8.9700000000000006</v>
      </c>
      <c r="S70" s="10">
        <f t="shared" si="54"/>
        <v>1.27</v>
      </c>
      <c r="T70" s="10">
        <f t="shared" si="54"/>
        <v>23.3</v>
      </c>
      <c r="U70" s="17">
        <f t="shared" si="54"/>
        <v>21.84</v>
      </c>
      <c r="V70" s="171"/>
      <c r="W70" s="171"/>
      <c r="X70" s="171"/>
      <c r="Y70" s="171"/>
      <c r="Z70" s="171"/>
      <c r="AA70" s="171"/>
    </row>
    <row r="71" spans="1:27" ht="46.5" customHeight="1" x14ac:dyDescent="0.2">
      <c r="A71" s="147" t="s">
        <v>422</v>
      </c>
      <c r="B71" s="76" t="s">
        <v>248</v>
      </c>
      <c r="C71" s="15" t="s">
        <v>39</v>
      </c>
      <c r="D71" s="15" t="s">
        <v>23</v>
      </c>
      <c r="E71" s="78">
        <v>12994.47</v>
      </c>
      <c r="F71" s="15">
        <f>ROUND(S71/8*5,2)</f>
        <v>0.5</v>
      </c>
      <c r="G71" s="15">
        <f>ROUND(E71*F71/1000,2)</f>
        <v>6.5</v>
      </c>
      <c r="H71" s="84">
        <v>115.17</v>
      </c>
      <c r="I71" s="15">
        <f>ROUND(T71/8*5,2)</f>
        <v>9.3800000000000008</v>
      </c>
      <c r="J71" s="15">
        <f>ROUND(H71*I71/1000,2)</f>
        <v>1.08</v>
      </c>
      <c r="K71" s="15">
        <f>G71+J71</f>
        <v>7.58</v>
      </c>
      <c r="L71" s="85">
        <f>ROUND(E71*$M$79,2)</f>
        <v>14943.64</v>
      </c>
      <c r="M71" s="15">
        <f>S71-F71</f>
        <v>0.30000000000000004</v>
      </c>
      <c r="N71" s="15">
        <f>ROUND(L71*M71/1000,2)</f>
        <v>4.4800000000000004</v>
      </c>
      <c r="O71" s="85">
        <f>ROUND(H71*$M$79,2)</f>
        <v>132.44999999999999</v>
      </c>
      <c r="P71" s="15">
        <f>T71-I71</f>
        <v>5.6199999999999992</v>
      </c>
      <c r="Q71" s="15">
        <f>ROUND(O71*P71/1000,2)</f>
        <v>0.74</v>
      </c>
      <c r="R71" s="15">
        <f>N71+Q71</f>
        <v>5.2200000000000006</v>
      </c>
      <c r="S71" s="85">
        <v>0.8</v>
      </c>
      <c r="T71" s="85">
        <v>15</v>
      </c>
      <c r="U71" s="148">
        <f>K71+R71</f>
        <v>12.8</v>
      </c>
    </row>
    <row r="72" spans="1:27" ht="68.25" customHeight="1" thickBot="1" x14ac:dyDescent="0.25">
      <c r="A72" s="147" t="s">
        <v>423</v>
      </c>
      <c r="B72" s="210" t="s">
        <v>424</v>
      </c>
      <c r="C72" s="36" t="s">
        <v>318</v>
      </c>
      <c r="D72" s="16" t="s">
        <v>176</v>
      </c>
      <c r="E72" s="107">
        <v>14635.51</v>
      </c>
      <c r="F72" s="16">
        <f>ROUND(S72/8*5,2)</f>
        <v>0.28999999999999998</v>
      </c>
      <c r="G72" s="16">
        <f>ROUND(E72*F72/1000,2)</f>
        <v>4.24</v>
      </c>
      <c r="H72" s="84">
        <v>202.23</v>
      </c>
      <c r="I72" s="16">
        <f>ROUND(T72/8*5,2)</f>
        <v>5.19</v>
      </c>
      <c r="J72" s="16">
        <f>ROUND(H72*I72/1000,2)</f>
        <v>1.05</v>
      </c>
      <c r="K72" s="16">
        <f>G72+J72</f>
        <v>5.29</v>
      </c>
      <c r="L72" s="85">
        <f>ROUND(E72*$M$79,2)</f>
        <v>16830.84</v>
      </c>
      <c r="M72" s="16">
        <f>S72-F72</f>
        <v>0.18</v>
      </c>
      <c r="N72" s="16">
        <f>ROUND(L72*M72/1000,2)</f>
        <v>3.03</v>
      </c>
      <c r="O72" s="85">
        <f>ROUND(H72*$M$79,2)</f>
        <v>232.56</v>
      </c>
      <c r="P72" s="16">
        <f>T72-I72</f>
        <v>3.1100000000000003</v>
      </c>
      <c r="Q72" s="16">
        <f>ROUND(O72*P72/1000,2)</f>
        <v>0.72</v>
      </c>
      <c r="R72" s="16">
        <f>N72+Q72</f>
        <v>3.75</v>
      </c>
      <c r="S72" s="85">
        <v>0.47</v>
      </c>
      <c r="T72" s="85">
        <v>8.3000000000000007</v>
      </c>
      <c r="U72" s="143">
        <f>K72+R72</f>
        <v>9.0399999999999991</v>
      </c>
    </row>
    <row r="73" spans="1:27" s="120" customFormat="1" ht="42" customHeight="1" thickBot="1" x14ac:dyDescent="0.25">
      <c r="A73" s="55" t="s">
        <v>15</v>
      </c>
      <c r="B73" s="9" t="s">
        <v>269</v>
      </c>
      <c r="C73" s="10"/>
      <c r="D73" s="10"/>
      <c r="E73" s="10"/>
      <c r="F73" s="10">
        <f>SUM(F74:F74)</f>
        <v>40.630000000000003</v>
      </c>
      <c r="G73" s="10">
        <f>SUM(G74:G74)</f>
        <v>527.97</v>
      </c>
      <c r="H73" s="10"/>
      <c r="I73" s="10">
        <f>SUM(I74:I74)</f>
        <v>500</v>
      </c>
      <c r="J73" s="10">
        <f>SUM(J74:J74)</f>
        <v>57.59</v>
      </c>
      <c r="K73" s="10">
        <f>SUM(K74:K74)</f>
        <v>585.56000000000006</v>
      </c>
      <c r="L73" s="10"/>
      <c r="M73" s="10">
        <f>SUM(M74:M74)</f>
        <v>24.369999999999997</v>
      </c>
      <c r="N73" s="10">
        <f>SUM(N74:N74)</f>
        <v>364.18</v>
      </c>
      <c r="O73" s="10"/>
      <c r="P73" s="10">
        <f t="shared" ref="P73:U73" si="55">SUM(P74:P74)</f>
        <v>300</v>
      </c>
      <c r="Q73" s="10">
        <f t="shared" si="55"/>
        <v>39.74</v>
      </c>
      <c r="R73" s="10">
        <f t="shared" si="55"/>
        <v>403.92</v>
      </c>
      <c r="S73" s="10">
        <f t="shared" si="55"/>
        <v>65</v>
      </c>
      <c r="T73" s="10">
        <f t="shared" si="55"/>
        <v>800</v>
      </c>
      <c r="U73" s="17">
        <f t="shared" si="55"/>
        <v>989.48</v>
      </c>
    </row>
    <row r="74" spans="1:27" s="120" customFormat="1" ht="68.25" customHeight="1" thickBot="1" x14ac:dyDescent="0.25">
      <c r="A74" s="145" t="s">
        <v>270</v>
      </c>
      <c r="B74" s="210" t="s">
        <v>271</v>
      </c>
      <c r="C74" s="16" t="s">
        <v>27</v>
      </c>
      <c r="D74" s="16" t="s">
        <v>23</v>
      </c>
      <c r="E74" s="78">
        <v>12994.47</v>
      </c>
      <c r="F74" s="16">
        <f>ROUND(S74/8*5,2)</f>
        <v>40.630000000000003</v>
      </c>
      <c r="G74" s="16">
        <f>ROUND(E74*F74/1000,2)</f>
        <v>527.97</v>
      </c>
      <c r="H74" s="78">
        <v>115.17</v>
      </c>
      <c r="I74" s="16">
        <f>ROUND(T74/8*5,2)</f>
        <v>500</v>
      </c>
      <c r="J74" s="16">
        <f>ROUND(H74*I74/1000,2)</f>
        <v>57.59</v>
      </c>
      <c r="K74" s="16">
        <f>G74+J74</f>
        <v>585.56000000000006</v>
      </c>
      <c r="L74" s="16">
        <f>ROUND(E74*$M$79,2)</f>
        <v>14943.64</v>
      </c>
      <c r="M74" s="16">
        <f>S74-F74</f>
        <v>24.369999999999997</v>
      </c>
      <c r="N74" s="16">
        <f>ROUND(L74*M74/1000,2)</f>
        <v>364.18</v>
      </c>
      <c r="O74" s="16">
        <f>ROUND(H74*$M$79,2)</f>
        <v>132.44999999999999</v>
      </c>
      <c r="P74" s="16">
        <f>T74-I74</f>
        <v>300</v>
      </c>
      <c r="Q74" s="16">
        <f>ROUND(O74*P74/1000,2)</f>
        <v>39.74</v>
      </c>
      <c r="R74" s="16">
        <f>N74+Q74</f>
        <v>403.92</v>
      </c>
      <c r="S74" s="16">
        <v>65</v>
      </c>
      <c r="T74" s="16">
        <v>800</v>
      </c>
      <c r="U74" s="143">
        <f>K74+R74</f>
        <v>989.48</v>
      </c>
      <c r="V74" s="171"/>
      <c r="W74" s="171"/>
      <c r="X74" s="171"/>
      <c r="Y74" s="171"/>
      <c r="Z74" s="171"/>
      <c r="AA74" s="171"/>
    </row>
    <row r="75" spans="1:27" s="73" customFormat="1" ht="17.25" customHeight="1" x14ac:dyDescent="0.2">
      <c r="A75" s="166"/>
      <c r="B75" s="167" t="s">
        <v>839</v>
      </c>
      <c r="C75" s="168"/>
      <c r="D75" s="168"/>
      <c r="E75" s="168"/>
      <c r="F75" s="168">
        <f>SUM(F76:F77)</f>
        <v>1016.6299999999999</v>
      </c>
      <c r="G75" s="168">
        <f>SUM(G76:G77)</f>
        <v>18491.27</v>
      </c>
      <c r="H75" s="168"/>
      <c r="I75" s="168">
        <f>SUM(I76:I77)</f>
        <v>12529.539999999999</v>
      </c>
      <c r="J75" s="168">
        <f>SUM(J76:J77)</f>
        <v>1641.1600000000003</v>
      </c>
      <c r="K75" s="168">
        <f>SUM(K76:K77)</f>
        <v>20132.43</v>
      </c>
      <c r="L75" s="168"/>
      <c r="M75" s="168">
        <f>SUM(M76:M77)</f>
        <v>609.88900000000012</v>
      </c>
      <c r="N75" s="168">
        <f>SUM(N76:N77)</f>
        <v>12757.35</v>
      </c>
      <c r="O75" s="168"/>
      <c r="P75" s="168">
        <f t="shared" ref="P75:U75" si="56">SUM(P76:P77)</f>
        <v>7517.6449999999995</v>
      </c>
      <c r="Q75" s="168">
        <f t="shared" si="56"/>
        <v>1131.1400000000001</v>
      </c>
      <c r="R75" s="168">
        <f t="shared" si="56"/>
        <v>13888.489999999998</v>
      </c>
      <c r="S75" s="168">
        <f t="shared" si="56"/>
        <v>1626.5189999999998</v>
      </c>
      <c r="T75" s="168">
        <f t="shared" si="56"/>
        <v>20047.184999999998</v>
      </c>
      <c r="U75" s="169">
        <f t="shared" si="56"/>
        <v>34020.920000000006</v>
      </c>
      <c r="V75" s="171"/>
      <c r="W75" s="171"/>
      <c r="X75" s="171"/>
      <c r="Y75" s="171"/>
      <c r="Z75" s="171"/>
      <c r="AA75" s="171"/>
    </row>
    <row r="76" spans="1:27" s="73" customFormat="1" x14ac:dyDescent="0.2">
      <c r="A76" s="149"/>
      <c r="B76" s="37" t="s">
        <v>92</v>
      </c>
      <c r="C76" s="58"/>
      <c r="D76" s="58"/>
      <c r="E76" s="58"/>
      <c r="F76" s="58">
        <f>F12+F14+F26+F60+F66+F68+F70+F73</f>
        <v>806.36999999999989</v>
      </c>
      <c r="G76" s="58">
        <f>G12+G14+G26+G60+G66+G68+G70+G73</f>
        <v>15603.65</v>
      </c>
      <c r="H76" s="58"/>
      <c r="I76" s="58">
        <f>I12+I14+I26+I60+I66+I68+I70+I73</f>
        <v>8190.9699999999993</v>
      </c>
      <c r="J76" s="58">
        <f>J12+J14+J26+J60+J66+J68+J70+J73</f>
        <v>1199.3000000000002</v>
      </c>
      <c r="K76" s="58">
        <f>K12+K14+K26+K60+K66+K68+K70+K73</f>
        <v>16802.95</v>
      </c>
      <c r="L76" s="58"/>
      <c r="M76" s="58">
        <f>M12+M14+M26+M60+M66+M68+M70+M73</f>
        <v>483.76900000000012</v>
      </c>
      <c r="N76" s="58">
        <f>N12+N14+N26+N60+N66+N68+N70+N73</f>
        <v>10765.59</v>
      </c>
      <c r="O76" s="58"/>
      <c r="P76" s="58">
        <f t="shared" ref="P76:U76" si="57">P12+P14+P26+P60+P66+P68+P70+P73</f>
        <v>4914.5249999999996</v>
      </c>
      <c r="Q76" s="58">
        <f t="shared" si="57"/>
        <v>826.28000000000009</v>
      </c>
      <c r="R76" s="58">
        <f t="shared" si="57"/>
        <v>11591.869999999999</v>
      </c>
      <c r="S76" s="58">
        <f t="shared" si="57"/>
        <v>1290.1389999999999</v>
      </c>
      <c r="T76" s="58">
        <f t="shared" si="57"/>
        <v>13105.494999999997</v>
      </c>
      <c r="U76" s="150">
        <f t="shared" si="57"/>
        <v>28394.820000000003</v>
      </c>
      <c r="V76" s="171"/>
      <c r="W76" s="171"/>
      <c r="X76" s="171"/>
      <c r="Y76" s="171"/>
      <c r="Z76" s="171"/>
      <c r="AA76" s="171"/>
    </row>
    <row r="77" spans="1:27" s="73" customFormat="1" ht="13.5" thickBot="1" x14ac:dyDescent="0.25">
      <c r="A77" s="151"/>
      <c r="B77" s="152" t="s">
        <v>93</v>
      </c>
      <c r="C77" s="153"/>
      <c r="D77" s="153"/>
      <c r="E77" s="153"/>
      <c r="F77" s="153">
        <f>F27</f>
        <v>210.26</v>
      </c>
      <c r="G77" s="153">
        <f>G27</f>
        <v>2887.62</v>
      </c>
      <c r="H77" s="153"/>
      <c r="I77" s="153">
        <f>I27</f>
        <v>4338.57</v>
      </c>
      <c r="J77" s="153">
        <f>J27</f>
        <v>441.86</v>
      </c>
      <c r="K77" s="153">
        <f>K27</f>
        <v>3329.48</v>
      </c>
      <c r="L77" s="153"/>
      <c r="M77" s="153">
        <f>M27</f>
        <v>126.12</v>
      </c>
      <c r="N77" s="153">
        <f>N27</f>
        <v>1991.76</v>
      </c>
      <c r="O77" s="153"/>
      <c r="P77" s="153">
        <f t="shared" ref="P77:U77" si="58">P27</f>
        <v>2603.12</v>
      </c>
      <c r="Q77" s="153">
        <f t="shared" si="58"/>
        <v>304.86</v>
      </c>
      <c r="R77" s="153">
        <f t="shared" si="58"/>
        <v>2296.62</v>
      </c>
      <c r="S77" s="153">
        <f t="shared" si="58"/>
        <v>336.38</v>
      </c>
      <c r="T77" s="153">
        <f t="shared" si="58"/>
        <v>6941.69</v>
      </c>
      <c r="U77" s="154">
        <f t="shared" si="58"/>
        <v>5626.0999999999995</v>
      </c>
      <c r="V77" s="171"/>
      <c r="W77" s="171"/>
      <c r="X77" s="171"/>
      <c r="Y77" s="171"/>
      <c r="Z77" s="171"/>
      <c r="AA77" s="171"/>
    </row>
    <row r="78" spans="1:27" ht="13.5" thickBot="1" x14ac:dyDescent="0.25"/>
    <row r="79" spans="1:27" x14ac:dyDescent="0.2">
      <c r="B79" s="112" t="s">
        <v>369</v>
      </c>
      <c r="C79" s="170"/>
      <c r="D79" s="115"/>
      <c r="H79" s="66" t="s">
        <v>425</v>
      </c>
      <c r="M79" s="67">
        <v>1.1499999999999999</v>
      </c>
    </row>
    <row r="80" spans="1:27" x14ac:dyDescent="0.2">
      <c r="I80" s="66"/>
    </row>
  </sheetData>
  <autoFilter ref="A11:U77"/>
  <mergeCells count="40">
    <mergeCell ref="A44:A50"/>
    <mergeCell ref="A52:A57"/>
    <mergeCell ref="A58:A59"/>
    <mergeCell ref="A30:A31"/>
    <mergeCell ref="A32:A33"/>
    <mergeCell ref="A35:A37"/>
    <mergeCell ref="A39:A40"/>
    <mergeCell ref="A42:A43"/>
    <mergeCell ref="A28:A29"/>
    <mergeCell ref="M9:M10"/>
    <mergeCell ref="N9:N10"/>
    <mergeCell ref="O9:O10"/>
    <mergeCell ref="P9:P10"/>
    <mergeCell ref="A8:A10"/>
    <mergeCell ref="B8:B10"/>
    <mergeCell ref="C8:C10"/>
    <mergeCell ref="D8:D10"/>
    <mergeCell ref="E8:K8"/>
    <mergeCell ref="L8:R8"/>
    <mergeCell ref="E9:E10"/>
    <mergeCell ref="F9:F10"/>
    <mergeCell ref="R9:R10"/>
    <mergeCell ref="G9:G10"/>
    <mergeCell ref="H9:H10"/>
    <mergeCell ref="J9:J10"/>
    <mergeCell ref="K9:K10"/>
    <mergeCell ref="L9:L10"/>
    <mergeCell ref="R2:U2"/>
    <mergeCell ref="R3:U3"/>
    <mergeCell ref="H4:J4"/>
    <mergeCell ref="R4:U4"/>
    <mergeCell ref="R5:U5"/>
    <mergeCell ref="U9:U10"/>
    <mergeCell ref="Q9:Q10"/>
    <mergeCell ref="S8:U8"/>
    <mergeCell ref="A6:T6"/>
    <mergeCell ref="S9:S10"/>
    <mergeCell ref="T9:T10"/>
    <mergeCell ref="B7:U7"/>
    <mergeCell ref="I9:I10"/>
  </mergeCells>
  <pageMargins left="0.39370078740157483" right="0.39370078740157483" top="0.78740157480314965" bottom="0" header="0.39370078740157483" footer="0"/>
  <pageSetup paperSize="9" scale="52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W226"/>
  <sheetViews>
    <sheetView view="pageBreakPreview" zoomScale="60" zoomScaleNormal="90" workbookViewId="0">
      <pane ySplit="12" topLeftCell="A202" activePane="bottomLeft" state="frozen"/>
      <selection pane="bottomLeft" activeCell="I5" sqref="I5:L5"/>
    </sheetView>
  </sheetViews>
  <sheetFormatPr defaultColWidth="9.42578125" defaultRowHeight="12.75" x14ac:dyDescent="0.2"/>
  <cols>
    <col min="1" max="1" width="9.42578125" style="186"/>
    <col min="2" max="2" width="42" style="1" customWidth="1"/>
    <col min="3" max="3" width="31.140625" style="4" customWidth="1"/>
    <col min="4" max="4" width="29.42578125" style="182" customWidth="1"/>
    <col min="5" max="5" width="20.5703125" style="183" customWidth="1"/>
    <col min="6" max="6" width="12.85546875" style="183" customWidth="1"/>
    <col min="7" max="7" width="9.42578125" style="183"/>
    <col min="8" max="8" width="11.140625" style="183" customWidth="1"/>
    <col min="9" max="9" width="12.42578125" style="183" customWidth="1"/>
    <col min="10" max="10" width="9.42578125" style="183"/>
    <col min="11" max="11" width="11.42578125" style="183" customWidth="1"/>
    <col min="12" max="12" width="13.5703125" style="183" customWidth="1"/>
    <col min="13" max="257" width="9.42578125" style="183"/>
    <col min="258" max="16384" width="9.42578125" style="6"/>
  </cols>
  <sheetData>
    <row r="2" spans="1:12" ht="15.75" customHeight="1" x14ac:dyDescent="0.2">
      <c r="A2" s="180"/>
      <c r="B2" s="181"/>
      <c r="C2" s="129"/>
      <c r="I2" s="379" t="s">
        <v>751</v>
      </c>
      <c r="J2" s="379"/>
      <c r="K2" s="379"/>
      <c r="L2" s="379"/>
    </row>
    <row r="3" spans="1:12" ht="21.6" customHeight="1" x14ac:dyDescent="0.2">
      <c r="A3" s="180"/>
      <c r="B3" s="181"/>
      <c r="C3" s="129"/>
      <c r="D3" s="184"/>
      <c r="E3" s="185"/>
      <c r="F3" s="185"/>
      <c r="I3" s="363" t="s">
        <v>976</v>
      </c>
      <c r="J3" s="363"/>
      <c r="K3" s="363"/>
      <c r="L3" s="363"/>
    </row>
    <row r="4" spans="1:12" ht="16.5" customHeight="1" x14ac:dyDescent="0.2">
      <c r="A4" s="180"/>
      <c r="B4" s="181"/>
      <c r="C4" s="129"/>
      <c r="D4" s="184"/>
      <c r="E4" s="185"/>
      <c r="F4" s="185"/>
      <c r="I4" s="363" t="s">
        <v>371</v>
      </c>
      <c r="J4" s="363"/>
      <c r="K4" s="363"/>
      <c r="L4" s="363"/>
    </row>
    <row r="5" spans="1:12" ht="22.5" customHeight="1" x14ac:dyDescent="0.2">
      <c r="A5" s="180"/>
      <c r="B5" s="181"/>
      <c r="C5" s="129"/>
      <c r="D5" s="184"/>
      <c r="E5" s="185"/>
      <c r="F5" s="185"/>
      <c r="I5" s="363" t="s">
        <v>989</v>
      </c>
      <c r="J5" s="363"/>
      <c r="K5" s="363"/>
      <c r="L5" s="363"/>
    </row>
    <row r="6" spans="1:12" ht="16.5" customHeight="1" x14ac:dyDescent="0.2">
      <c r="A6" s="343" t="s">
        <v>981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1"/>
    </row>
    <row r="7" spans="1:12" ht="21" customHeight="1" thickBot="1" x14ac:dyDescent="0.25">
      <c r="B7" s="343" t="s">
        <v>986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</row>
    <row r="8" spans="1:12" ht="21.75" customHeight="1" x14ac:dyDescent="0.2">
      <c r="A8" s="380" t="s">
        <v>1</v>
      </c>
      <c r="B8" s="347" t="s">
        <v>426</v>
      </c>
      <c r="C8" s="347" t="s">
        <v>3</v>
      </c>
      <c r="D8" s="383" t="s">
        <v>4</v>
      </c>
      <c r="E8" s="383" t="s">
        <v>427</v>
      </c>
      <c r="F8" s="383"/>
      <c r="G8" s="383"/>
      <c r="H8" s="383"/>
      <c r="I8" s="383"/>
      <c r="J8" s="383"/>
      <c r="K8" s="383"/>
      <c r="L8" s="386"/>
    </row>
    <row r="9" spans="1:12" ht="13.5" customHeight="1" x14ac:dyDescent="0.2">
      <c r="A9" s="381"/>
      <c r="B9" s="348"/>
      <c r="C9" s="348"/>
      <c r="D9" s="384"/>
      <c r="E9" s="348" t="s">
        <v>553</v>
      </c>
      <c r="F9" s="348"/>
      <c r="G9" s="348"/>
      <c r="H9" s="348" t="s">
        <v>554</v>
      </c>
      <c r="I9" s="348"/>
      <c r="J9" s="348"/>
      <c r="K9" s="348" t="s">
        <v>555</v>
      </c>
      <c r="L9" s="351"/>
    </row>
    <row r="10" spans="1:12" ht="22.5" customHeight="1" x14ac:dyDescent="0.2">
      <c r="A10" s="381"/>
      <c r="B10" s="348"/>
      <c r="C10" s="348"/>
      <c r="D10" s="384"/>
      <c r="E10" s="384" t="s">
        <v>661</v>
      </c>
      <c r="F10" s="384" t="s">
        <v>428</v>
      </c>
      <c r="G10" s="384" t="s">
        <v>662</v>
      </c>
      <c r="H10" s="384" t="s">
        <v>663</v>
      </c>
      <c r="I10" s="384" t="s">
        <v>429</v>
      </c>
      <c r="J10" s="384" t="s">
        <v>662</v>
      </c>
      <c r="K10" s="384" t="s">
        <v>429</v>
      </c>
      <c r="L10" s="387" t="s">
        <v>662</v>
      </c>
    </row>
    <row r="11" spans="1:12" ht="21.75" customHeight="1" thickBot="1" x14ac:dyDescent="0.25">
      <c r="A11" s="382"/>
      <c r="B11" s="349"/>
      <c r="C11" s="349"/>
      <c r="D11" s="385"/>
      <c r="E11" s="385"/>
      <c r="F11" s="385"/>
      <c r="G11" s="385"/>
      <c r="H11" s="385"/>
      <c r="I11" s="385"/>
      <c r="J11" s="385"/>
      <c r="K11" s="385"/>
      <c r="L11" s="388"/>
    </row>
    <row r="12" spans="1:12" s="187" customFormat="1" ht="13.5" thickBot="1" x14ac:dyDescent="0.25">
      <c r="A12" s="155" t="s">
        <v>6</v>
      </c>
      <c r="B12" s="156" t="s">
        <v>7</v>
      </c>
      <c r="C12" s="156" t="s">
        <v>8</v>
      </c>
      <c r="D12" s="156" t="s">
        <v>9</v>
      </c>
      <c r="E12" s="156" t="s">
        <v>10</v>
      </c>
      <c r="F12" s="156" t="s">
        <v>11</v>
      </c>
      <c r="G12" s="156" t="s">
        <v>12</v>
      </c>
      <c r="H12" s="156" t="s">
        <v>13</v>
      </c>
      <c r="I12" s="156" t="s">
        <v>14</v>
      </c>
      <c r="J12" s="156" t="s">
        <v>15</v>
      </c>
      <c r="K12" s="156" t="s">
        <v>16</v>
      </c>
      <c r="L12" s="157" t="s">
        <v>17</v>
      </c>
    </row>
    <row r="13" spans="1:12" ht="34.9" customHeight="1" thickBot="1" x14ac:dyDescent="0.25">
      <c r="A13" s="8" t="s">
        <v>18</v>
      </c>
      <c r="B13" s="9" t="s">
        <v>19</v>
      </c>
      <c r="C13" s="10"/>
      <c r="D13" s="10"/>
      <c r="E13" s="10"/>
      <c r="F13" s="10">
        <f>F14</f>
        <v>844.64</v>
      </c>
      <c r="G13" s="10">
        <f>G14</f>
        <v>97.28</v>
      </c>
      <c r="H13" s="10"/>
      <c r="I13" s="10">
        <f>I14</f>
        <v>844.63</v>
      </c>
      <c r="J13" s="10">
        <f>J14</f>
        <v>111.87</v>
      </c>
      <c r="K13" s="10">
        <f>K14</f>
        <v>1689.27</v>
      </c>
      <c r="L13" s="17">
        <f>L14</f>
        <v>209.15</v>
      </c>
    </row>
    <row r="14" spans="1:12" ht="45.75" customHeight="1" thickBot="1" x14ac:dyDescent="0.25">
      <c r="A14" s="224" t="s">
        <v>20</v>
      </c>
      <c r="B14" s="188" t="s">
        <v>26</v>
      </c>
      <c r="C14" s="189" t="s">
        <v>39</v>
      </c>
      <c r="D14" s="190" t="s">
        <v>430</v>
      </c>
      <c r="E14" s="83">
        <v>115.17</v>
      </c>
      <c r="F14" s="56">
        <f>ROUND(K14/12*6,2)</f>
        <v>844.64</v>
      </c>
      <c r="G14" s="56">
        <f>ROUND(F14*E14/1000,2)</f>
        <v>97.28</v>
      </c>
      <c r="H14" s="47">
        <f>ROUND(E14*$J$221,2)</f>
        <v>132.44999999999999</v>
      </c>
      <c r="I14" s="191">
        <f>K14-F14</f>
        <v>844.63</v>
      </c>
      <c r="J14" s="191">
        <f>ROUND(H14*I14/1000,2)</f>
        <v>111.87</v>
      </c>
      <c r="K14" s="189">
        <v>1689.27</v>
      </c>
      <c r="L14" s="223">
        <f>J14+G14</f>
        <v>209.15</v>
      </c>
    </row>
    <row r="15" spans="1:12" ht="40.700000000000003" customHeight="1" thickBot="1" x14ac:dyDescent="0.25">
      <c r="A15" s="8" t="s">
        <v>28</v>
      </c>
      <c r="B15" s="9" t="s">
        <v>431</v>
      </c>
      <c r="C15" s="10"/>
      <c r="D15" s="10"/>
      <c r="E15" s="10"/>
      <c r="F15" s="10">
        <f>SUM(F16:F17)</f>
        <v>115</v>
      </c>
      <c r="G15" s="10">
        <f>SUM(G16:G17)</f>
        <v>12.12</v>
      </c>
      <c r="H15" s="10"/>
      <c r="I15" s="10">
        <f>SUM(I16:I17)</f>
        <v>115</v>
      </c>
      <c r="J15" s="10">
        <f>SUM(J16:J17)</f>
        <v>13.569999999999999</v>
      </c>
      <c r="K15" s="10">
        <f>SUM(K16:K17)</f>
        <v>230</v>
      </c>
      <c r="L15" s="17">
        <f>SUM(L16:L17)</f>
        <v>25.69</v>
      </c>
    </row>
    <row r="16" spans="1:12" ht="29.25" customHeight="1" x14ac:dyDescent="0.2">
      <c r="A16" s="389" t="s">
        <v>30</v>
      </c>
      <c r="B16" s="354" t="s">
        <v>31</v>
      </c>
      <c r="C16" s="15" t="s">
        <v>32</v>
      </c>
      <c r="D16" s="192" t="s">
        <v>430</v>
      </c>
      <c r="E16" s="77">
        <v>21.21</v>
      </c>
      <c r="F16" s="52">
        <f>ROUND(K16/12*6,2)</f>
        <v>40</v>
      </c>
      <c r="G16" s="52">
        <f>ROUND(E16*F16/1000,2)</f>
        <v>0.85</v>
      </c>
      <c r="H16" s="87">
        <f>ROUND(E16*$J$223,2)</f>
        <v>23.76</v>
      </c>
      <c r="I16" s="192">
        <f>K16-F16</f>
        <v>40</v>
      </c>
      <c r="J16" s="192">
        <f>ROUND(H16*I16/1000,2)</f>
        <v>0.95</v>
      </c>
      <c r="K16" s="192">
        <v>80</v>
      </c>
      <c r="L16" s="225">
        <f>J16+G16</f>
        <v>1.7999999999999998</v>
      </c>
    </row>
    <row r="17" spans="1:12" ht="24.75" customHeight="1" thickBot="1" x14ac:dyDescent="0.25">
      <c r="A17" s="389"/>
      <c r="B17" s="354"/>
      <c r="C17" s="16" t="s">
        <v>33</v>
      </c>
      <c r="D17" s="193" t="s">
        <v>430</v>
      </c>
      <c r="E17" s="78">
        <v>150.25</v>
      </c>
      <c r="F17" s="125">
        <f>ROUND(K17/12*6,2)</f>
        <v>75</v>
      </c>
      <c r="G17" s="125">
        <f>ROUND(F17*E17/1000,2)</f>
        <v>11.27</v>
      </c>
      <c r="H17" s="87">
        <f>ROUND(E17*$J$223,2)</f>
        <v>168.28</v>
      </c>
      <c r="I17" s="193">
        <f>K17-F17</f>
        <v>75</v>
      </c>
      <c r="J17" s="193">
        <f>ROUND(H17*I17/1000,2)</f>
        <v>12.62</v>
      </c>
      <c r="K17" s="193">
        <v>150</v>
      </c>
      <c r="L17" s="226">
        <f>J17+G17</f>
        <v>23.89</v>
      </c>
    </row>
    <row r="18" spans="1:12" ht="36.75" customHeight="1" thickBot="1" x14ac:dyDescent="0.25">
      <c r="A18" s="8" t="s">
        <v>35</v>
      </c>
      <c r="B18" s="9" t="s">
        <v>288</v>
      </c>
      <c r="C18" s="10"/>
      <c r="D18" s="10"/>
      <c r="E18" s="10"/>
      <c r="F18" s="10">
        <f>SUM(F19:F40)</f>
        <v>25580.77</v>
      </c>
      <c r="G18" s="10">
        <f>SUM(G19:G40)</f>
        <v>2696.95</v>
      </c>
      <c r="H18" s="10"/>
      <c r="I18" s="10">
        <f>SUM(I19:I40)</f>
        <v>25580.709999999995</v>
      </c>
      <c r="J18" s="10">
        <f>SUM(J19:J40)</f>
        <v>3071.5300000000011</v>
      </c>
      <c r="K18" s="10">
        <f>SUM(K19:K40)</f>
        <v>51161.479999999996</v>
      </c>
      <c r="L18" s="17">
        <f>SUM(L19:L40)</f>
        <v>5768.48</v>
      </c>
    </row>
    <row r="19" spans="1:12" ht="74.25" customHeight="1" x14ac:dyDescent="0.2">
      <c r="A19" s="227" t="s">
        <v>37</v>
      </c>
      <c r="B19" s="51" t="s">
        <v>38</v>
      </c>
      <c r="C19" s="85" t="s">
        <v>39</v>
      </c>
      <c r="D19" s="85" t="s">
        <v>430</v>
      </c>
      <c r="E19" s="84">
        <v>115.17</v>
      </c>
      <c r="F19" s="52">
        <f t="shared" ref="F19:F40" si="0">ROUND(K19/12*6,2)</f>
        <v>559.25</v>
      </c>
      <c r="G19" s="52">
        <f>ROUND(F19*E19/1000,2)</f>
        <v>64.41</v>
      </c>
      <c r="H19" s="85">
        <f>ROUND(E19*$J$221,2)</f>
        <v>132.44999999999999</v>
      </c>
      <c r="I19" s="192">
        <f t="shared" ref="I19:I40" si="1">K19-F19</f>
        <v>559.25</v>
      </c>
      <c r="J19" s="192">
        <f t="shared" ref="J19:J40" si="2">ROUND(H19*I19/1000,2)</f>
        <v>74.069999999999993</v>
      </c>
      <c r="K19" s="85">
        <v>1118.5</v>
      </c>
      <c r="L19" s="225">
        <f t="shared" ref="L19:L40" si="3">J19+G19</f>
        <v>138.47999999999999</v>
      </c>
    </row>
    <row r="20" spans="1:12" ht="63.75" customHeight="1" x14ac:dyDescent="0.2">
      <c r="A20" s="227" t="s">
        <v>40</v>
      </c>
      <c r="B20" s="51" t="s">
        <v>41</v>
      </c>
      <c r="C20" s="85" t="s">
        <v>39</v>
      </c>
      <c r="D20" s="85" t="s">
        <v>430</v>
      </c>
      <c r="E20" s="84">
        <v>115.17</v>
      </c>
      <c r="F20" s="205">
        <f t="shared" si="0"/>
        <v>291</v>
      </c>
      <c r="G20" s="205">
        <f>ROUND(F20*E20/1000,2)</f>
        <v>33.51</v>
      </c>
      <c r="H20" s="85">
        <f>ROUND(E20*$J$221,2)</f>
        <v>132.44999999999999</v>
      </c>
      <c r="I20" s="87">
        <f t="shared" si="1"/>
        <v>291</v>
      </c>
      <c r="J20" s="192">
        <f t="shared" si="2"/>
        <v>38.54</v>
      </c>
      <c r="K20" s="85">
        <v>582</v>
      </c>
      <c r="L20" s="225">
        <f t="shared" si="3"/>
        <v>72.05</v>
      </c>
    </row>
    <row r="21" spans="1:12" ht="63.75" customHeight="1" x14ac:dyDescent="0.2">
      <c r="A21" s="227" t="s">
        <v>42</v>
      </c>
      <c r="B21" s="51" t="s">
        <v>43</v>
      </c>
      <c r="C21" s="85" t="s">
        <v>39</v>
      </c>
      <c r="D21" s="85" t="s">
        <v>430</v>
      </c>
      <c r="E21" s="84">
        <v>115.17</v>
      </c>
      <c r="F21" s="205">
        <f t="shared" si="0"/>
        <v>130.5</v>
      </c>
      <c r="G21" s="205">
        <f>ROUND(F21*E21/1000,2)</f>
        <v>15.03</v>
      </c>
      <c r="H21" s="85">
        <f>ROUND(E21*$J$221,2)</f>
        <v>132.44999999999999</v>
      </c>
      <c r="I21" s="87">
        <f t="shared" si="1"/>
        <v>130.5</v>
      </c>
      <c r="J21" s="192">
        <f t="shared" si="2"/>
        <v>17.28</v>
      </c>
      <c r="K21" s="85">
        <v>261</v>
      </c>
      <c r="L21" s="225">
        <f t="shared" si="3"/>
        <v>32.31</v>
      </c>
    </row>
    <row r="22" spans="1:12" ht="46.5" customHeight="1" x14ac:dyDescent="0.2">
      <c r="A22" s="227" t="s">
        <v>44</v>
      </c>
      <c r="B22" s="51" t="s">
        <v>294</v>
      </c>
      <c r="C22" s="85" t="s">
        <v>39</v>
      </c>
      <c r="D22" s="85" t="s">
        <v>430</v>
      </c>
      <c r="E22" s="84">
        <v>115.17</v>
      </c>
      <c r="F22" s="205">
        <f t="shared" si="0"/>
        <v>5369.5</v>
      </c>
      <c r="G22" s="205">
        <f>ROUND(F22*E22/1000,2)</f>
        <v>618.41</v>
      </c>
      <c r="H22" s="85">
        <f>ROUND(E22*$J$221,2)</f>
        <v>132.44999999999999</v>
      </c>
      <c r="I22" s="87">
        <f t="shared" si="1"/>
        <v>5369.5</v>
      </c>
      <c r="J22" s="192">
        <f t="shared" si="2"/>
        <v>711.19</v>
      </c>
      <c r="K22" s="85">
        <v>10739</v>
      </c>
      <c r="L22" s="225">
        <f t="shared" si="3"/>
        <v>1329.6</v>
      </c>
    </row>
    <row r="23" spans="1:12" ht="40.5" customHeight="1" x14ac:dyDescent="0.2">
      <c r="A23" s="390" t="s">
        <v>46</v>
      </c>
      <c r="B23" s="360" t="s">
        <v>47</v>
      </c>
      <c r="C23" s="85" t="s">
        <v>337</v>
      </c>
      <c r="D23" s="85" t="s">
        <v>432</v>
      </c>
      <c r="E23" s="86">
        <v>60.02</v>
      </c>
      <c r="F23" s="87">
        <f t="shared" si="0"/>
        <v>945</v>
      </c>
      <c r="G23" s="87">
        <f>ROUND(E23*F23/1000,2)</f>
        <v>56.72</v>
      </c>
      <c r="H23" s="87">
        <f>ROUND(E23*$J$223,2)</f>
        <v>67.22</v>
      </c>
      <c r="I23" s="87">
        <f t="shared" si="1"/>
        <v>945</v>
      </c>
      <c r="J23" s="192">
        <f t="shared" si="2"/>
        <v>63.52</v>
      </c>
      <c r="K23" s="87">
        <v>1890</v>
      </c>
      <c r="L23" s="225">
        <f t="shared" si="3"/>
        <v>120.24000000000001</v>
      </c>
    </row>
    <row r="24" spans="1:12" ht="42" customHeight="1" x14ac:dyDescent="0.2">
      <c r="A24" s="390"/>
      <c r="B24" s="360"/>
      <c r="C24" s="85" t="s">
        <v>181</v>
      </c>
      <c r="D24" s="85" t="s">
        <v>433</v>
      </c>
      <c r="E24" s="86">
        <v>82.33</v>
      </c>
      <c r="F24" s="87">
        <f t="shared" si="0"/>
        <v>121.5</v>
      </c>
      <c r="G24" s="87">
        <f>ROUND(E24*F24/1000,2)</f>
        <v>10</v>
      </c>
      <c r="H24" s="87">
        <f>ROUND(E24*$J$223,2)</f>
        <v>92.21</v>
      </c>
      <c r="I24" s="87">
        <f t="shared" si="1"/>
        <v>121.5</v>
      </c>
      <c r="J24" s="192">
        <f t="shared" si="2"/>
        <v>11.2</v>
      </c>
      <c r="K24" s="87">
        <v>243</v>
      </c>
      <c r="L24" s="225">
        <f t="shared" si="3"/>
        <v>21.2</v>
      </c>
    </row>
    <row r="25" spans="1:12" ht="56.25" customHeight="1" x14ac:dyDescent="0.2">
      <c r="A25" s="227" t="s">
        <v>299</v>
      </c>
      <c r="B25" s="51" t="s">
        <v>72</v>
      </c>
      <c r="C25" s="85" t="s">
        <v>73</v>
      </c>
      <c r="D25" s="36" t="s">
        <v>154</v>
      </c>
      <c r="E25" s="86">
        <v>410.07</v>
      </c>
      <c r="F25" s="87">
        <f t="shared" si="0"/>
        <v>819.68</v>
      </c>
      <c r="G25" s="87">
        <f>ROUND(E25*F25/1000,2)</f>
        <v>336.13</v>
      </c>
      <c r="H25" s="87">
        <f>ROUND(E25*$J$223,2)</f>
        <v>459.28</v>
      </c>
      <c r="I25" s="87">
        <f t="shared" si="1"/>
        <v>819.67</v>
      </c>
      <c r="J25" s="192">
        <f t="shared" si="2"/>
        <v>376.46</v>
      </c>
      <c r="K25" s="87">
        <v>1639.35</v>
      </c>
      <c r="L25" s="225">
        <f t="shared" si="3"/>
        <v>712.58999999999992</v>
      </c>
    </row>
    <row r="26" spans="1:12" ht="42" customHeight="1" x14ac:dyDescent="0.2">
      <c r="A26" s="227" t="s">
        <v>301</v>
      </c>
      <c r="B26" s="51" t="s">
        <v>296</v>
      </c>
      <c r="C26" s="87" t="s">
        <v>297</v>
      </c>
      <c r="D26" s="85" t="s">
        <v>298</v>
      </c>
      <c r="E26" s="86">
        <v>159.72</v>
      </c>
      <c r="F26" s="87">
        <f t="shared" si="0"/>
        <v>1080</v>
      </c>
      <c r="G26" s="87">
        <f>ROUND(E26*F26/1000,2)</f>
        <v>172.5</v>
      </c>
      <c r="H26" s="87">
        <f>ROUND(E26*$J$223,2)</f>
        <v>178.89</v>
      </c>
      <c r="I26" s="87">
        <f t="shared" si="1"/>
        <v>1080</v>
      </c>
      <c r="J26" s="192">
        <f t="shared" si="2"/>
        <v>193.2</v>
      </c>
      <c r="K26" s="87">
        <v>2160</v>
      </c>
      <c r="L26" s="225">
        <f t="shared" si="3"/>
        <v>365.7</v>
      </c>
    </row>
    <row r="27" spans="1:12" ht="44.25" customHeight="1" x14ac:dyDescent="0.2">
      <c r="A27" s="227" t="s">
        <v>56</v>
      </c>
      <c r="B27" s="51" t="s">
        <v>57</v>
      </c>
      <c r="C27" s="85" t="s">
        <v>39</v>
      </c>
      <c r="D27" s="85" t="s">
        <v>430</v>
      </c>
      <c r="E27" s="84">
        <v>115.17</v>
      </c>
      <c r="F27" s="205">
        <f t="shared" si="0"/>
        <v>4267.45</v>
      </c>
      <c r="G27" s="205">
        <f>ROUND(F27*E27/1000,2)</f>
        <v>491.48</v>
      </c>
      <c r="H27" s="85">
        <f>ROUND(E27*$J$221,2)</f>
        <v>132.44999999999999</v>
      </c>
      <c r="I27" s="87">
        <f t="shared" si="1"/>
        <v>4267.45</v>
      </c>
      <c r="J27" s="192">
        <f t="shared" si="2"/>
        <v>565.22</v>
      </c>
      <c r="K27" s="85">
        <v>8534.9</v>
      </c>
      <c r="L27" s="225">
        <f t="shared" si="3"/>
        <v>1056.7</v>
      </c>
    </row>
    <row r="28" spans="1:12" ht="52.5" customHeight="1" x14ac:dyDescent="0.2">
      <c r="A28" s="228" t="s">
        <v>58</v>
      </c>
      <c r="B28" s="51" t="s">
        <v>59</v>
      </c>
      <c r="C28" s="85" t="s">
        <v>60</v>
      </c>
      <c r="D28" s="85" t="s">
        <v>434</v>
      </c>
      <c r="E28" s="86">
        <v>58.52</v>
      </c>
      <c r="F28" s="87">
        <f t="shared" si="0"/>
        <v>1369.47</v>
      </c>
      <c r="G28" s="87">
        <f>ROUND(E28*F28/1000,2)</f>
        <v>80.14</v>
      </c>
      <c r="H28" s="87">
        <f>ROUND(E28*$J$223,2)</f>
        <v>65.540000000000006</v>
      </c>
      <c r="I28" s="87">
        <f t="shared" si="1"/>
        <v>1369.4599999999998</v>
      </c>
      <c r="J28" s="192">
        <f t="shared" si="2"/>
        <v>89.75</v>
      </c>
      <c r="K28" s="87">
        <v>2738.93</v>
      </c>
      <c r="L28" s="225">
        <f t="shared" si="3"/>
        <v>169.89</v>
      </c>
    </row>
    <row r="29" spans="1:12" ht="55.5" customHeight="1" x14ac:dyDescent="0.2">
      <c r="A29" s="228"/>
      <c r="B29" s="51" t="s">
        <v>435</v>
      </c>
      <c r="C29" s="85" t="s">
        <v>62</v>
      </c>
      <c r="D29" s="85" t="s">
        <v>430</v>
      </c>
      <c r="E29" s="86">
        <v>109.82</v>
      </c>
      <c r="F29" s="87">
        <f t="shared" si="0"/>
        <v>250</v>
      </c>
      <c r="G29" s="87">
        <f>ROUND(E29*F29/1000,2)</f>
        <v>27.46</v>
      </c>
      <c r="H29" s="87">
        <f>ROUND(E29*$J$223,2)</f>
        <v>123</v>
      </c>
      <c r="I29" s="87">
        <f t="shared" si="1"/>
        <v>250</v>
      </c>
      <c r="J29" s="192">
        <f t="shared" si="2"/>
        <v>30.75</v>
      </c>
      <c r="K29" s="87">
        <v>500</v>
      </c>
      <c r="L29" s="225">
        <f t="shared" si="3"/>
        <v>58.21</v>
      </c>
    </row>
    <row r="30" spans="1:12" ht="55.5" customHeight="1" x14ac:dyDescent="0.2">
      <c r="A30" s="227" t="s">
        <v>63</v>
      </c>
      <c r="B30" s="51" t="s">
        <v>305</v>
      </c>
      <c r="C30" s="85" t="s">
        <v>32</v>
      </c>
      <c r="D30" s="85" t="s">
        <v>430</v>
      </c>
      <c r="E30" s="86">
        <v>21.21</v>
      </c>
      <c r="F30" s="87">
        <f t="shared" si="0"/>
        <v>866.5</v>
      </c>
      <c r="G30" s="87">
        <f>ROUND(E30*F30/1000,2)</f>
        <v>18.38</v>
      </c>
      <c r="H30" s="87">
        <f>ROUND(E30*$J$223,2)</f>
        <v>23.76</v>
      </c>
      <c r="I30" s="87">
        <f t="shared" si="1"/>
        <v>866.5</v>
      </c>
      <c r="J30" s="192">
        <f t="shared" si="2"/>
        <v>20.59</v>
      </c>
      <c r="K30" s="87">
        <v>1733</v>
      </c>
      <c r="L30" s="225">
        <f t="shared" si="3"/>
        <v>38.97</v>
      </c>
    </row>
    <row r="31" spans="1:12" ht="56.25" customHeight="1" x14ac:dyDescent="0.2">
      <c r="A31" s="227" t="s">
        <v>65</v>
      </c>
      <c r="B31" s="51" t="s">
        <v>436</v>
      </c>
      <c r="C31" s="85" t="s">
        <v>39</v>
      </c>
      <c r="D31" s="85" t="s">
        <v>430</v>
      </c>
      <c r="E31" s="84">
        <v>115.17</v>
      </c>
      <c r="F31" s="205">
        <f t="shared" si="0"/>
        <v>800</v>
      </c>
      <c r="G31" s="205">
        <f>ROUND(F31*E31/1000,2)</f>
        <v>92.14</v>
      </c>
      <c r="H31" s="85">
        <f>ROUND(E31*$J$221,2)</f>
        <v>132.44999999999999</v>
      </c>
      <c r="I31" s="87">
        <f t="shared" si="1"/>
        <v>800</v>
      </c>
      <c r="J31" s="192">
        <f t="shared" si="2"/>
        <v>105.96</v>
      </c>
      <c r="K31" s="85">
        <v>1600</v>
      </c>
      <c r="L31" s="225">
        <f t="shared" si="3"/>
        <v>198.1</v>
      </c>
    </row>
    <row r="32" spans="1:12" ht="49.7" customHeight="1" x14ac:dyDescent="0.2">
      <c r="A32" s="227" t="s">
        <v>67</v>
      </c>
      <c r="B32" s="194" t="s">
        <v>437</v>
      </c>
      <c r="C32" s="85" t="s">
        <v>69</v>
      </c>
      <c r="D32" s="85" t="s">
        <v>430</v>
      </c>
      <c r="E32" s="86">
        <v>21.21</v>
      </c>
      <c r="F32" s="87">
        <f t="shared" si="0"/>
        <v>516.30999999999995</v>
      </c>
      <c r="G32" s="87">
        <f>ROUND(E32*F32/1000,2)</f>
        <v>10.95</v>
      </c>
      <c r="H32" s="87">
        <f>ROUND(E32*$J$223,2)</f>
        <v>23.76</v>
      </c>
      <c r="I32" s="87">
        <f t="shared" si="1"/>
        <v>516.29999999999995</v>
      </c>
      <c r="J32" s="192">
        <f t="shared" si="2"/>
        <v>12.27</v>
      </c>
      <c r="K32" s="87">
        <v>1032.6099999999999</v>
      </c>
      <c r="L32" s="225">
        <f t="shared" si="3"/>
        <v>23.22</v>
      </c>
    </row>
    <row r="33" spans="1:12" ht="58.5" customHeight="1" x14ac:dyDescent="0.2">
      <c r="A33" s="227" t="s">
        <v>70</v>
      </c>
      <c r="B33" s="51" t="s">
        <v>664</v>
      </c>
      <c r="C33" s="85" t="s">
        <v>32</v>
      </c>
      <c r="D33" s="85" t="s">
        <v>430</v>
      </c>
      <c r="E33" s="86">
        <v>21.21</v>
      </c>
      <c r="F33" s="87">
        <f t="shared" si="0"/>
        <v>2592.89</v>
      </c>
      <c r="G33" s="87">
        <f>ROUND(E33*F33/1000,2)</f>
        <v>55</v>
      </c>
      <c r="H33" s="87">
        <f>ROUND(E33*$J$223,2)</f>
        <v>23.76</v>
      </c>
      <c r="I33" s="87">
        <f t="shared" si="1"/>
        <v>2592.89</v>
      </c>
      <c r="J33" s="192">
        <f t="shared" si="2"/>
        <v>61.61</v>
      </c>
      <c r="K33" s="87">
        <v>5185.78</v>
      </c>
      <c r="L33" s="225">
        <f t="shared" si="3"/>
        <v>116.61</v>
      </c>
    </row>
    <row r="34" spans="1:12" ht="68.25" customHeight="1" x14ac:dyDescent="0.2">
      <c r="A34" s="227" t="s">
        <v>74</v>
      </c>
      <c r="B34" s="51" t="s">
        <v>77</v>
      </c>
      <c r="C34" s="85" t="s">
        <v>39</v>
      </c>
      <c r="D34" s="85" t="s">
        <v>430</v>
      </c>
      <c r="E34" s="84">
        <v>115.17</v>
      </c>
      <c r="F34" s="205">
        <f t="shared" si="0"/>
        <v>156.84</v>
      </c>
      <c r="G34" s="205">
        <f>ROUND(F34*E34/1000,2)</f>
        <v>18.059999999999999</v>
      </c>
      <c r="H34" s="85">
        <f>ROUND(E34*$J$221,2)</f>
        <v>132.44999999999999</v>
      </c>
      <c r="I34" s="87">
        <f t="shared" si="1"/>
        <v>156.83000000000001</v>
      </c>
      <c r="J34" s="192">
        <f t="shared" si="2"/>
        <v>20.77</v>
      </c>
      <c r="K34" s="85">
        <v>313.67</v>
      </c>
      <c r="L34" s="225">
        <f t="shared" si="3"/>
        <v>38.83</v>
      </c>
    </row>
    <row r="35" spans="1:12" ht="66" customHeight="1" x14ac:dyDescent="0.2">
      <c r="A35" s="227" t="s">
        <v>76</v>
      </c>
      <c r="B35" s="51" t="s">
        <v>75</v>
      </c>
      <c r="C35" s="85" t="s">
        <v>39</v>
      </c>
      <c r="D35" s="85" t="s">
        <v>430</v>
      </c>
      <c r="E35" s="84">
        <v>115.17</v>
      </c>
      <c r="F35" s="205">
        <f t="shared" si="0"/>
        <v>1849.99</v>
      </c>
      <c r="G35" s="205">
        <f>ROUND(F35*E35/1000,2)</f>
        <v>213.06</v>
      </c>
      <c r="H35" s="85">
        <f>ROUND(E35*$J$221,2)</f>
        <v>132.44999999999999</v>
      </c>
      <c r="I35" s="87">
        <f t="shared" si="1"/>
        <v>1849.9799999999998</v>
      </c>
      <c r="J35" s="192">
        <f t="shared" si="2"/>
        <v>245.03</v>
      </c>
      <c r="K35" s="85">
        <v>3699.97</v>
      </c>
      <c r="L35" s="225">
        <f t="shared" si="3"/>
        <v>458.09000000000003</v>
      </c>
    </row>
    <row r="36" spans="1:12" ht="56.25" customHeight="1" x14ac:dyDescent="0.2">
      <c r="A36" s="227" t="s">
        <v>78</v>
      </c>
      <c r="B36" s="51" t="s">
        <v>79</v>
      </c>
      <c r="C36" s="85" t="s">
        <v>62</v>
      </c>
      <c r="D36" s="85" t="s">
        <v>430</v>
      </c>
      <c r="E36" s="86">
        <v>109.82</v>
      </c>
      <c r="F36" s="87">
        <f t="shared" si="0"/>
        <v>1193.1300000000001</v>
      </c>
      <c r="G36" s="87">
        <f>ROUND(E36*F36/1000,2)</f>
        <v>131.03</v>
      </c>
      <c r="H36" s="87">
        <f>ROUND(E36*$J$223,2)</f>
        <v>123</v>
      </c>
      <c r="I36" s="87">
        <f t="shared" si="1"/>
        <v>1193.1199999999999</v>
      </c>
      <c r="J36" s="192">
        <f t="shared" si="2"/>
        <v>146.75</v>
      </c>
      <c r="K36" s="87">
        <v>2386.25</v>
      </c>
      <c r="L36" s="225">
        <f t="shared" si="3"/>
        <v>277.77999999999997</v>
      </c>
    </row>
    <row r="37" spans="1:12" ht="37.5" customHeight="1" x14ac:dyDescent="0.2">
      <c r="A37" s="227" t="s">
        <v>80</v>
      </c>
      <c r="B37" s="51" t="s">
        <v>81</v>
      </c>
      <c r="C37" s="85" t="s">
        <v>62</v>
      </c>
      <c r="D37" s="85" t="s">
        <v>430</v>
      </c>
      <c r="E37" s="86">
        <v>109.82</v>
      </c>
      <c r="F37" s="87">
        <f t="shared" si="0"/>
        <v>773.75</v>
      </c>
      <c r="G37" s="87">
        <f>ROUND(E37*F37/1000,2)</f>
        <v>84.97</v>
      </c>
      <c r="H37" s="87">
        <f>ROUND(E37*$J$223,2)</f>
        <v>123</v>
      </c>
      <c r="I37" s="87">
        <f t="shared" si="1"/>
        <v>773.75</v>
      </c>
      <c r="J37" s="192">
        <f t="shared" si="2"/>
        <v>95.17</v>
      </c>
      <c r="K37" s="87">
        <v>1547.5</v>
      </c>
      <c r="L37" s="225">
        <f t="shared" si="3"/>
        <v>180.14</v>
      </c>
    </row>
    <row r="38" spans="1:12" ht="42" customHeight="1" x14ac:dyDescent="0.2">
      <c r="A38" s="227" t="s">
        <v>82</v>
      </c>
      <c r="B38" s="51" t="s">
        <v>83</v>
      </c>
      <c r="C38" s="85" t="s">
        <v>62</v>
      </c>
      <c r="D38" s="85" t="s">
        <v>430</v>
      </c>
      <c r="E38" s="86">
        <v>109.82</v>
      </c>
      <c r="F38" s="87">
        <f t="shared" si="0"/>
        <v>116.01</v>
      </c>
      <c r="G38" s="87">
        <f>ROUND(E38*F38/1000,2)</f>
        <v>12.74</v>
      </c>
      <c r="H38" s="87">
        <f>ROUND(E38*$J$223,2)</f>
        <v>123</v>
      </c>
      <c r="I38" s="87">
        <f t="shared" si="1"/>
        <v>116.01</v>
      </c>
      <c r="J38" s="192">
        <f t="shared" si="2"/>
        <v>14.27</v>
      </c>
      <c r="K38" s="87">
        <v>232.02</v>
      </c>
      <c r="L38" s="225">
        <f t="shared" si="3"/>
        <v>27.009999999999998</v>
      </c>
    </row>
    <row r="39" spans="1:12" ht="42.75" customHeight="1" x14ac:dyDescent="0.2">
      <c r="A39" s="227" t="s">
        <v>84</v>
      </c>
      <c r="B39" s="51" t="s">
        <v>85</v>
      </c>
      <c r="C39" s="85" t="s">
        <v>32</v>
      </c>
      <c r="D39" s="85" t="s">
        <v>430</v>
      </c>
      <c r="E39" s="86">
        <v>21.21</v>
      </c>
      <c r="F39" s="87">
        <f t="shared" si="0"/>
        <v>205.5</v>
      </c>
      <c r="G39" s="87">
        <f>ROUND(E39*F39/1000,2)</f>
        <v>4.3600000000000003</v>
      </c>
      <c r="H39" s="87">
        <f>ROUND(E39*$J$223,2)</f>
        <v>23.76</v>
      </c>
      <c r="I39" s="87">
        <f t="shared" si="1"/>
        <v>205.5</v>
      </c>
      <c r="J39" s="192">
        <f t="shared" si="2"/>
        <v>4.88</v>
      </c>
      <c r="K39" s="87">
        <v>411</v>
      </c>
      <c r="L39" s="225">
        <f t="shared" si="3"/>
        <v>9.24</v>
      </c>
    </row>
    <row r="40" spans="1:12" ht="39.75" customHeight="1" thickBot="1" x14ac:dyDescent="0.25">
      <c r="A40" s="285" t="s">
        <v>86</v>
      </c>
      <c r="B40" s="210" t="s">
        <v>87</v>
      </c>
      <c r="C40" s="16" t="s">
        <v>39</v>
      </c>
      <c r="D40" s="16" t="s">
        <v>430</v>
      </c>
      <c r="E40" s="78">
        <v>115.17</v>
      </c>
      <c r="F40" s="125">
        <f t="shared" si="0"/>
        <v>1306.5</v>
      </c>
      <c r="G40" s="125">
        <f>ROUND(F40*E40/1000,2)</f>
        <v>150.47</v>
      </c>
      <c r="H40" s="16">
        <f>ROUND(E40*$J$221,2)</f>
        <v>132.44999999999999</v>
      </c>
      <c r="I40" s="193">
        <f t="shared" si="1"/>
        <v>1306.5</v>
      </c>
      <c r="J40" s="191">
        <f t="shared" si="2"/>
        <v>173.05</v>
      </c>
      <c r="K40" s="16">
        <v>2613</v>
      </c>
      <c r="L40" s="223">
        <f t="shared" si="3"/>
        <v>323.52</v>
      </c>
    </row>
    <row r="41" spans="1:12" ht="27.75" customHeight="1" x14ac:dyDescent="0.2">
      <c r="A41" s="259" t="s">
        <v>90</v>
      </c>
      <c r="B41" s="260" t="s">
        <v>91</v>
      </c>
      <c r="C41" s="261"/>
      <c r="D41" s="261"/>
      <c r="E41" s="261"/>
      <c r="F41" s="262">
        <f>SUM(F42:F43)</f>
        <v>139068.84000000003</v>
      </c>
      <c r="G41" s="262">
        <f>SUM(G42:G43)</f>
        <v>15579.130000000001</v>
      </c>
      <c r="H41" s="261"/>
      <c r="I41" s="262">
        <f>SUM(I42:I43)</f>
        <v>139068.73600000003</v>
      </c>
      <c r="J41" s="262">
        <f>SUM(J42:J43)</f>
        <v>17746.22</v>
      </c>
      <c r="K41" s="262">
        <f>SUM(K42:K43)</f>
        <v>278137.576</v>
      </c>
      <c r="L41" s="263">
        <f>SUM(L42:L43)</f>
        <v>33325.349999999991</v>
      </c>
    </row>
    <row r="42" spans="1:12" ht="18" customHeight="1" x14ac:dyDescent="0.2">
      <c r="A42" s="177"/>
      <c r="B42" s="101" t="s">
        <v>92</v>
      </c>
      <c r="C42" s="29"/>
      <c r="D42" s="29"/>
      <c r="E42" s="29"/>
      <c r="F42" s="29">
        <f>F44+F65+F46+F48+F49+F50+F51+F52+F53+F55+F57+F59+F61+F62+F63+F67+F68+F69+F70+F72+F74+F76+F78+F81+F86+F88+F93+F101+F103+F105+F113+F121+F131+F133+F136+F138+F141+F143+F151+F153+F155</f>
        <v>31179.880000000005</v>
      </c>
      <c r="G42" s="29">
        <f>G44+G65+G46+G48+G49+G50+G51+G52+G53+G55+G57+G59+G61+G62+G63+G67+G68+G69+G70+G72+G74+G76+G78+G81+G86+G88+G93+G101+G103+G105+G113+G121+G131+G133+G136+G138+G141+G143+G151+G153+G155</f>
        <v>4223.12</v>
      </c>
      <c r="H42" s="29"/>
      <c r="I42" s="29">
        <f>I44+I65+I46+I48+I49+I50+I51+I52+I53+I55+I57+I59+I61+I62+I63+I67+I68+I69+I70+I72+I74+I76+I78+I81+I86+I88+I93+I101+I103+I105+I113+I121+I131+I133+I136+I138+I141+I143+I151+I153+I155</f>
        <v>31179.834999999999</v>
      </c>
      <c r="J42" s="29">
        <f>J44+J65+J46+J48+J49+J50+J51+J52+J53+J55+J57+J59+J61+J62+J63+J67+J68+J69+J70+J72+J74+J76+J78+J81+J86+J88+J93+J101+J103+J105+J113+J121+J131+J133+J136+J138+J141+J143+J151+J153+J155</f>
        <v>4803.6400000000003</v>
      </c>
      <c r="K42" s="29">
        <f>K44+K65+K46+K48+K49+K50+K51+K52+K53+K55+K57+K59+K61+K62+K63+K67+K68+K69+K70+K72+K74+K76+K78+K81+K86+K88+K93+K101+K103+K105+K113+K121+K131+K133+K136+K138+K141+K143+K151+K153+K155</f>
        <v>62359.714999999997</v>
      </c>
      <c r="L42" s="138">
        <f>L44+L65+L46+L48+L49+L50+L51+L52+L53+L55+L57+L59+L61+L62+L63+L67+L68+L69+L70+L72+L74+L76+L78+L81+L86+L88+L93+L101+L103+L105+L113+L121+L131+L133+L136+L138+L141+L143+L151+L153+L155</f>
        <v>9026.7599999999966</v>
      </c>
    </row>
    <row r="43" spans="1:12" ht="17.25" customHeight="1" thickBot="1" x14ac:dyDescent="0.25">
      <c r="A43" s="264"/>
      <c r="B43" s="265" t="s">
        <v>281</v>
      </c>
      <c r="C43" s="266"/>
      <c r="D43" s="266"/>
      <c r="E43" s="266"/>
      <c r="F43" s="266">
        <f>F45+F66+F47+F54+F56+F58+F60+F64+F71+F73+F75+F77+F79+F80+F82+F83+F84+F85+F87+F89+F90+F91+F92+F97+F102+F104+F109+F116+F126+F132+F134+F135+F137+F139+F140+F142+F146+F152+F154+F158</f>
        <v>107888.96000000002</v>
      </c>
      <c r="G43" s="266">
        <f>G45+G66+G47+G54+G56+G58+G60+G64+G71+G73+G75+G77+G79+G80+G82+G83+G84+G85+G87+G89+G90+G91+G92+G97+G102+G104+G109+G116+G126+G132+G134+G135+G137+G139+G140+G142+G146+G152+G154+G158</f>
        <v>11356.01</v>
      </c>
      <c r="H43" s="266"/>
      <c r="I43" s="266">
        <f>I45+I66+I47+I54+I56+I58+I60+I64+I71+I73+I75+I77+I79+I80+I82+I83+I84+I85+I87+I89+I90+I91+I92+I97+I102+I104+I109+I116+I126+I132+I134+I135+I137+I139+I140+I142+I146+I152+I154+I158</f>
        <v>107888.90100000003</v>
      </c>
      <c r="J43" s="266">
        <f>J45+J66+J47+J54+J56+J58+J60+J64+J71+J73+J75+J77+J79+J80+J82+J83+J84+J85+J87+J89+J90+J91+J92+J97+J102+J104+J109+J116+J126+J132+J134+J135+J137+J139+J140+J142+J146+J152+J154+J158</f>
        <v>12942.580000000002</v>
      </c>
      <c r="K43" s="266">
        <f>K45+K66+K47+K54+K56+K58+K60+K64+K71+K73+K75+K77+K79+K80+K82+K83+K84+K85+K87+K89+K90+K91+K92+K97+K102+K104+K109+K116+K126+K132+K134+K135+K137+K139+K140+K142+K146+K152+K154+K158</f>
        <v>215777.86100000003</v>
      </c>
      <c r="L43" s="267">
        <f>L45+L66+L47+L54+L56+L58+L60+L64+L71+L73+L75+L77+L79+L80+L82+L83+L84+L85+L87+L89+L90+L91+L92+L97+L102+L104+L109+L116+L126+L132+L134+L135+L137+L139+L140+L142+L146+L152+L154+L158</f>
        <v>24298.589999999997</v>
      </c>
    </row>
    <row r="44" spans="1:12" ht="53.1" customHeight="1" x14ac:dyDescent="0.2">
      <c r="A44" s="373" t="s">
        <v>94</v>
      </c>
      <c r="B44" s="257" t="s">
        <v>575</v>
      </c>
      <c r="C44" s="258" t="s">
        <v>39</v>
      </c>
      <c r="D44" s="258" t="s">
        <v>430</v>
      </c>
      <c r="E44" s="83">
        <v>115.17</v>
      </c>
      <c r="F44" s="52">
        <f t="shared" ref="F44:F75" si="4">ROUND(K44/12*6,2)</f>
        <v>210</v>
      </c>
      <c r="G44" s="52">
        <f t="shared" ref="G44:G61" si="5">ROUND(F44*E44/1000,2)</f>
        <v>24.19</v>
      </c>
      <c r="H44" s="15">
        <f t="shared" ref="H44:H49" si="6">ROUND(E44*$J$221,2)</f>
        <v>132.44999999999999</v>
      </c>
      <c r="I44" s="192">
        <f t="shared" ref="I44:I75" si="7">K44-F44</f>
        <v>210</v>
      </c>
      <c r="J44" s="192">
        <f t="shared" ref="J44:J75" si="8">ROUND(H44*I44/1000,2)</f>
        <v>27.81</v>
      </c>
      <c r="K44" s="258">
        <v>420</v>
      </c>
      <c r="L44" s="225">
        <f t="shared" ref="L44:L75" si="9">J44+G44</f>
        <v>52</v>
      </c>
    </row>
    <row r="45" spans="1:12" ht="63" customHeight="1" x14ac:dyDescent="0.2">
      <c r="A45" s="372"/>
      <c r="B45" s="307" t="s">
        <v>576</v>
      </c>
      <c r="C45" s="30" t="s">
        <v>39</v>
      </c>
      <c r="D45" s="30" t="s">
        <v>430</v>
      </c>
      <c r="E45" s="78">
        <v>115.17</v>
      </c>
      <c r="F45" s="205">
        <f t="shared" si="4"/>
        <v>790</v>
      </c>
      <c r="G45" s="205">
        <f t="shared" si="5"/>
        <v>90.98</v>
      </c>
      <c r="H45" s="85">
        <f t="shared" si="6"/>
        <v>132.44999999999999</v>
      </c>
      <c r="I45" s="87">
        <f t="shared" si="7"/>
        <v>790</v>
      </c>
      <c r="J45" s="87">
        <f t="shared" si="8"/>
        <v>104.64</v>
      </c>
      <c r="K45" s="30">
        <v>1580</v>
      </c>
      <c r="L45" s="230">
        <f t="shared" si="9"/>
        <v>195.62</v>
      </c>
    </row>
    <row r="46" spans="1:12" ht="72.95" customHeight="1" x14ac:dyDescent="0.2">
      <c r="A46" s="357" t="s">
        <v>386</v>
      </c>
      <c r="B46" s="35" t="s">
        <v>577</v>
      </c>
      <c r="C46" s="36" t="s">
        <v>39</v>
      </c>
      <c r="D46" s="36" t="s">
        <v>430</v>
      </c>
      <c r="E46" s="78">
        <v>115.17</v>
      </c>
      <c r="F46" s="205">
        <f t="shared" si="4"/>
        <v>12.5</v>
      </c>
      <c r="G46" s="205">
        <f t="shared" si="5"/>
        <v>1.44</v>
      </c>
      <c r="H46" s="85">
        <f t="shared" si="6"/>
        <v>132.44999999999999</v>
      </c>
      <c r="I46" s="87">
        <f t="shared" si="7"/>
        <v>12.5</v>
      </c>
      <c r="J46" s="87">
        <f t="shared" si="8"/>
        <v>1.66</v>
      </c>
      <c r="K46" s="30">
        <v>25</v>
      </c>
      <c r="L46" s="230">
        <f t="shared" si="9"/>
        <v>3.0999999999999996</v>
      </c>
    </row>
    <row r="47" spans="1:12" ht="73.7" customHeight="1" x14ac:dyDescent="0.2">
      <c r="A47" s="357"/>
      <c r="B47" s="35" t="s">
        <v>578</v>
      </c>
      <c r="C47" s="36" t="s">
        <v>39</v>
      </c>
      <c r="D47" s="36" t="s">
        <v>430</v>
      </c>
      <c r="E47" s="78">
        <v>115.17</v>
      </c>
      <c r="F47" s="205">
        <f t="shared" si="4"/>
        <v>1650</v>
      </c>
      <c r="G47" s="205">
        <f t="shared" si="5"/>
        <v>190.03</v>
      </c>
      <c r="H47" s="85">
        <f t="shared" si="6"/>
        <v>132.44999999999999</v>
      </c>
      <c r="I47" s="87">
        <f t="shared" si="7"/>
        <v>1650</v>
      </c>
      <c r="J47" s="87">
        <f t="shared" si="8"/>
        <v>218.54</v>
      </c>
      <c r="K47" s="30">
        <v>3300</v>
      </c>
      <c r="L47" s="230">
        <f t="shared" si="9"/>
        <v>408.57</v>
      </c>
    </row>
    <row r="48" spans="1:12" ht="63" customHeight="1" x14ac:dyDescent="0.2">
      <c r="A48" s="139" t="s">
        <v>412</v>
      </c>
      <c r="B48" s="35" t="s">
        <v>579</v>
      </c>
      <c r="C48" s="36" t="s">
        <v>39</v>
      </c>
      <c r="D48" s="36" t="s">
        <v>430</v>
      </c>
      <c r="E48" s="78">
        <v>115.17</v>
      </c>
      <c r="F48" s="205">
        <f t="shared" si="4"/>
        <v>170</v>
      </c>
      <c r="G48" s="205">
        <f t="shared" si="5"/>
        <v>19.579999999999998</v>
      </c>
      <c r="H48" s="85">
        <f t="shared" si="6"/>
        <v>132.44999999999999</v>
      </c>
      <c r="I48" s="87">
        <f t="shared" si="7"/>
        <v>170</v>
      </c>
      <c r="J48" s="87">
        <f t="shared" si="8"/>
        <v>22.52</v>
      </c>
      <c r="K48" s="30">
        <v>340</v>
      </c>
      <c r="L48" s="230">
        <f t="shared" si="9"/>
        <v>42.099999999999994</v>
      </c>
    </row>
    <row r="49" spans="1:12" ht="80.25" customHeight="1" x14ac:dyDescent="0.2">
      <c r="A49" s="357" t="s">
        <v>387</v>
      </c>
      <c r="B49" s="35" t="s">
        <v>580</v>
      </c>
      <c r="C49" s="36" t="s">
        <v>39</v>
      </c>
      <c r="D49" s="36" t="s">
        <v>430</v>
      </c>
      <c r="E49" s="78">
        <v>115.17</v>
      </c>
      <c r="F49" s="205">
        <f t="shared" si="4"/>
        <v>575</v>
      </c>
      <c r="G49" s="205">
        <f t="shared" si="5"/>
        <v>66.22</v>
      </c>
      <c r="H49" s="85">
        <f t="shared" si="6"/>
        <v>132.44999999999999</v>
      </c>
      <c r="I49" s="87">
        <f t="shared" si="7"/>
        <v>575</v>
      </c>
      <c r="J49" s="87">
        <f t="shared" si="8"/>
        <v>76.16</v>
      </c>
      <c r="K49" s="30">
        <v>1150</v>
      </c>
      <c r="L49" s="230">
        <f t="shared" si="9"/>
        <v>142.38</v>
      </c>
    </row>
    <row r="50" spans="1:12" ht="75" customHeight="1" x14ac:dyDescent="0.2">
      <c r="A50" s="357"/>
      <c r="B50" s="35" t="s">
        <v>581</v>
      </c>
      <c r="C50" s="273" t="s">
        <v>297</v>
      </c>
      <c r="D50" s="85" t="s">
        <v>298</v>
      </c>
      <c r="E50" s="84">
        <v>159.72</v>
      </c>
      <c r="F50" s="205">
        <f t="shared" si="4"/>
        <v>285</v>
      </c>
      <c r="G50" s="205">
        <f t="shared" si="5"/>
        <v>45.52</v>
      </c>
      <c r="H50" s="87">
        <f>ROUND(E50*$J$223,2)</f>
        <v>178.89</v>
      </c>
      <c r="I50" s="87">
        <f t="shared" si="7"/>
        <v>285</v>
      </c>
      <c r="J50" s="87">
        <f t="shared" si="8"/>
        <v>50.98</v>
      </c>
      <c r="K50" s="30">
        <v>570</v>
      </c>
      <c r="L50" s="230">
        <f t="shared" si="9"/>
        <v>96.5</v>
      </c>
    </row>
    <row r="51" spans="1:12" ht="54.75" customHeight="1" x14ac:dyDescent="0.2">
      <c r="A51" s="139" t="s">
        <v>388</v>
      </c>
      <c r="B51" s="35" t="s">
        <v>582</v>
      </c>
      <c r="C51" s="85" t="s">
        <v>39</v>
      </c>
      <c r="D51" s="36" t="s">
        <v>430</v>
      </c>
      <c r="E51" s="78">
        <v>115.17</v>
      </c>
      <c r="F51" s="205">
        <f t="shared" si="4"/>
        <v>9000</v>
      </c>
      <c r="G51" s="205">
        <f t="shared" si="5"/>
        <v>1036.53</v>
      </c>
      <c r="H51" s="85">
        <f t="shared" ref="H51:H61" si="10">ROUND(E51*$J$221,2)</f>
        <v>132.44999999999999</v>
      </c>
      <c r="I51" s="87">
        <f t="shared" si="7"/>
        <v>9000</v>
      </c>
      <c r="J51" s="87">
        <f t="shared" si="8"/>
        <v>1192.05</v>
      </c>
      <c r="K51" s="30">
        <v>18000</v>
      </c>
      <c r="L51" s="230">
        <f t="shared" si="9"/>
        <v>2228.58</v>
      </c>
    </row>
    <row r="52" spans="1:12" ht="53.85" customHeight="1" x14ac:dyDescent="0.2">
      <c r="A52" s="139" t="s">
        <v>389</v>
      </c>
      <c r="B52" s="35" t="s">
        <v>583</v>
      </c>
      <c r="C52" s="36" t="s">
        <v>39</v>
      </c>
      <c r="D52" s="36" t="s">
        <v>430</v>
      </c>
      <c r="E52" s="78">
        <v>115.17</v>
      </c>
      <c r="F52" s="205">
        <f t="shared" si="4"/>
        <v>2800</v>
      </c>
      <c r="G52" s="205">
        <f t="shared" si="5"/>
        <v>322.48</v>
      </c>
      <c r="H52" s="85">
        <f t="shared" si="10"/>
        <v>132.44999999999999</v>
      </c>
      <c r="I52" s="87">
        <f t="shared" si="7"/>
        <v>2800</v>
      </c>
      <c r="J52" s="87">
        <f t="shared" si="8"/>
        <v>370.86</v>
      </c>
      <c r="K52" s="30">
        <v>5600</v>
      </c>
      <c r="L52" s="230">
        <f t="shared" si="9"/>
        <v>693.34</v>
      </c>
    </row>
    <row r="53" spans="1:12" ht="67.150000000000006" customHeight="1" x14ac:dyDescent="0.2">
      <c r="A53" s="357" t="s">
        <v>438</v>
      </c>
      <c r="B53" s="35" t="s">
        <v>584</v>
      </c>
      <c r="C53" s="36" t="s">
        <v>39</v>
      </c>
      <c r="D53" s="36" t="s">
        <v>430</v>
      </c>
      <c r="E53" s="78">
        <v>115.17</v>
      </c>
      <c r="F53" s="205">
        <f t="shared" si="4"/>
        <v>137.5</v>
      </c>
      <c r="G53" s="205">
        <f t="shared" si="5"/>
        <v>15.84</v>
      </c>
      <c r="H53" s="85">
        <f t="shared" si="10"/>
        <v>132.44999999999999</v>
      </c>
      <c r="I53" s="87">
        <f t="shared" si="7"/>
        <v>137.5</v>
      </c>
      <c r="J53" s="87">
        <f t="shared" si="8"/>
        <v>18.21</v>
      </c>
      <c r="K53" s="30">
        <v>275</v>
      </c>
      <c r="L53" s="230">
        <f t="shared" si="9"/>
        <v>34.049999999999997</v>
      </c>
    </row>
    <row r="54" spans="1:12" ht="62.1" customHeight="1" x14ac:dyDescent="0.2">
      <c r="A54" s="357"/>
      <c r="B54" s="35" t="s">
        <v>585</v>
      </c>
      <c r="C54" s="36" t="s">
        <v>39</v>
      </c>
      <c r="D54" s="36" t="s">
        <v>430</v>
      </c>
      <c r="E54" s="78">
        <v>115.17</v>
      </c>
      <c r="F54" s="205">
        <f t="shared" si="4"/>
        <v>6900</v>
      </c>
      <c r="G54" s="205">
        <f t="shared" si="5"/>
        <v>794.67</v>
      </c>
      <c r="H54" s="85">
        <f t="shared" si="10"/>
        <v>132.44999999999999</v>
      </c>
      <c r="I54" s="87">
        <f t="shared" si="7"/>
        <v>6900</v>
      </c>
      <c r="J54" s="87">
        <f t="shared" si="8"/>
        <v>913.91</v>
      </c>
      <c r="K54" s="30">
        <v>13800</v>
      </c>
      <c r="L54" s="230">
        <f t="shared" si="9"/>
        <v>1708.58</v>
      </c>
    </row>
    <row r="55" spans="1:12" ht="44.85" customHeight="1" x14ac:dyDescent="0.2">
      <c r="A55" s="357" t="s">
        <v>390</v>
      </c>
      <c r="B55" s="35" t="s">
        <v>586</v>
      </c>
      <c r="C55" s="36" t="s">
        <v>39</v>
      </c>
      <c r="D55" s="36" t="s">
        <v>430</v>
      </c>
      <c r="E55" s="78">
        <v>115.17</v>
      </c>
      <c r="F55" s="205">
        <f t="shared" si="4"/>
        <v>175</v>
      </c>
      <c r="G55" s="205">
        <f t="shared" si="5"/>
        <v>20.149999999999999</v>
      </c>
      <c r="H55" s="85">
        <f t="shared" si="10"/>
        <v>132.44999999999999</v>
      </c>
      <c r="I55" s="87">
        <f t="shared" si="7"/>
        <v>175</v>
      </c>
      <c r="J55" s="87">
        <f t="shared" si="8"/>
        <v>23.18</v>
      </c>
      <c r="K55" s="30">
        <v>350</v>
      </c>
      <c r="L55" s="230">
        <f t="shared" si="9"/>
        <v>43.33</v>
      </c>
    </row>
    <row r="56" spans="1:12" ht="49.7" customHeight="1" x14ac:dyDescent="0.2">
      <c r="A56" s="357"/>
      <c r="B56" s="35" t="s">
        <v>587</v>
      </c>
      <c r="C56" s="36" t="s">
        <v>39</v>
      </c>
      <c r="D56" s="36" t="s">
        <v>430</v>
      </c>
      <c r="E56" s="78">
        <v>115.17</v>
      </c>
      <c r="F56" s="205">
        <f t="shared" si="4"/>
        <v>3267.5</v>
      </c>
      <c r="G56" s="205">
        <f t="shared" si="5"/>
        <v>376.32</v>
      </c>
      <c r="H56" s="85">
        <f t="shared" si="10"/>
        <v>132.44999999999999</v>
      </c>
      <c r="I56" s="87">
        <f t="shared" si="7"/>
        <v>3267.5</v>
      </c>
      <c r="J56" s="87">
        <f t="shared" si="8"/>
        <v>432.78</v>
      </c>
      <c r="K56" s="30">
        <v>6535</v>
      </c>
      <c r="L56" s="230">
        <f t="shared" si="9"/>
        <v>809.09999999999991</v>
      </c>
    </row>
    <row r="57" spans="1:12" ht="59.65" customHeight="1" x14ac:dyDescent="0.2">
      <c r="A57" s="357" t="s">
        <v>315</v>
      </c>
      <c r="B57" s="35" t="s">
        <v>588</v>
      </c>
      <c r="C57" s="36" t="s">
        <v>39</v>
      </c>
      <c r="D57" s="36" t="s">
        <v>430</v>
      </c>
      <c r="E57" s="78">
        <v>115.17</v>
      </c>
      <c r="F57" s="205">
        <f t="shared" si="4"/>
        <v>800</v>
      </c>
      <c r="G57" s="205">
        <f t="shared" si="5"/>
        <v>92.14</v>
      </c>
      <c r="H57" s="85">
        <f t="shared" si="10"/>
        <v>132.44999999999999</v>
      </c>
      <c r="I57" s="87">
        <f t="shared" si="7"/>
        <v>800</v>
      </c>
      <c r="J57" s="87">
        <f t="shared" si="8"/>
        <v>105.96</v>
      </c>
      <c r="K57" s="30">
        <v>1600</v>
      </c>
      <c r="L57" s="230">
        <f t="shared" si="9"/>
        <v>198.1</v>
      </c>
    </row>
    <row r="58" spans="1:12" ht="53.85" customHeight="1" x14ac:dyDescent="0.2">
      <c r="A58" s="357"/>
      <c r="B58" s="35" t="s">
        <v>589</v>
      </c>
      <c r="C58" s="36" t="s">
        <v>39</v>
      </c>
      <c r="D58" s="36" t="s">
        <v>430</v>
      </c>
      <c r="E58" s="78">
        <v>115.17</v>
      </c>
      <c r="F58" s="205">
        <f t="shared" si="4"/>
        <v>17500</v>
      </c>
      <c r="G58" s="205">
        <f t="shared" si="5"/>
        <v>2015.48</v>
      </c>
      <c r="H58" s="85">
        <f t="shared" si="10"/>
        <v>132.44999999999999</v>
      </c>
      <c r="I58" s="87">
        <f t="shared" si="7"/>
        <v>17500</v>
      </c>
      <c r="J58" s="87">
        <f t="shared" si="8"/>
        <v>2317.88</v>
      </c>
      <c r="K58" s="30">
        <v>35000</v>
      </c>
      <c r="L58" s="230">
        <f t="shared" si="9"/>
        <v>4333.3600000000006</v>
      </c>
    </row>
    <row r="59" spans="1:12" ht="62.25" customHeight="1" x14ac:dyDescent="0.2">
      <c r="A59" s="357" t="s">
        <v>316</v>
      </c>
      <c r="B59" s="35" t="s">
        <v>590</v>
      </c>
      <c r="C59" s="36" t="s">
        <v>39</v>
      </c>
      <c r="D59" s="36" t="s">
        <v>430</v>
      </c>
      <c r="E59" s="78">
        <v>115.17</v>
      </c>
      <c r="F59" s="205">
        <f t="shared" si="4"/>
        <v>185</v>
      </c>
      <c r="G59" s="205">
        <f t="shared" si="5"/>
        <v>21.31</v>
      </c>
      <c r="H59" s="85">
        <f t="shared" si="10"/>
        <v>132.44999999999999</v>
      </c>
      <c r="I59" s="87">
        <f t="shared" si="7"/>
        <v>185</v>
      </c>
      <c r="J59" s="87">
        <f t="shared" si="8"/>
        <v>24.5</v>
      </c>
      <c r="K59" s="30">
        <v>370</v>
      </c>
      <c r="L59" s="230">
        <f t="shared" si="9"/>
        <v>45.81</v>
      </c>
    </row>
    <row r="60" spans="1:12" ht="58.9" customHeight="1" x14ac:dyDescent="0.2">
      <c r="A60" s="357"/>
      <c r="B60" s="35" t="s">
        <v>591</v>
      </c>
      <c r="C60" s="36" t="s">
        <v>39</v>
      </c>
      <c r="D60" s="36" t="s">
        <v>430</v>
      </c>
      <c r="E60" s="78">
        <v>115.17</v>
      </c>
      <c r="F60" s="205">
        <f t="shared" si="4"/>
        <v>325</v>
      </c>
      <c r="G60" s="205">
        <f t="shared" si="5"/>
        <v>37.43</v>
      </c>
      <c r="H60" s="85">
        <f t="shared" si="10"/>
        <v>132.44999999999999</v>
      </c>
      <c r="I60" s="87">
        <f t="shared" si="7"/>
        <v>325</v>
      </c>
      <c r="J60" s="87">
        <f t="shared" si="8"/>
        <v>43.05</v>
      </c>
      <c r="K60" s="30">
        <v>650</v>
      </c>
      <c r="L60" s="230">
        <f t="shared" si="9"/>
        <v>80.47999999999999</v>
      </c>
    </row>
    <row r="61" spans="1:12" ht="72.75" customHeight="1" x14ac:dyDescent="0.2">
      <c r="A61" s="357" t="s">
        <v>106</v>
      </c>
      <c r="B61" s="35" t="s">
        <v>592</v>
      </c>
      <c r="C61" s="36" t="s">
        <v>39</v>
      </c>
      <c r="D61" s="36" t="s">
        <v>430</v>
      </c>
      <c r="E61" s="78">
        <v>115.17</v>
      </c>
      <c r="F61" s="205">
        <f t="shared" si="4"/>
        <v>290</v>
      </c>
      <c r="G61" s="205">
        <f t="shared" si="5"/>
        <v>33.4</v>
      </c>
      <c r="H61" s="85">
        <f t="shared" si="10"/>
        <v>132.44999999999999</v>
      </c>
      <c r="I61" s="87">
        <f t="shared" si="7"/>
        <v>290</v>
      </c>
      <c r="J61" s="87">
        <f t="shared" si="8"/>
        <v>38.409999999999997</v>
      </c>
      <c r="K61" s="30">
        <v>580</v>
      </c>
      <c r="L61" s="230">
        <f t="shared" si="9"/>
        <v>71.81</v>
      </c>
    </row>
    <row r="62" spans="1:12" ht="51" x14ac:dyDescent="0.2">
      <c r="A62" s="357"/>
      <c r="B62" s="35" t="s">
        <v>593</v>
      </c>
      <c r="C62" s="36" t="s">
        <v>32</v>
      </c>
      <c r="D62" s="36" t="s">
        <v>430</v>
      </c>
      <c r="E62" s="86">
        <v>21.21</v>
      </c>
      <c r="F62" s="87">
        <f t="shared" si="4"/>
        <v>60</v>
      </c>
      <c r="G62" s="87">
        <f>ROUND(E62*F62/1000,2)</f>
        <v>1.27</v>
      </c>
      <c r="H62" s="87">
        <f>ROUND(E62*$J$223,2)</f>
        <v>23.76</v>
      </c>
      <c r="I62" s="87">
        <f t="shared" si="7"/>
        <v>60</v>
      </c>
      <c r="J62" s="87">
        <f t="shared" si="8"/>
        <v>1.43</v>
      </c>
      <c r="K62" s="195">
        <v>120</v>
      </c>
      <c r="L62" s="230">
        <f t="shared" si="9"/>
        <v>2.7</v>
      </c>
    </row>
    <row r="63" spans="1:12" ht="50.65" customHeight="1" x14ac:dyDescent="0.2">
      <c r="A63" s="357" t="s">
        <v>107</v>
      </c>
      <c r="B63" s="35" t="s">
        <v>594</v>
      </c>
      <c r="C63" s="273" t="s">
        <v>297</v>
      </c>
      <c r="D63" s="85" t="s">
        <v>298</v>
      </c>
      <c r="E63" s="84">
        <v>159.72</v>
      </c>
      <c r="F63" s="205">
        <f t="shared" si="4"/>
        <v>191.35</v>
      </c>
      <c r="G63" s="205">
        <f>ROUND(F63*E63/1000,2)</f>
        <v>30.56</v>
      </c>
      <c r="H63" s="87">
        <f>ROUND(E63*$J$223,2)</f>
        <v>178.89</v>
      </c>
      <c r="I63" s="87">
        <f t="shared" si="7"/>
        <v>191.35</v>
      </c>
      <c r="J63" s="87">
        <f t="shared" si="8"/>
        <v>34.229999999999997</v>
      </c>
      <c r="K63" s="30">
        <v>382.7</v>
      </c>
      <c r="L63" s="230">
        <f t="shared" si="9"/>
        <v>64.789999999999992</v>
      </c>
    </row>
    <row r="64" spans="1:12" ht="46.5" customHeight="1" x14ac:dyDescent="0.2">
      <c r="A64" s="357"/>
      <c r="B64" s="35" t="s">
        <v>595</v>
      </c>
      <c r="C64" s="273" t="s">
        <v>297</v>
      </c>
      <c r="D64" s="85" t="s">
        <v>298</v>
      </c>
      <c r="E64" s="86">
        <v>159.72</v>
      </c>
      <c r="F64" s="87">
        <f t="shared" si="4"/>
        <v>2305.3200000000002</v>
      </c>
      <c r="G64" s="87">
        <f>ROUND(E64*F64/1000,2)</f>
        <v>368.21</v>
      </c>
      <c r="H64" s="87">
        <f>ROUND(E64*$J$223,2)</f>
        <v>178.89</v>
      </c>
      <c r="I64" s="87">
        <f t="shared" si="7"/>
        <v>2305.3200000000002</v>
      </c>
      <c r="J64" s="87">
        <f t="shared" si="8"/>
        <v>412.4</v>
      </c>
      <c r="K64" s="195">
        <v>4610.6400000000003</v>
      </c>
      <c r="L64" s="230">
        <f t="shared" si="9"/>
        <v>780.6099999999999</v>
      </c>
    </row>
    <row r="65" spans="1:12" ht="60" customHeight="1" x14ac:dyDescent="0.2">
      <c r="A65" s="357" t="s">
        <v>439</v>
      </c>
      <c r="B65" s="35" t="s">
        <v>596</v>
      </c>
      <c r="C65" s="36" t="s">
        <v>39</v>
      </c>
      <c r="D65" s="36" t="s">
        <v>430</v>
      </c>
      <c r="E65" s="78">
        <v>115.17</v>
      </c>
      <c r="F65" s="205">
        <f t="shared" si="4"/>
        <v>4800</v>
      </c>
      <c r="G65" s="205">
        <f>ROUND(F65*E65/1000,2)</f>
        <v>552.82000000000005</v>
      </c>
      <c r="H65" s="85">
        <f>ROUND(E65*$J$221,2)</f>
        <v>132.44999999999999</v>
      </c>
      <c r="I65" s="87">
        <f t="shared" si="7"/>
        <v>4800</v>
      </c>
      <c r="J65" s="87">
        <f t="shared" si="8"/>
        <v>635.76</v>
      </c>
      <c r="K65" s="30">
        <v>9600</v>
      </c>
      <c r="L65" s="230">
        <f t="shared" si="9"/>
        <v>1188.58</v>
      </c>
    </row>
    <row r="66" spans="1:12" ht="58.5" customHeight="1" x14ac:dyDescent="0.2">
      <c r="A66" s="357"/>
      <c r="B66" s="35" t="s">
        <v>597</v>
      </c>
      <c r="C66" s="36" t="s">
        <v>39</v>
      </c>
      <c r="D66" s="36" t="s">
        <v>430</v>
      </c>
      <c r="E66" s="78">
        <v>115.17</v>
      </c>
      <c r="F66" s="205">
        <f t="shared" si="4"/>
        <v>451.83</v>
      </c>
      <c r="G66" s="205">
        <f>ROUND(F66*E66/1000,2)</f>
        <v>52.04</v>
      </c>
      <c r="H66" s="85">
        <f>ROUND(E66*$J$221,2)</f>
        <v>132.44999999999999</v>
      </c>
      <c r="I66" s="87">
        <f t="shared" si="7"/>
        <v>451.82</v>
      </c>
      <c r="J66" s="87">
        <f t="shared" si="8"/>
        <v>59.84</v>
      </c>
      <c r="K66" s="30">
        <v>903.65</v>
      </c>
      <c r="L66" s="230">
        <f t="shared" si="9"/>
        <v>111.88</v>
      </c>
    </row>
    <row r="67" spans="1:12" ht="74.25" customHeight="1" x14ac:dyDescent="0.2">
      <c r="A67" s="139" t="s">
        <v>317</v>
      </c>
      <c r="B67" s="93" t="s">
        <v>598</v>
      </c>
      <c r="C67" s="273" t="s">
        <v>297</v>
      </c>
      <c r="D67" s="85" t="s">
        <v>298</v>
      </c>
      <c r="E67" s="86">
        <v>159.72</v>
      </c>
      <c r="F67" s="87">
        <f t="shared" si="4"/>
        <v>2800</v>
      </c>
      <c r="G67" s="87">
        <f t="shared" ref="G67:G75" si="11">ROUND(E67*F67/1000,2)</f>
        <v>447.22</v>
      </c>
      <c r="H67" s="87">
        <f t="shared" ref="H67:H75" si="12">ROUND(E67*$J$223,2)</f>
        <v>178.89</v>
      </c>
      <c r="I67" s="87">
        <f t="shared" si="7"/>
        <v>2800</v>
      </c>
      <c r="J67" s="87">
        <f t="shared" si="8"/>
        <v>500.89</v>
      </c>
      <c r="K67" s="30">
        <v>5600</v>
      </c>
      <c r="L67" s="230">
        <f t="shared" si="9"/>
        <v>948.11</v>
      </c>
    </row>
    <row r="68" spans="1:12" ht="72" customHeight="1" x14ac:dyDescent="0.2">
      <c r="A68" s="139" t="s">
        <v>111</v>
      </c>
      <c r="B68" s="93" t="s">
        <v>599</v>
      </c>
      <c r="C68" s="85" t="s">
        <v>73</v>
      </c>
      <c r="D68" s="36" t="s">
        <v>154</v>
      </c>
      <c r="E68" s="86">
        <v>410.07</v>
      </c>
      <c r="F68" s="87">
        <f t="shared" si="4"/>
        <v>600</v>
      </c>
      <c r="G68" s="87">
        <f t="shared" si="11"/>
        <v>246.04</v>
      </c>
      <c r="H68" s="87">
        <f t="shared" si="12"/>
        <v>459.28</v>
      </c>
      <c r="I68" s="87">
        <f t="shared" si="7"/>
        <v>600</v>
      </c>
      <c r="J68" s="87">
        <f t="shared" si="8"/>
        <v>275.57</v>
      </c>
      <c r="K68" s="195">
        <v>1200</v>
      </c>
      <c r="L68" s="230">
        <f t="shared" si="9"/>
        <v>521.61</v>
      </c>
    </row>
    <row r="69" spans="1:12" ht="76.5" customHeight="1" x14ac:dyDescent="0.2">
      <c r="A69" s="139" t="s">
        <v>112</v>
      </c>
      <c r="B69" s="93" t="s">
        <v>600</v>
      </c>
      <c r="C69" s="36" t="s">
        <v>318</v>
      </c>
      <c r="D69" s="36" t="s">
        <v>176</v>
      </c>
      <c r="E69" s="86">
        <v>196.95</v>
      </c>
      <c r="F69" s="87">
        <f t="shared" si="4"/>
        <v>1250</v>
      </c>
      <c r="G69" s="87">
        <f t="shared" si="11"/>
        <v>246.19</v>
      </c>
      <c r="H69" s="87">
        <f t="shared" si="12"/>
        <v>220.58</v>
      </c>
      <c r="I69" s="87">
        <f t="shared" si="7"/>
        <v>1250</v>
      </c>
      <c r="J69" s="87">
        <f t="shared" si="8"/>
        <v>275.73</v>
      </c>
      <c r="K69" s="195">
        <v>2500</v>
      </c>
      <c r="L69" s="230">
        <f t="shared" si="9"/>
        <v>521.92000000000007</v>
      </c>
    </row>
    <row r="70" spans="1:12" ht="49.5" customHeight="1" x14ac:dyDescent="0.2">
      <c r="A70" s="357" t="s">
        <v>114</v>
      </c>
      <c r="B70" s="35" t="s">
        <v>601</v>
      </c>
      <c r="C70" s="358" t="s">
        <v>33</v>
      </c>
      <c r="D70" s="36" t="s">
        <v>430</v>
      </c>
      <c r="E70" s="86">
        <v>150.25</v>
      </c>
      <c r="F70" s="87">
        <f t="shared" si="4"/>
        <v>250</v>
      </c>
      <c r="G70" s="87">
        <f t="shared" si="11"/>
        <v>37.56</v>
      </c>
      <c r="H70" s="87">
        <f t="shared" si="12"/>
        <v>168.28</v>
      </c>
      <c r="I70" s="87">
        <f t="shared" si="7"/>
        <v>250</v>
      </c>
      <c r="J70" s="87">
        <f t="shared" si="8"/>
        <v>42.07</v>
      </c>
      <c r="K70" s="30">
        <v>500</v>
      </c>
      <c r="L70" s="230">
        <f t="shared" si="9"/>
        <v>79.63</v>
      </c>
    </row>
    <row r="71" spans="1:12" ht="57" customHeight="1" x14ac:dyDescent="0.2">
      <c r="A71" s="357"/>
      <c r="B71" s="35" t="s">
        <v>602</v>
      </c>
      <c r="C71" s="358"/>
      <c r="D71" s="36" t="s">
        <v>430</v>
      </c>
      <c r="E71" s="86">
        <v>150.25</v>
      </c>
      <c r="F71" s="87">
        <f t="shared" si="4"/>
        <v>1000</v>
      </c>
      <c r="G71" s="87">
        <f t="shared" si="11"/>
        <v>150.25</v>
      </c>
      <c r="H71" s="87">
        <f t="shared" si="12"/>
        <v>168.28</v>
      </c>
      <c r="I71" s="87">
        <f t="shared" si="7"/>
        <v>1000</v>
      </c>
      <c r="J71" s="87">
        <f t="shared" si="8"/>
        <v>168.28</v>
      </c>
      <c r="K71" s="195">
        <v>2000</v>
      </c>
      <c r="L71" s="230">
        <f t="shared" si="9"/>
        <v>318.52999999999997</v>
      </c>
    </row>
    <row r="72" spans="1:12" ht="61.5" customHeight="1" thickBot="1" x14ac:dyDescent="0.25">
      <c r="A72" s="357" t="s">
        <v>116</v>
      </c>
      <c r="B72" s="35" t="s">
        <v>603</v>
      </c>
      <c r="C72" s="36" t="s">
        <v>118</v>
      </c>
      <c r="D72" s="36" t="s">
        <v>440</v>
      </c>
      <c r="E72" s="86">
        <v>73.569999999999993</v>
      </c>
      <c r="F72" s="87">
        <f t="shared" si="4"/>
        <v>75</v>
      </c>
      <c r="G72" s="87">
        <f t="shared" si="11"/>
        <v>5.52</v>
      </c>
      <c r="H72" s="87">
        <f t="shared" si="12"/>
        <v>82.4</v>
      </c>
      <c r="I72" s="87">
        <f t="shared" si="7"/>
        <v>75</v>
      </c>
      <c r="J72" s="87">
        <f t="shared" si="8"/>
        <v>6.18</v>
      </c>
      <c r="K72" s="195">
        <v>150</v>
      </c>
      <c r="L72" s="230">
        <f t="shared" si="9"/>
        <v>11.7</v>
      </c>
    </row>
    <row r="73" spans="1:12" ht="53.25" customHeight="1" x14ac:dyDescent="0.2">
      <c r="A73" s="357"/>
      <c r="B73" s="35" t="s">
        <v>604</v>
      </c>
      <c r="C73" s="36" t="s">
        <v>118</v>
      </c>
      <c r="D73" s="196" t="s">
        <v>441</v>
      </c>
      <c r="E73" s="86">
        <v>73.569999999999993</v>
      </c>
      <c r="F73" s="87">
        <f t="shared" si="4"/>
        <v>1100</v>
      </c>
      <c r="G73" s="87">
        <f t="shared" si="11"/>
        <v>80.930000000000007</v>
      </c>
      <c r="H73" s="87">
        <f t="shared" si="12"/>
        <v>82.4</v>
      </c>
      <c r="I73" s="87">
        <f t="shared" si="7"/>
        <v>1100</v>
      </c>
      <c r="J73" s="87">
        <f t="shared" si="8"/>
        <v>90.64</v>
      </c>
      <c r="K73" s="195">
        <v>2200</v>
      </c>
      <c r="L73" s="230">
        <f t="shared" si="9"/>
        <v>171.57</v>
      </c>
    </row>
    <row r="74" spans="1:12" ht="51.75" customHeight="1" x14ac:dyDescent="0.2">
      <c r="A74" s="357" t="s">
        <v>117</v>
      </c>
      <c r="B74" s="255" t="s">
        <v>605</v>
      </c>
      <c r="C74" s="36" t="s">
        <v>120</v>
      </c>
      <c r="D74" s="36" t="s">
        <v>323</v>
      </c>
      <c r="E74" s="86">
        <v>153.07</v>
      </c>
      <c r="F74" s="87">
        <f t="shared" si="4"/>
        <v>45</v>
      </c>
      <c r="G74" s="87">
        <f t="shared" si="11"/>
        <v>6.89</v>
      </c>
      <c r="H74" s="87">
        <f t="shared" si="12"/>
        <v>171.44</v>
      </c>
      <c r="I74" s="87">
        <f t="shared" si="7"/>
        <v>45</v>
      </c>
      <c r="J74" s="87">
        <f t="shared" si="8"/>
        <v>7.71</v>
      </c>
      <c r="K74" s="30">
        <v>90</v>
      </c>
      <c r="L74" s="230">
        <f t="shared" si="9"/>
        <v>14.6</v>
      </c>
    </row>
    <row r="75" spans="1:12" ht="57.75" customHeight="1" x14ac:dyDescent="0.2">
      <c r="A75" s="357"/>
      <c r="B75" s="255" t="s">
        <v>606</v>
      </c>
      <c r="C75" s="36" t="s">
        <v>120</v>
      </c>
      <c r="D75" s="36" t="s">
        <v>323</v>
      </c>
      <c r="E75" s="86">
        <v>153.07</v>
      </c>
      <c r="F75" s="87">
        <f t="shared" si="4"/>
        <v>67.5</v>
      </c>
      <c r="G75" s="87">
        <f t="shared" si="11"/>
        <v>10.33</v>
      </c>
      <c r="H75" s="87">
        <f t="shared" si="12"/>
        <v>171.44</v>
      </c>
      <c r="I75" s="87">
        <f t="shared" si="7"/>
        <v>67.5</v>
      </c>
      <c r="J75" s="87">
        <f t="shared" si="8"/>
        <v>11.57</v>
      </c>
      <c r="K75" s="30">
        <v>135</v>
      </c>
      <c r="L75" s="230">
        <f t="shared" si="9"/>
        <v>21.9</v>
      </c>
    </row>
    <row r="76" spans="1:12" ht="72.75" customHeight="1" x14ac:dyDescent="0.2">
      <c r="A76" s="357" t="s">
        <v>119</v>
      </c>
      <c r="B76" s="35" t="s">
        <v>607</v>
      </c>
      <c r="C76" s="36" t="s">
        <v>39</v>
      </c>
      <c r="D76" s="36" t="s">
        <v>430</v>
      </c>
      <c r="E76" s="84">
        <v>115.17</v>
      </c>
      <c r="F76" s="205">
        <f t="shared" ref="F76:F92" si="13">ROUND(K76/12*6,2)</f>
        <v>16.45</v>
      </c>
      <c r="G76" s="205">
        <f t="shared" ref="G76:G92" si="14">ROUND(F76*E76/1000,2)</f>
        <v>1.89</v>
      </c>
      <c r="H76" s="85">
        <f t="shared" ref="H76:H92" si="15">ROUND(E76*$J$221,2)</f>
        <v>132.44999999999999</v>
      </c>
      <c r="I76" s="87">
        <f t="shared" ref="I76:I92" si="16">K76-F76</f>
        <v>16.45</v>
      </c>
      <c r="J76" s="87">
        <f t="shared" ref="J76:J92" si="17">ROUND(H76*I76/1000,2)</f>
        <v>2.1800000000000002</v>
      </c>
      <c r="K76" s="30">
        <v>32.9</v>
      </c>
      <c r="L76" s="230">
        <f t="shared" ref="L76:L92" si="18">J76+G76</f>
        <v>4.07</v>
      </c>
    </row>
    <row r="77" spans="1:12" ht="64.5" customHeight="1" x14ac:dyDescent="0.2">
      <c r="A77" s="357"/>
      <c r="B77" s="35" t="s">
        <v>608</v>
      </c>
      <c r="C77" s="36" t="s">
        <v>39</v>
      </c>
      <c r="D77" s="36" t="s">
        <v>430</v>
      </c>
      <c r="E77" s="84">
        <v>115.17</v>
      </c>
      <c r="F77" s="205">
        <f t="shared" si="13"/>
        <v>806.16</v>
      </c>
      <c r="G77" s="205">
        <f t="shared" si="14"/>
        <v>92.85</v>
      </c>
      <c r="H77" s="85">
        <f t="shared" si="15"/>
        <v>132.44999999999999</v>
      </c>
      <c r="I77" s="87">
        <f t="shared" si="16"/>
        <v>806.16</v>
      </c>
      <c r="J77" s="87">
        <f t="shared" si="17"/>
        <v>106.78</v>
      </c>
      <c r="K77" s="30">
        <v>1612.32</v>
      </c>
      <c r="L77" s="230">
        <f t="shared" si="18"/>
        <v>199.63</v>
      </c>
    </row>
    <row r="78" spans="1:12" ht="51" customHeight="1" x14ac:dyDescent="0.2">
      <c r="A78" s="357" t="s">
        <v>121</v>
      </c>
      <c r="B78" s="35" t="s">
        <v>609</v>
      </c>
      <c r="C78" s="36" t="s">
        <v>39</v>
      </c>
      <c r="D78" s="36" t="s">
        <v>430</v>
      </c>
      <c r="E78" s="84">
        <v>115.17</v>
      </c>
      <c r="F78" s="205">
        <f t="shared" si="13"/>
        <v>1645.63</v>
      </c>
      <c r="G78" s="205">
        <f t="shared" si="14"/>
        <v>189.53</v>
      </c>
      <c r="H78" s="85">
        <f t="shared" si="15"/>
        <v>132.44999999999999</v>
      </c>
      <c r="I78" s="87">
        <f t="shared" si="16"/>
        <v>1645.625</v>
      </c>
      <c r="J78" s="87">
        <f t="shared" si="17"/>
        <v>217.96</v>
      </c>
      <c r="K78" s="30">
        <v>3291.2550000000001</v>
      </c>
      <c r="L78" s="230">
        <f t="shared" si="18"/>
        <v>407.49</v>
      </c>
    </row>
    <row r="79" spans="1:12" ht="81" customHeight="1" x14ac:dyDescent="0.2">
      <c r="A79" s="357"/>
      <c r="B79" s="35" t="s">
        <v>610</v>
      </c>
      <c r="C79" s="36" t="s">
        <v>39</v>
      </c>
      <c r="D79" s="36" t="s">
        <v>430</v>
      </c>
      <c r="E79" s="84">
        <v>115.17</v>
      </c>
      <c r="F79" s="205">
        <f t="shared" si="13"/>
        <v>1416.64</v>
      </c>
      <c r="G79" s="205">
        <f t="shared" si="14"/>
        <v>163.15</v>
      </c>
      <c r="H79" s="85">
        <f t="shared" si="15"/>
        <v>132.44999999999999</v>
      </c>
      <c r="I79" s="87">
        <f t="shared" si="16"/>
        <v>1416.6409999999998</v>
      </c>
      <c r="J79" s="87">
        <f t="shared" si="17"/>
        <v>187.63</v>
      </c>
      <c r="K79" s="30">
        <v>2833.2809999999999</v>
      </c>
      <c r="L79" s="230">
        <f t="shared" si="18"/>
        <v>350.78</v>
      </c>
    </row>
    <row r="80" spans="1:12" ht="78.75" customHeight="1" x14ac:dyDescent="0.2">
      <c r="A80" s="139" t="s">
        <v>442</v>
      </c>
      <c r="B80" s="35" t="s">
        <v>611</v>
      </c>
      <c r="C80" s="36" t="s">
        <v>39</v>
      </c>
      <c r="D80" s="36" t="s">
        <v>430</v>
      </c>
      <c r="E80" s="84">
        <v>115.17</v>
      </c>
      <c r="F80" s="205">
        <f t="shared" si="13"/>
        <v>5500</v>
      </c>
      <c r="G80" s="205">
        <f t="shared" si="14"/>
        <v>633.44000000000005</v>
      </c>
      <c r="H80" s="85">
        <f t="shared" si="15"/>
        <v>132.44999999999999</v>
      </c>
      <c r="I80" s="87">
        <f t="shared" si="16"/>
        <v>5500</v>
      </c>
      <c r="J80" s="87">
        <f t="shared" si="17"/>
        <v>728.48</v>
      </c>
      <c r="K80" s="30">
        <v>11000</v>
      </c>
      <c r="L80" s="230">
        <f t="shared" si="18"/>
        <v>1361.92</v>
      </c>
    </row>
    <row r="81" spans="1:12" ht="78" customHeight="1" x14ac:dyDescent="0.2">
      <c r="A81" s="357" t="s">
        <v>123</v>
      </c>
      <c r="B81" s="35" t="s">
        <v>612</v>
      </c>
      <c r="C81" s="36" t="s">
        <v>39</v>
      </c>
      <c r="D81" s="36" t="s">
        <v>430</v>
      </c>
      <c r="E81" s="84">
        <v>115.17</v>
      </c>
      <c r="F81" s="205">
        <f t="shared" si="13"/>
        <v>28.5</v>
      </c>
      <c r="G81" s="205">
        <f t="shared" si="14"/>
        <v>3.28</v>
      </c>
      <c r="H81" s="85">
        <f t="shared" si="15"/>
        <v>132.44999999999999</v>
      </c>
      <c r="I81" s="87">
        <f t="shared" si="16"/>
        <v>28.5</v>
      </c>
      <c r="J81" s="87">
        <f t="shared" si="17"/>
        <v>3.77</v>
      </c>
      <c r="K81" s="30">
        <v>57</v>
      </c>
      <c r="L81" s="230">
        <f t="shared" si="18"/>
        <v>7.05</v>
      </c>
    </row>
    <row r="82" spans="1:12" ht="59.25" customHeight="1" x14ac:dyDescent="0.2">
      <c r="A82" s="357"/>
      <c r="B82" s="35" t="s">
        <v>613</v>
      </c>
      <c r="C82" s="36" t="s">
        <v>39</v>
      </c>
      <c r="D82" s="36" t="s">
        <v>430</v>
      </c>
      <c r="E82" s="84">
        <v>115.17</v>
      </c>
      <c r="F82" s="205">
        <f t="shared" si="13"/>
        <v>4500</v>
      </c>
      <c r="G82" s="205">
        <f t="shared" si="14"/>
        <v>518.27</v>
      </c>
      <c r="H82" s="85">
        <f t="shared" si="15"/>
        <v>132.44999999999999</v>
      </c>
      <c r="I82" s="87">
        <f t="shared" si="16"/>
        <v>4500</v>
      </c>
      <c r="J82" s="87">
        <f t="shared" si="17"/>
        <v>596.03</v>
      </c>
      <c r="K82" s="30">
        <v>9000</v>
      </c>
      <c r="L82" s="230">
        <f t="shared" si="18"/>
        <v>1114.3</v>
      </c>
    </row>
    <row r="83" spans="1:12" ht="75" customHeight="1" thickBot="1" x14ac:dyDescent="0.25">
      <c r="A83" s="357"/>
      <c r="B83" s="35" t="s">
        <v>614</v>
      </c>
      <c r="C83" s="36" t="s">
        <v>39</v>
      </c>
      <c r="D83" s="36" t="s">
        <v>430</v>
      </c>
      <c r="E83" s="84">
        <v>115.17</v>
      </c>
      <c r="F83" s="205">
        <f t="shared" si="13"/>
        <v>6889.5</v>
      </c>
      <c r="G83" s="205">
        <f t="shared" si="14"/>
        <v>793.46</v>
      </c>
      <c r="H83" s="85">
        <f t="shared" si="15"/>
        <v>132.44999999999999</v>
      </c>
      <c r="I83" s="87">
        <f t="shared" si="16"/>
        <v>6889.5</v>
      </c>
      <c r="J83" s="87">
        <f t="shared" si="17"/>
        <v>912.51</v>
      </c>
      <c r="K83" s="30">
        <v>13779</v>
      </c>
      <c r="L83" s="230">
        <f t="shared" si="18"/>
        <v>1705.97</v>
      </c>
    </row>
    <row r="84" spans="1:12" ht="59.65" customHeight="1" x14ac:dyDescent="0.2">
      <c r="A84" s="139" t="s">
        <v>443</v>
      </c>
      <c r="B84" s="35" t="s">
        <v>615</v>
      </c>
      <c r="C84" s="189" t="s">
        <v>39</v>
      </c>
      <c r="D84" s="36" t="s">
        <v>430</v>
      </c>
      <c r="E84" s="84">
        <v>115.17</v>
      </c>
      <c r="F84" s="205">
        <f t="shared" si="13"/>
        <v>2450</v>
      </c>
      <c r="G84" s="205">
        <f t="shared" si="14"/>
        <v>282.17</v>
      </c>
      <c r="H84" s="85">
        <f t="shared" si="15"/>
        <v>132.44999999999999</v>
      </c>
      <c r="I84" s="87">
        <f t="shared" si="16"/>
        <v>2450</v>
      </c>
      <c r="J84" s="87">
        <f t="shared" si="17"/>
        <v>324.5</v>
      </c>
      <c r="K84" s="30">
        <v>4900</v>
      </c>
      <c r="L84" s="230">
        <f t="shared" si="18"/>
        <v>606.67000000000007</v>
      </c>
    </row>
    <row r="85" spans="1:12" ht="63" customHeight="1" x14ac:dyDescent="0.2">
      <c r="A85" s="139" t="s">
        <v>444</v>
      </c>
      <c r="B85" s="35" t="s">
        <v>616</v>
      </c>
      <c r="C85" s="36" t="s">
        <v>39</v>
      </c>
      <c r="D85" s="36" t="s">
        <v>430</v>
      </c>
      <c r="E85" s="84">
        <v>115.17</v>
      </c>
      <c r="F85" s="205">
        <f t="shared" si="13"/>
        <v>2231.69</v>
      </c>
      <c r="G85" s="205">
        <f t="shared" si="14"/>
        <v>257.02</v>
      </c>
      <c r="H85" s="85">
        <f t="shared" si="15"/>
        <v>132.44999999999999</v>
      </c>
      <c r="I85" s="87">
        <f t="shared" si="16"/>
        <v>2231.69</v>
      </c>
      <c r="J85" s="87">
        <f t="shared" si="17"/>
        <v>295.58999999999997</v>
      </c>
      <c r="K85" s="30">
        <v>4463.38</v>
      </c>
      <c r="L85" s="230">
        <f t="shared" si="18"/>
        <v>552.6099999999999</v>
      </c>
    </row>
    <row r="86" spans="1:12" ht="69.75" customHeight="1" x14ac:dyDescent="0.2">
      <c r="A86" s="357" t="s">
        <v>126</v>
      </c>
      <c r="B86" s="35" t="s">
        <v>617</v>
      </c>
      <c r="C86" s="36" t="s">
        <v>39</v>
      </c>
      <c r="D86" s="36" t="s">
        <v>430</v>
      </c>
      <c r="E86" s="84">
        <v>115.17</v>
      </c>
      <c r="F86" s="205">
        <f t="shared" si="13"/>
        <v>236.08</v>
      </c>
      <c r="G86" s="205">
        <f t="shared" si="14"/>
        <v>27.19</v>
      </c>
      <c r="H86" s="85">
        <f t="shared" si="15"/>
        <v>132.44999999999999</v>
      </c>
      <c r="I86" s="87">
        <f t="shared" si="16"/>
        <v>236.06999999999996</v>
      </c>
      <c r="J86" s="87">
        <f t="shared" si="17"/>
        <v>31.27</v>
      </c>
      <c r="K86" s="30">
        <v>472.15</v>
      </c>
      <c r="L86" s="230">
        <f t="shared" si="18"/>
        <v>58.46</v>
      </c>
    </row>
    <row r="87" spans="1:12" ht="79.5" customHeight="1" x14ac:dyDescent="0.2">
      <c r="A87" s="357"/>
      <c r="B87" s="35" t="s">
        <v>618</v>
      </c>
      <c r="C87" s="36" t="s">
        <v>39</v>
      </c>
      <c r="D87" s="36" t="s">
        <v>430</v>
      </c>
      <c r="E87" s="84">
        <v>115.17</v>
      </c>
      <c r="F87" s="205">
        <f t="shared" si="13"/>
        <v>295.22000000000003</v>
      </c>
      <c r="G87" s="205">
        <f t="shared" si="14"/>
        <v>34</v>
      </c>
      <c r="H87" s="85">
        <f t="shared" si="15"/>
        <v>132.44999999999999</v>
      </c>
      <c r="I87" s="87">
        <f t="shared" si="16"/>
        <v>295.22000000000003</v>
      </c>
      <c r="J87" s="87">
        <f t="shared" si="17"/>
        <v>39.1</v>
      </c>
      <c r="K87" s="30">
        <v>590.44000000000005</v>
      </c>
      <c r="L87" s="230">
        <f t="shared" si="18"/>
        <v>73.099999999999994</v>
      </c>
    </row>
    <row r="88" spans="1:12" ht="66" customHeight="1" x14ac:dyDescent="0.2">
      <c r="A88" s="357" t="s">
        <v>127</v>
      </c>
      <c r="B88" s="35" t="s">
        <v>619</v>
      </c>
      <c r="C88" s="36" t="s">
        <v>39</v>
      </c>
      <c r="D88" s="36" t="s">
        <v>430</v>
      </c>
      <c r="E88" s="84">
        <v>115.17</v>
      </c>
      <c r="F88" s="205">
        <f t="shared" si="13"/>
        <v>67.5</v>
      </c>
      <c r="G88" s="205">
        <f t="shared" si="14"/>
        <v>7.77</v>
      </c>
      <c r="H88" s="85">
        <f t="shared" si="15"/>
        <v>132.44999999999999</v>
      </c>
      <c r="I88" s="87">
        <f t="shared" si="16"/>
        <v>67.5</v>
      </c>
      <c r="J88" s="87">
        <f t="shared" si="17"/>
        <v>8.94</v>
      </c>
      <c r="K88" s="30">
        <v>135</v>
      </c>
      <c r="L88" s="230">
        <f t="shared" si="18"/>
        <v>16.71</v>
      </c>
    </row>
    <row r="89" spans="1:12" ht="68.25" customHeight="1" x14ac:dyDescent="0.2">
      <c r="A89" s="357"/>
      <c r="B89" s="35" t="s">
        <v>620</v>
      </c>
      <c r="C89" s="36" t="s">
        <v>39</v>
      </c>
      <c r="D89" s="36" t="s">
        <v>430</v>
      </c>
      <c r="E89" s="84">
        <v>115.17</v>
      </c>
      <c r="F89" s="205">
        <f t="shared" si="13"/>
        <v>2182.5</v>
      </c>
      <c r="G89" s="205">
        <f t="shared" si="14"/>
        <v>251.36</v>
      </c>
      <c r="H89" s="85">
        <f t="shared" si="15"/>
        <v>132.44999999999999</v>
      </c>
      <c r="I89" s="87">
        <f t="shared" si="16"/>
        <v>2182.5</v>
      </c>
      <c r="J89" s="87">
        <f t="shared" si="17"/>
        <v>289.07</v>
      </c>
      <c r="K89" s="30">
        <v>4365</v>
      </c>
      <c r="L89" s="230">
        <f t="shared" si="18"/>
        <v>540.43000000000006</v>
      </c>
    </row>
    <row r="90" spans="1:12" ht="66" customHeight="1" x14ac:dyDescent="0.2">
      <c r="A90" s="139" t="s">
        <v>128</v>
      </c>
      <c r="B90" s="35" t="s">
        <v>621</v>
      </c>
      <c r="C90" s="36" t="s">
        <v>39</v>
      </c>
      <c r="D90" s="36" t="s">
        <v>430</v>
      </c>
      <c r="E90" s="84">
        <v>115.17</v>
      </c>
      <c r="F90" s="205">
        <f t="shared" si="13"/>
        <v>750</v>
      </c>
      <c r="G90" s="205">
        <f t="shared" si="14"/>
        <v>86.38</v>
      </c>
      <c r="H90" s="85">
        <f t="shared" si="15"/>
        <v>132.44999999999999</v>
      </c>
      <c r="I90" s="87">
        <f t="shared" si="16"/>
        <v>750</v>
      </c>
      <c r="J90" s="87">
        <f t="shared" si="17"/>
        <v>99.34</v>
      </c>
      <c r="K90" s="30">
        <v>1500</v>
      </c>
      <c r="L90" s="230">
        <f t="shared" si="18"/>
        <v>185.72</v>
      </c>
    </row>
    <row r="91" spans="1:12" ht="81" customHeight="1" x14ac:dyDescent="0.2">
      <c r="A91" s="139" t="s">
        <v>129</v>
      </c>
      <c r="B91" s="35" t="s">
        <v>622</v>
      </c>
      <c r="C91" s="36" t="s">
        <v>39</v>
      </c>
      <c r="D91" s="36" t="s">
        <v>430</v>
      </c>
      <c r="E91" s="84">
        <v>115.17</v>
      </c>
      <c r="F91" s="205">
        <f t="shared" si="13"/>
        <v>1350</v>
      </c>
      <c r="G91" s="205">
        <f t="shared" si="14"/>
        <v>155.47999999999999</v>
      </c>
      <c r="H91" s="85">
        <f t="shared" si="15"/>
        <v>132.44999999999999</v>
      </c>
      <c r="I91" s="87">
        <f t="shared" si="16"/>
        <v>1350</v>
      </c>
      <c r="J91" s="87">
        <f t="shared" si="17"/>
        <v>178.81</v>
      </c>
      <c r="K91" s="30">
        <v>2700</v>
      </c>
      <c r="L91" s="230">
        <f t="shared" si="18"/>
        <v>334.28999999999996</v>
      </c>
    </row>
    <row r="92" spans="1:12" ht="67.5" customHeight="1" x14ac:dyDescent="0.2">
      <c r="A92" s="139" t="s">
        <v>130</v>
      </c>
      <c r="B92" s="35" t="s">
        <v>623</v>
      </c>
      <c r="C92" s="36" t="s">
        <v>39</v>
      </c>
      <c r="D92" s="36" t="s">
        <v>430</v>
      </c>
      <c r="E92" s="84">
        <v>115.17</v>
      </c>
      <c r="F92" s="205">
        <f t="shared" si="13"/>
        <v>170</v>
      </c>
      <c r="G92" s="205">
        <f t="shared" si="14"/>
        <v>19.579999999999998</v>
      </c>
      <c r="H92" s="85">
        <f t="shared" si="15"/>
        <v>132.44999999999999</v>
      </c>
      <c r="I92" s="87">
        <f t="shared" si="16"/>
        <v>170</v>
      </c>
      <c r="J92" s="87">
        <f t="shared" si="17"/>
        <v>22.52</v>
      </c>
      <c r="K92" s="30">
        <v>340</v>
      </c>
      <c r="L92" s="230">
        <f t="shared" si="18"/>
        <v>42.099999999999994</v>
      </c>
    </row>
    <row r="93" spans="1:12" ht="62.25" customHeight="1" x14ac:dyDescent="0.2">
      <c r="A93" s="357" t="s">
        <v>131</v>
      </c>
      <c r="B93" s="39" t="s">
        <v>624</v>
      </c>
      <c r="C93" s="31"/>
      <c r="D93" s="31"/>
      <c r="E93" s="34"/>
      <c r="F93" s="34">
        <f>SUM(F94:F96)</f>
        <v>841.38</v>
      </c>
      <c r="G93" s="34">
        <f>SUM(G94:G96)</f>
        <v>246.87</v>
      </c>
      <c r="H93" s="34"/>
      <c r="I93" s="34">
        <f>SUM(I94:I96)</f>
        <v>841.37</v>
      </c>
      <c r="J93" s="34">
        <f>SUM(J94:J96)</f>
        <v>276.47000000000003</v>
      </c>
      <c r="K93" s="31">
        <f>SUM(K94:K96)</f>
        <v>1682.75</v>
      </c>
      <c r="L93" s="140">
        <f>SUM(L94:L96)</f>
        <v>523.34</v>
      </c>
    </row>
    <row r="94" spans="1:12" ht="51" customHeight="1" x14ac:dyDescent="0.2">
      <c r="A94" s="357"/>
      <c r="B94" s="35" t="s">
        <v>445</v>
      </c>
      <c r="C94" s="197" t="s">
        <v>446</v>
      </c>
      <c r="D94" s="36" t="s">
        <v>447</v>
      </c>
      <c r="E94" s="84">
        <v>277.39</v>
      </c>
      <c r="F94" s="85">
        <f>ROUND(K94/12*6,2)</f>
        <v>772</v>
      </c>
      <c r="G94" s="85">
        <f>ROUND(E94*F94/1000,2)</f>
        <v>214.15</v>
      </c>
      <c r="H94" s="87">
        <f>ROUND(E94*$J$223,2)</f>
        <v>310.68</v>
      </c>
      <c r="I94" s="87">
        <f>K94-F94</f>
        <v>772</v>
      </c>
      <c r="J94" s="87">
        <f>ROUND(H94*I94/1000,2)</f>
        <v>239.84</v>
      </c>
      <c r="K94" s="30">
        <v>1544</v>
      </c>
      <c r="L94" s="230">
        <f>J94+G94</f>
        <v>453.99</v>
      </c>
    </row>
    <row r="95" spans="1:12" ht="58.5" customHeight="1" x14ac:dyDescent="0.2">
      <c r="A95" s="357"/>
      <c r="B95" s="35" t="s">
        <v>625</v>
      </c>
      <c r="C95" s="197" t="s">
        <v>448</v>
      </c>
      <c r="D95" s="36" t="s">
        <v>191</v>
      </c>
      <c r="E95" s="86">
        <v>577.42999999999995</v>
      </c>
      <c r="F95" s="87">
        <f>ROUND(K95/12*6,2)</f>
        <v>44.88</v>
      </c>
      <c r="G95" s="87">
        <f>ROUND(E95*F95/1000,2)</f>
        <v>25.92</v>
      </c>
      <c r="H95" s="87">
        <f>ROUND(E95*$J$223,2)</f>
        <v>646.72</v>
      </c>
      <c r="I95" s="87">
        <f>K95-F95</f>
        <v>44.87</v>
      </c>
      <c r="J95" s="87">
        <f>ROUND(H95*I95/1000,2)</f>
        <v>29.02</v>
      </c>
      <c r="K95" s="30">
        <v>89.75</v>
      </c>
      <c r="L95" s="230">
        <f>J95+G95</f>
        <v>54.94</v>
      </c>
    </row>
    <row r="96" spans="1:12" ht="51.75" customHeight="1" x14ac:dyDescent="0.2">
      <c r="A96" s="357"/>
      <c r="B96" s="35" t="s">
        <v>626</v>
      </c>
      <c r="C96" s="36" t="s">
        <v>449</v>
      </c>
      <c r="D96" s="36" t="s">
        <v>447</v>
      </c>
      <c r="E96" s="86">
        <v>277.39</v>
      </c>
      <c r="F96" s="87">
        <f>ROUND(K96/12*6,2)</f>
        <v>24.5</v>
      </c>
      <c r="G96" s="87">
        <f>ROUND(E96*F96/1000,2)</f>
        <v>6.8</v>
      </c>
      <c r="H96" s="87">
        <f>ROUND(E96*$J$223,2)</f>
        <v>310.68</v>
      </c>
      <c r="I96" s="87">
        <f>K96-F96</f>
        <v>24.5</v>
      </c>
      <c r="J96" s="87">
        <f>ROUND(H96*I96/1000,2)</f>
        <v>7.61</v>
      </c>
      <c r="K96" s="30">
        <v>49</v>
      </c>
      <c r="L96" s="230">
        <f>J96+G96</f>
        <v>14.41</v>
      </c>
    </row>
    <row r="97" spans="1:14" ht="61.5" customHeight="1" x14ac:dyDescent="0.2">
      <c r="A97" s="357"/>
      <c r="B97" s="39" t="s">
        <v>450</v>
      </c>
      <c r="C97" s="198"/>
      <c r="D97" s="42"/>
      <c r="E97" s="199"/>
      <c r="F97" s="199">
        <f>SUM(F98:F100)</f>
        <v>1285</v>
      </c>
      <c r="G97" s="199">
        <f>SUM(G98:G100)</f>
        <v>405.96</v>
      </c>
      <c r="H97" s="199"/>
      <c r="I97" s="199">
        <f>SUM(I98:I100)</f>
        <v>1285</v>
      </c>
      <c r="J97" s="199">
        <f>SUM(J98:J100)</f>
        <v>454.66999999999996</v>
      </c>
      <c r="K97" s="42">
        <f>SUM(K98:K100)</f>
        <v>2570</v>
      </c>
      <c r="L97" s="231">
        <f>SUM(L98:L100)</f>
        <v>860.63</v>
      </c>
    </row>
    <row r="98" spans="1:14" ht="51.75" customHeight="1" x14ac:dyDescent="0.2">
      <c r="A98" s="357"/>
      <c r="B98" s="35" t="s">
        <v>451</v>
      </c>
      <c r="C98" s="197" t="s">
        <v>446</v>
      </c>
      <c r="D98" s="36" t="s">
        <v>447</v>
      </c>
      <c r="E98" s="86">
        <v>277.39</v>
      </c>
      <c r="F98" s="87">
        <f t="shared" ref="F98:F104" si="19">ROUND(K98/12*6,2)</f>
        <v>1100</v>
      </c>
      <c r="G98" s="87">
        <f>ROUND(E98*F98/1000,2)</f>
        <v>305.13</v>
      </c>
      <c r="H98" s="87">
        <f>ROUND(E98*$J$223,2)</f>
        <v>310.68</v>
      </c>
      <c r="I98" s="87">
        <f t="shared" ref="I98:I104" si="20">K98-F98</f>
        <v>1100</v>
      </c>
      <c r="J98" s="87">
        <f t="shared" ref="J98:J104" si="21">ROUND(H98*I98/1000,2)</f>
        <v>341.75</v>
      </c>
      <c r="K98" s="30">
        <v>2200</v>
      </c>
      <c r="L98" s="230">
        <f t="shared" ref="L98:L104" si="22">J98+G98</f>
        <v>646.88</v>
      </c>
    </row>
    <row r="99" spans="1:14" ht="54.75" customHeight="1" x14ac:dyDescent="0.2">
      <c r="A99" s="357"/>
      <c r="B99" s="35" t="s">
        <v>627</v>
      </c>
      <c r="C99" s="197" t="s">
        <v>448</v>
      </c>
      <c r="D99" s="36" t="s">
        <v>191</v>
      </c>
      <c r="E99" s="86">
        <v>577.42999999999995</v>
      </c>
      <c r="F99" s="87">
        <f t="shared" si="19"/>
        <v>165</v>
      </c>
      <c r="G99" s="87">
        <f>ROUND(E99*F99/1000,2)</f>
        <v>95.28</v>
      </c>
      <c r="H99" s="87">
        <f>ROUND(E99*$J$223,2)</f>
        <v>646.72</v>
      </c>
      <c r="I99" s="87">
        <f t="shared" si="20"/>
        <v>165</v>
      </c>
      <c r="J99" s="87">
        <f t="shared" si="21"/>
        <v>106.71</v>
      </c>
      <c r="K99" s="30">
        <v>330</v>
      </c>
      <c r="L99" s="230">
        <f t="shared" si="22"/>
        <v>201.99</v>
      </c>
    </row>
    <row r="100" spans="1:14" ht="64.5" customHeight="1" x14ac:dyDescent="0.2">
      <c r="A100" s="357"/>
      <c r="B100" s="35" t="s">
        <v>628</v>
      </c>
      <c r="C100" s="36" t="s">
        <v>449</v>
      </c>
      <c r="D100" s="36" t="s">
        <v>447</v>
      </c>
      <c r="E100" s="86">
        <v>277.39</v>
      </c>
      <c r="F100" s="87">
        <f t="shared" si="19"/>
        <v>20</v>
      </c>
      <c r="G100" s="87">
        <f>ROUND(E100*F100/1000,2)</f>
        <v>5.55</v>
      </c>
      <c r="H100" s="87">
        <f>ROUND(E100*$J$223,2)</f>
        <v>310.68</v>
      </c>
      <c r="I100" s="87">
        <f t="shared" si="20"/>
        <v>20</v>
      </c>
      <c r="J100" s="87">
        <f t="shared" si="21"/>
        <v>6.21</v>
      </c>
      <c r="K100" s="195">
        <v>40</v>
      </c>
      <c r="L100" s="230">
        <f t="shared" si="22"/>
        <v>11.76</v>
      </c>
    </row>
    <row r="101" spans="1:14" ht="69.75" customHeight="1" x14ac:dyDescent="0.2">
      <c r="A101" s="357" t="s">
        <v>132</v>
      </c>
      <c r="B101" s="35" t="s">
        <v>629</v>
      </c>
      <c r="C101" s="36" t="s">
        <v>39</v>
      </c>
      <c r="D101" s="36" t="s">
        <v>430</v>
      </c>
      <c r="E101" s="84">
        <v>115.17</v>
      </c>
      <c r="F101" s="205">
        <f t="shared" si="19"/>
        <v>70</v>
      </c>
      <c r="G101" s="205">
        <f>ROUND(F101*E101/1000,2)</f>
        <v>8.06</v>
      </c>
      <c r="H101" s="85">
        <f>ROUND(E101*$J$221,2)</f>
        <v>132.44999999999999</v>
      </c>
      <c r="I101" s="87">
        <f t="shared" si="20"/>
        <v>70</v>
      </c>
      <c r="J101" s="87">
        <f t="shared" si="21"/>
        <v>9.27</v>
      </c>
      <c r="K101" s="30">
        <v>140</v>
      </c>
      <c r="L101" s="230">
        <f t="shared" si="22"/>
        <v>17.329999999999998</v>
      </c>
    </row>
    <row r="102" spans="1:14" ht="70.5" customHeight="1" x14ac:dyDescent="0.2">
      <c r="A102" s="357"/>
      <c r="B102" s="35" t="s">
        <v>630</v>
      </c>
      <c r="C102" s="36" t="s">
        <v>39</v>
      </c>
      <c r="D102" s="36" t="s">
        <v>430</v>
      </c>
      <c r="E102" s="84">
        <v>115.17</v>
      </c>
      <c r="F102" s="205">
        <f t="shared" si="19"/>
        <v>250</v>
      </c>
      <c r="G102" s="205">
        <f>ROUND(F102*E102/1000,2)</f>
        <v>28.79</v>
      </c>
      <c r="H102" s="85">
        <f>ROUND(E102*$J$221,2)</f>
        <v>132.44999999999999</v>
      </c>
      <c r="I102" s="87">
        <f t="shared" si="20"/>
        <v>250</v>
      </c>
      <c r="J102" s="87">
        <f t="shared" si="21"/>
        <v>33.11</v>
      </c>
      <c r="K102" s="30">
        <v>500</v>
      </c>
      <c r="L102" s="230">
        <f t="shared" si="22"/>
        <v>61.9</v>
      </c>
    </row>
    <row r="103" spans="1:14" s="200" customFormat="1" ht="69.599999999999994" customHeight="1" x14ac:dyDescent="0.2">
      <c r="A103" s="357" t="s">
        <v>133</v>
      </c>
      <c r="B103" s="35" t="s">
        <v>631</v>
      </c>
      <c r="C103" s="36" t="s">
        <v>135</v>
      </c>
      <c r="D103" s="36" t="s">
        <v>34</v>
      </c>
      <c r="E103" s="86">
        <v>241.63</v>
      </c>
      <c r="F103" s="87">
        <f t="shared" si="19"/>
        <v>150</v>
      </c>
      <c r="G103" s="87">
        <f>ROUND(E103*F103/1000,2)</f>
        <v>36.24</v>
      </c>
      <c r="H103" s="87">
        <f>ROUND(E103*$J$223,2)</f>
        <v>270.63</v>
      </c>
      <c r="I103" s="87">
        <f t="shared" si="20"/>
        <v>150</v>
      </c>
      <c r="J103" s="87">
        <f t="shared" si="21"/>
        <v>40.590000000000003</v>
      </c>
      <c r="K103" s="195">
        <v>300</v>
      </c>
      <c r="L103" s="230">
        <f t="shared" si="22"/>
        <v>76.830000000000013</v>
      </c>
      <c r="N103" s="183"/>
    </row>
    <row r="104" spans="1:14" s="200" customFormat="1" ht="69.75" customHeight="1" x14ac:dyDescent="0.2">
      <c r="A104" s="357"/>
      <c r="B104" s="35" t="s">
        <v>632</v>
      </c>
      <c r="C104" s="36" t="s">
        <v>135</v>
      </c>
      <c r="D104" s="36" t="s">
        <v>34</v>
      </c>
      <c r="E104" s="86">
        <v>241.63</v>
      </c>
      <c r="F104" s="87">
        <f t="shared" si="19"/>
        <v>700</v>
      </c>
      <c r="G104" s="87">
        <f>ROUND(E104*F104/1000,2)</f>
        <v>169.14</v>
      </c>
      <c r="H104" s="87">
        <f>ROUND(E104*$J$223,2)</f>
        <v>270.63</v>
      </c>
      <c r="I104" s="87">
        <f t="shared" si="20"/>
        <v>700</v>
      </c>
      <c r="J104" s="87">
        <f t="shared" si="21"/>
        <v>189.44</v>
      </c>
      <c r="K104" s="195">
        <v>1400</v>
      </c>
      <c r="L104" s="230">
        <f t="shared" si="22"/>
        <v>358.58</v>
      </c>
      <c r="N104" s="183"/>
    </row>
    <row r="105" spans="1:14" s="200" customFormat="1" ht="70.5" customHeight="1" x14ac:dyDescent="0.2">
      <c r="A105" s="357" t="s">
        <v>136</v>
      </c>
      <c r="B105" s="39" t="s">
        <v>633</v>
      </c>
      <c r="C105" s="31"/>
      <c r="D105" s="31"/>
      <c r="E105" s="44"/>
      <c r="F105" s="34">
        <f>SUM(F106:F108)</f>
        <v>693.29</v>
      </c>
      <c r="G105" s="34">
        <f>SUM(G106:G108)</f>
        <v>78.52</v>
      </c>
      <c r="H105" s="44"/>
      <c r="I105" s="34">
        <f>SUM(I106:I108)</f>
        <v>693.29</v>
      </c>
      <c r="J105" s="34">
        <f>SUM(J106:J108)</f>
        <v>87.94</v>
      </c>
      <c r="K105" s="31">
        <f>SUM(K106:K108)</f>
        <v>1386.58</v>
      </c>
      <c r="L105" s="140">
        <f>SUM(L106:L108)</f>
        <v>166.46</v>
      </c>
      <c r="N105" s="183"/>
    </row>
    <row r="106" spans="1:14" s="200" customFormat="1" ht="80.25" customHeight="1" x14ac:dyDescent="0.2">
      <c r="A106" s="357"/>
      <c r="B106" s="35" t="s">
        <v>328</v>
      </c>
      <c r="C106" s="36" t="s">
        <v>137</v>
      </c>
      <c r="D106" s="36" t="s">
        <v>452</v>
      </c>
      <c r="E106" s="86">
        <v>110.91</v>
      </c>
      <c r="F106" s="87">
        <f>ROUND(K106/12*6,2)</f>
        <v>450</v>
      </c>
      <c r="G106" s="87">
        <f>ROUND(E106*F106/1000,2)</f>
        <v>49.91</v>
      </c>
      <c r="H106" s="87">
        <f>ROUND(E106*$J$223,2)</f>
        <v>124.22</v>
      </c>
      <c r="I106" s="87">
        <f>K106-F106</f>
        <v>450</v>
      </c>
      <c r="J106" s="87">
        <f>ROUND(H106*I106/1000,2)</f>
        <v>55.9</v>
      </c>
      <c r="K106" s="30">
        <v>900</v>
      </c>
      <c r="L106" s="230">
        <f>J106+G106</f>
        <v>105.81</v>
      </c>
      <c r="N106" s="183"/>
    </row>
    <row r="107" spans="1:14" ht="72.75" customHeight="1" x14ac:dyDescent="0.2">
      <c r="A107" s="357"/>
      <c r="B107" s="35" t="s">
        <v>634</v>
      </c>
      <c r="C107" s="36" t="s">
        <v>453</v>
      </c>
      <c r="D107" s="38" t="s">
        <v>454</v>
      </c>
      <c r="E107" s="86">
        <v>117.69</v>
      </c>
      <c r="F107" s="87">
        <f>ROUND(K107/12*6,2)</f>
        <v>240</v>
      </c>
      <c r="G107" s="87">
        <f>ROUND(E107*F107/1000,2)</f>
        <v>28.25</v>
      </c>
      <c r="H107" s="87">
        <f>ROUND(E107*$J$223,2)</f>
        <v>131.81</v>
      </c>
      <c r="I107" s="87">
        <f>K107-F107</f>
        <v>240</v>
      </c>
      <c r="J107" s="87">
        <f>ROUND(H107*I107/1000,2)</f>
        <v>31.63</v>
      </c>
      <c r="K107" s="195">
        <v>480</v>
      </c>
      <c r="L107" s="230">
        <f>J107+G107</f>
        <v>59.879999999999995</v>
      </c>
    </row>
    <row r="108" spans="1:14" ht="50.25" customHeight="1" x14ac:dyDescent="0.2">
      <c r="A108" s="357"/>
      <c r="B108" s="35" t="s">
        <v>635</v>
      </c>
      <c r="C108" s="36" t="s">
        <v>455</v>
      </c>
      <c r="D108" s="38" t="s">
        <v>454</v>
      </c>
      <c r="E108" s="86">
        <v>110.56</v>
      </c>
      <c r="F108" s="87">
        <f>ROUND(K108/12*6,2)</f>
        <v>3.29</v>
      </c>
      <c r="G108" s="87">
        <f>ROUND(E108*F108/1000,2)</f>
        <v>0.36</v>
      </c>
      <c r="H108" s="87">
        <f>ROUND(E108*$J$223,2)</f>
        <v>123.83</v>
      </c>
      <c r="I108" s="87">
        <f>K108-F108</f>
        <v>3.29</v>
      </c>
      <c r="J108" s="87">
        <f>ROUND(H108*I108/1000,2)</f>
        <v>0.41</v>
      </c>
      <c r="K108" s="195">
        <v>6.58</v>
      </c>
      <c r="L108" s="230">
        <f>J108+G108</f>
        <v>0.77</v>
      </c>
    </row>
    <row r="109" spans="1:14" ht="59.25" customHeight="1" x14ac:dyDescent="0.2">
      <c r="A109" s="357"/>
      <c r="B109" s="39" t="s">
        <v>141</v>
      </c>
      <c r="C109" s="32"/>
      <c r="D109" s="31"/>
      <c r="E109" s="44"/>
      <c r="F109" s="31">
        <f>SUM(F110:F112)</f>
        <v>904</v>
      </c>
      <c r="G109" s="31">
        <f>SUM(G110:G112)</f>
        <v>102.3</v>
      </c>
      <c r="H109" s="44"/>
      <c r="I109" s="31">
        <f>SUM(I110:I112)</f>
        <v>904</v>
      </c>
      <c r="J109" s="31">
        <f>SUM(J110:J112)</f>
        <v>114.57</v>
      </c>
      <c r="K109" s="31">
        <f>SUM(K110:K112)</f>
        <v>1808</v>
      </c>
      <c r="L109" s="141">
        <f>SUM(L110:L112)</f>
        <v>216.86999999999998</v>
      </c>
    </row>
    <row r="110" spans="1:14" s="200" customFormat="1" ht="69.75" customHeight="1" x14ac:dyDescent="0.2">
      <c r="A110" s="357"/>
      <c r="B110" s="35" t="s">
        <v>328</v>
      </c>
      <c r="C110" s="36" t="s">
        <v>137</v>
      </c>
      <c r="D110" s="36" t="s">
        <v>452</v>
      </c>
      <c r="E110" s="86">
        <v>110.91</v>
      </c>
      <c r="F110" s="87">
        <f>ROUND(K110/12*6,2)</f>
        <v>600</v>
      </c>
      <c r="G110" s="87">
        <f>ROUND(E110*F110/1000,2)</f>
        <v>66.55</v>
      </c>
      <c r="H110" s="87">
        <f>ROUND(E110*$J$223,2)</f>
        <v>124.22</v>
      </c>
      <c r="I110" s="87">
        <f>K110-F110</f>
        <v>600</v>
      </c>
      <c r="J110" s="87">
        <f>ROUND(H110*I110/1000,2)</f>
        <v>74.53</v>
      </c>
      <c r="K110" s="30">
        <v>1200</v>
      </c>
      <c r="L110" s="230">
        <f>J110+G110</f>
        <v>141.07999999999998</v>
      </c>
      <c r="N110" s="183"/>
    </row>
    <row r="111" spans="1:14" ht="69.599999999999994" customHeight="1" x14ac:dyDescent="0.2">
      <c r="A111" s="357"/>
      <c r="B111" s="35" t="s">
        <v>636</v>
      </c>
      <c r="C111" s="36" t="s">
        <v>453</v>
      </c>
      <c r="D111" s="38" t="s">
        <v>454</v>
      </c>
      <c r="E111" s="86">
        <v>117.69</v>
      </c>
      <c r="F111" s="87">
        <f>ROUND(K111/12*6,2)</f>
        <v>300</v>
      </c>
      <c r="G111" s="87">
        <f>ROUND(E111*F111/1000,2)</f>
        <v>35.31</v>
      </c>
      <c r="H111" s="87">
        <f>ROUND(E111*$J$223,2)</f>
        <v>131.81</v>
      </c>
      <c r="I111" s="87">
        <f>K111-F111</f>
        <v>300</v>
      </c>
      <c r="J111" s="87">
        <f>ROUND(H111*I111/1000,2)</f>
        <v>39.54</v>
      </c>
      <c r="K111" s="195">
        <v>600</v>
      </c>
      <c r="L111" s="230">
        <f>J111+G111</f>
        <v>74.849999999999994</v>
      </c>
    </row>
    <row r="112" spans="1:14" ht="55.5" customHeight="1" x14ac:dyDescent="0.2">
      <c r="A112" s="357"/>
      <c r="B112" s="35" t="s">
        <v>637</v>
      </c>
      <c r="C112" s="36" t="s">
        <v>455</v>
      </c>
      <c r="D112" s="38" t="s">
        <v>454</v>
      </c>
      <c r="E112" s="86">
        <v>110.56</v>
      </c>
      <c r="F112" s="87">
        <f>ROUND(K112/12*6,2)</f>
        <v>4</v>
      </c>
      <c r="G112" s="87">
        <f>ROUND(E112*F112/1000,2)</f>
        <v>0.44</v>
      </c>
      <c r="H112" s="87">
        <f>ROUND(E112*$J$223,2)</f>
        <v>123.83</v>
      </c>
      <c r="I112" s="87">
        <f>K112-F112</f>
        <v>4</v>
      </c>
      <c r="J112" s="87">
        <f>ROUND(H112*I112/1000,2)</f>
        <v>0.5</v>
      </c>
      <c r="K112" s="195">
        <v>8</v>
      </c>
      <c r="L112" s="230">
        <f>J112+G112</f>
        <v>0.94</v>
      </c>
    </row>
    <row r="113" spans="1:12" ht="61.35" customHeight="1" x14ac:dyDescent="0.2">
      <c r="A113" s="357" t="s">
        <v>142</v>
      </c>
      <c r="B113" s="39" t="s">
        <v>638</v>
      </c>
      <c r="C113" s="31"/>
      <c r="D113" s="201"/>
      <c r="E113" s="202"/>
      <c r="F113" s="31">
        <f>SUM(F114:F115)</f>
        <v>80</v>
      </c>
      <c r="G113" s="31">
        <f>SUM(G114:G115)</f>
        <v>8.7900000000000009</v>
      </c>
      <c r="H113" s="202"/>
      <c r="I113" s="31">
        <f>SUM(I114:I115)</f>
        <v>80</v>
      </c>
      <c r="J113" s="31">
        <f>SUM(J114:J115)</f>
        <v>9.85</v>
      </c>
      <c r="K113" s="31">
        <f>SUM(K114:K115)</f>
        <v>160</v>
      </c>
      <c r="L113" s="141">
        <f>SUM(L114:L115)</f>
        <v>18.64</v>
      </c>
    </row>
    <row r="114" spans="1:12" ht="54" customHeight="1" x14ac:dyDescent="0.2">
      <c r="A114" s="357"/>
      <c r="B114" s="35" t="s">
        <v>143</v>
      </c>
      <c r="C114" s="36" t="s">
        <v>62</v>
      </c>
      <c r="D114" s="36" t="s">
        <v>430</v>
      </c>
      <c r="E114" s="86">
        <v>109.82</v>
      </c>
      <c r="F114" s="87">
        <f>ROUND(K114/12*6,2)</f>
        <v>75</v>
      </c>
      <c r="G114" s="87">
        <f>ROUND(E114*F114/1000,2)</f>
        <v>8.24</v>
      </c>
      <c r="H114" s="87">
        <f>ROUND(E114*$J$223,2)</f>
        <v>123</v>
      </c>
      <c r="I114" s="87">
        <f>K114-F114</f>
        <v>75</v>
      </c>
      <c r="J114" s="87">
        <f>ROUND(H114*I114/1000,2)</f>
        <v>9.23</v>
      </c>
      <c r="K114" s="195">
        <v>150</v>
      </c>
      <c r="L114" s="230">
        <f>J114+G114</f>
        <v>17.47</v>
      </c>
    </row>
    <row r="115" spans="1:12" ht="52.5" customHeight="1" x14ac:dyDescent="0.2">
      <c r="A115" s="357"/>
      <c r="B115" s="35" t="s">
        <v>456</v>
      </c>
      <c r="C115" s="36" t="s">
        <v>144</v>
      </c>
      <c r="D115" s="36" t="s">
        <v>430</v>
      </c>
      <c r="E115" s="86">
        <v>109.82</v>
      </c>
      <c r="F115" s="87">
        <f>ROUND(K115/12*6,2)</f>
        <v>5</v>
      </c>
      <c r="G115" s="87">
        <f>ROUND(E115*F115/1000,2)</f>
        <v>0.55000000000000004</v>
      </c>
      <c r="H115" s="87">
        <f>ROUND(E115*$J$223,2)</f>
        <v>123</v>
      </c>
      <c r="I115" s="87">
        <f>K115-F115</f>
        <v>5</v>
      </c>
      <c r="J115" s="87">
        <f>ROUND(H115*I115/1000,2)</f>
        <v>0.62</v>
      </c>
      <c r="K115" s="195">
        <v>10</v>
      </c>
      <c r="L115" s="230">
        <f>J115+G115</f>
        <v>1.17</v>
      </c>
    </row>
    <row r="116" spans="1:12" ht="61.5" customHeight="1" x14ac:dyDescent="0.2">
      <c r="A116" s="357"/>
      <c r="B116" s="203" t="s">
        <v>457</v>
      </c>
      <c r="C116" s="31"/>
      <c r="D116" s="31"/>
      <c r="E116" s="34"/>
      <c r="F116" s="31">
        <f>SUM(F117:F120)</f>
        <v>3191</v>
      </c>
      <c r="G116" s="31">
        <f>SUM(G117:G120)</f>
        <v>350.44</v>
      </c>
      <c r="H116" s="34"/>
      <c r="I116" s="31">
        <f>SUM(I117:I120)</f>
        <v>3191</v>
      </c>
      <c r="J116" s="31">
        <f>SUM(J117:J120)</f>
        <v>392.5</v>
      </c>
      <c r="K116" s="31">
        <f>SUM(K117:K120)</f>
        <v>6382</v>
      </c>
      <c r="L116" s="141">
        <f>SUM(L117:L120)</f>
        <v>742.93999999999994</v>
      </c>
    </row>
    <row r="117" spans="1:12" ht="48" customHeight="1" x14ac:dyDescent="0.2">
      <c r="A117" s="357"/>
      <c r="B117" s="35" t="s">
        <v>143</v>
      </c>
      <c r="C117" s="36" t="s">
        <v>62</v>
      </c>
      <c r="D117" s="36" t="s">
        <v>430</v>
      </c>
      <c r="E117" s="86">
        <v>109.82</v>
      </c>
      <c r="F117" s="87">
        <f>ROUND(K117/12*6,2)</f>
        <v>3125</v>
      </c>
      <c r="G117" s="87">
        <f>ROUND(E117*F117/1000,2)</f>
        <v>343.19</v>
      </c>
      <c r="H117" s="87">
        <f>ROUND(E117*$J$223,2)</f>
        <v>123</v>
      </c>
      <c r="I117" s="87">
        <f>K117-F117</f>
        <v>3125</v>
      </c>
      <c r="J117" s="87">
        <f>ROUND(H117*I117/1000,2)</f>
        <v>384.38</v>
      </c>
      <c r="K117" s="195">
        <v>6250</v>
      </c>
      <c r="L117" s="230">
        <f>J117+G117</f>
        <v>727.56999999999994</v>
      </c>
    </row>
    <row r="118" spans="1:12" ht="40.5" customHeight="1" x14ac:dyDescent="0.2">
      <c r="A118" s="357"/>
      <c r="B118" s="35" t="s">
        <v>146</v>
      </c>
      <c r="C118" s="36" t="s">
        <v>458</v>
      </c>
      <c r="D118" s="36" t="s">
        <v>430</v>
      </c>
      <c r="E118" s="86">
        <v>109.82</v>
      </c>
      <c r="F118" s="87">
        <f>ROUND(K118/12*6,2)</f>
        <v>21</v>
      </c>
      <c r="G118" s="87">
        <f>ROUND(E118*F118/1000,2)</f>
        <v>2.31</v>
      </c>
      <c r="H118" s="87">
        <f>ROUND(E118*$J$223,2)</f>
        <v>123</v>
      </c>
      <c r="I118" s="87">
        <f>K118-F118</f>
        <v>21</v>
      </c>
      <c r="J118" s="87">
        <f>ROUND(H118*I118/1000,2)</f>
        <v>2.58</v>
      </c>
      <c r="K118" s="30">
        <v>42</v>
      </c>
      <c r="L118" s="230">
        <f>J118+G118</f>
        <v>4.8900000000000006</v>
      </c>
    </row>
    <row r="119" spans="1:12" ht="27.75" customHeight="1" x14ac:dyDescent="0.2">
      <c r="A119" s="357"/>
      <c r="B119" s="35" t="s">
        <v>148</v>
      </c>
      <c r="C119" s="36" t="s">
        <v>459</v>
      </c>
      <c r="D119" s="36" t="s">
        <v>430</v>
      </c>
      <c r="E119" s="86">
        <v>109.82</v>
      </c>
      <c r="F119" s="87">
        <f>ROUND(K119/12*6,2)</f>
        <v>38.5</v>
      </c>
      <c r="G119" s="87">
        <f>ROUND(E119*F119/1000,2)</f>
        <v>4.2300000000000004</v>
      </c>
      <c r="H119" s="87">
        <f>ROUND(E119*$J$223,2)</f>
        <v>123</v>
      </c>
      <c r="I119" s="87">
        <f>K119-F119</f>
        <v>38.5</v>
      </c>
      <c r="J119" s="87">
        <f>ROUND(H119*I119/1000,2)</f>
        <v>4.74</v>
      </c>
      <c r="K119" s="30">
        <v>77</v>
      </c>
      <c r="L119" s="230">
        <f>J119+G119</f>
        <v>8.9700000000000006</v>
      </c>
    </row>
    <row r="120" spans="1:12" ht="52.5" customHeight="1" x14ac:dyDescent="0.2">
      <c r="A120" s="357"/>
      <c r="B120" s="35" t="s">
        <v>150</v>
      </c>
      <c r="C120" s="36" t="s">
        <v>460</v>
      </c>
      <c r="D120" s="36" t="s">
        <v>430</v>
      </c>
      <c r="E120" s="86">
        <v>109.82</v>
      </c>
      <c r="F120" s="87">
        <f>ROUND(K120/12*6,2)</f>
        <v>6.5</v>
      </c>
      <c r="G120" s="87">
        <f>ROUND(E120*F120/1000,2)</f>
        <v>0.71</v>
      </c>
      <c r="H120" s="87">
        <f>ROUND(E120*$J$223,2)</f>
        <v>123</v>
      </c>
      <c r="I120" s="87">
        <f>K120-F120</f>
        <v>6.5</v>
      </c>
      <c r="J120" s="87">
        <f>ROUND(H120*I120/1000,2)</f>
        <v>0.8</v>
      </c>
      <c r="K120" s="195">
        <v>13</v>
      </c>
      <c r="L120" s="230">
        <f>J120+G120</f>
        <v>1.51</v>
      </c>
    </row>
    <row r="121" spans="1:12" ht="51" customHeight="1" x14ac:dyDescent="0.2">
      <c r="A121" s="357" t="s">
        <v>152</v>
      </c>
      <c r="B121" s="39" t="s">
        <v>639</v>
      </c>
      <c r="C121" s="31"/>
      <c r="D121" s="201"/>
      <c r="E121" s="34"/>
      <c r="F121" s="31">
        <f>SUM(F122:F125)</f>
        <v>368.59</v>
      </c>
      <c r="G121" s="31">
        <f>SUM(G122:G125)</f>
        <v>171.99999999999997</v>
      </c>
      <c r="H121" s="34"/>
      <c r="I121" s="31">
        <f>SUM(I122:I125)</f>
        <v>368.58</v>
      </c>
      <c r="J121" s="31">
        <f>SUM(J122:J125)</f>
        <v>192.63</v>
      </c>
      <c r="K121" s="31">
        <f>SUM(K122:K125)</f>
        <v>737.17</v>
      </c>
      <c r="L121" s="141">
        <f>SUM(L122:L125)</f>
        <v>364.62999999999994</v>
      </c>
    </row>
    <row r="122" spans="1:12" ht="54.75" customHeight="1" x14ac:dyDescent="0.2">
      <c r="A122" s="357"/>
      <c r="B122" s="35" t="s">
        <v>461</v>
      </c>
      <c r="C122" s="85" t="s">
        <v>73</v>
      </c>
      <c r="D122" s="36" t="s">
        <v>154</v>
      </c>
      <c r="E122" s="86">
        <v>410.07</v>
      </c>
      <c r="F122" s="87">
        <f>ROUND(K122/12*6,2)</f>
        <v>320.25</v>
      </c>
      <c r="G122" s="87">
        <f>ROUND(E122*F122/1000,2)</f>
        <v>131.32</v>
      </c>
      <c r="H122" s="87">
        <f>ROUND(E122*$J$223,2)</f>
        <v>459.28</v>
      </c>
      <c r="I122" s="87">
        <f>K122-F122</f>
        <v>320.25</v>
      </c>
      <c r="J122" s="87">
        <f>ROUND(H122*I122/1000,2)</f>
        <v>147.08000000000001</v>
      </c>
      <c r="K122" s="195">
        <v>640.5</v>
      </c>
      <c r="L122" s="230">
        <f>J122+G122</f>
        <v>278.39999999999998</v>
      </c>
    </row>
    <row r="123" spans="1:12" ht="63" customHeight="1" x14ac:dyDescent="0.2">
      <c r="A123" s="357"/>
      <c r="B123" s="35" t="s">
        <v>462</v>
      </c>
      <c r="C123" s="36" t="s">
        <v>463</v>
      </c>
      <c r="D123" s="36" t="s">
        <v>154</v>
      </c>
      <c r="E123" s="84">
        <v>456.85</v>
      </c>
      <c r="F123" s="85">
        <f>ROUND(K123/12*6,2)</f>
        <v>26.84</v>
      </c>
      <c r="G123" s="85">
        <f>ROUND(E123*F123/1000,2)</f>
        <v>12.26</v>
      </c>
      <c r="H123" s="87">
        <f>ROUND(E123*$J$223,2)</f>
        <v>511.67</v>
      </c>
      <c r="I123" s="85">
        <f>K123-F123</f>
        <v>26.830000000000002</v>
      </c>
      <c r="J123" s="85">
        <f>ROUND(H123*I123/1000,2)</f>
        <v>13.73</v>
      </c>
      <c r="K123" s="30">
        <v>53.67</v>
      </c>
      <c r="L123" s="230">
        <f>J123+G123</f>
        <v>25.990000000000002</v>
      </c>
    </row>
    <row r="124" spans="1:12" ht="49.5" customHeight="1" x14ac:dyDescent="0.2">
      <c r="A124" s="357"/>
      <c r="B124" s="35" t="s">
        <v>464</v>
      </c>
      <c r="C124" s="197" t="s">
        <v>465</v>
      </c>
      <c r="D124" s="36" t="s">
        <v>154</v>
      </c>
      <c r="E124" s="86">
        <v>1470.22</v>
      </c>
      <c r="F124" s="87">
        <f>ROUND(K124/12*6,2)</f>
        <v>18.899999999999999</v>
      </c>
      <c r="G124" s="87">
        <f>ROUND(E124*F124/1000,2)</f>
        <v>27.79</v>
      </c>
      <c r="H124" s="87">
        <f>ROUND(E124*$J$223,2)</f>
        <v>1646.65</v>
      </c>
      <c r="I124" s="87">
        <f>K124-F124</f>
        <v>18.899999999999999</v>
      </c>
      <c r="J124" s="87">
        <f>ROUND(H124*I124/1000,2)</f>
        <v>31.12</v>
      </c>
      <c r="K124" s="195">
        <v>37.799999999999997</v>
      </c>
      <c r="L124" s="230">
        <f>J124+G124</f>
        <v>58.91</v>
      </c>
    </row>
    <row r="125" spans="1:12" ht="37.5" customHeight="1" x14ac:dyDescent="0.2">
      <c r="A125" s="357"/>
      <c r="B125" s="35" t="s">
        <v>466</v>
      </c>
      <c r="C125" s="36" t="s">
        <v>467</v>
      </c>
      <c r="D125" s="36" t="s">
        <v>154</v>
      </c>
      <c r="E125" s="86">
        <v>241.77</v>
      </c>
      <c r="F125" s="87">
        <f>ROUND(K125/12*6,2)</f>
        <v>2.6</v>
      </c>
      <c r="G125" s="87">
        <f>ROUND(E125*F125/1000,2)</f>
        <v>0.63</v>
      </c>
      <c r="H125" s="87">
        <f>ROUND(E125*$J$223,2)</f>
        <v>270.77999999999997</v>
      </c>
      <c r="I125" s="87">
        <f>K125-F125</f>
        <v>2.6</v>
      </c>
      <c r="J125" s="87">
        <f>ROUND(H125*I125/1000,2)</f>
        <v>0.7</v>
      </c>
      <c r="K125" s="195">
        <v>5.2</v>
      </c>
      <c r="L125" s="230">
        <f>J125+G125</f>
        <v>1.33</v>
      </c>
    </row>
    <row r="126" spans="1:12" ht="62.25" customHeight="1" x14ac:dyDescent="0.2">
      <c r="A126" s="357"/>
      <c r="B126" s="39" t="s">
        <v>468</v>
      </c>
      <c r="C126" s="31"/>
      <c r="D126" s="32"/>
      <c r="E126" s="44"/>
      <c r="F126" s="31">
        <f>SUM(F127:F130)</f>
        <v>2466.5700000000006</v>
      </c>
      <c r="G126" s="31">
        <f>SUM(G127:G130)</f>
        <v>1076.0899999999999</v>
      </c>
      <c r="H126" s="44"/>
      <c r="I126" s="31">
        <f>SUM(I127:I130)</f>
        <v>2466.5700000000006</v>
      </c>
      <c r="J126" s="31">
        <f>SUM(J127:J130)</f>
        <v>1205.22</v>
      </c>
      <c r="K126" s="31">
        <f>SUM(K127:K130)</f>
        <v>4933.1400000000012</v>
      </c>
      <c r="L126" s="141">
        <f>SUM(L127:L130)</f>
        <v>2281.3099999999995</v>
      </c>
    </row>
    <row r="127" spans="1:12" ht="39" customHeight="1" x14ac:dyDescent="0.2">
      <c r="A127" s="357"/>
      <c r="B127" s="35" t="s">
        <v>461</v>
      </c>
      <c r="C127" s="85" t="s">
        <v>73</v>
      </c>
      <c r="D127" s="36" t="s">
        <v>154</v>
      </c>
      <c r="E127" s="86">
        <v>410.07</v>
      </c>
      <c r="F127" s="87">
        <f t="shared" ref="F127:F142" si="23">ROUND(K127/12*6,2)</f>
        <v>2373.3200000000002</v>
      </c>
      <c r="G127" s="87">
        <f t="shared" ref="G127:G135" si="24">ROUND(E127*F127/1000,2)</f>
        <v>973.23</v>
      </c>
      <c r="H127" s="87">
        <f t="shared" ref="H127:H135" si="25">ROUND(E127*$J$223,2)</f>
        <v>459.28</v>
      </c>
      <c r="I127" s="87">
        <f t="shared" ref="I127:I142" si="26">K127-F127</f>
        <v>2373.3200000000002</v>
      </c>
      <c r="J127" s="87">
        <f t="shared" ref="J127:J142" si="27">ROUND(H127*I127/1000,2)</f>
        <v>1090.02</v>
      </c>
      <c r="K127" s="195">
        <v>4746.6400000000003</v>
      </c>
      <c r="L127" s="230">
        <f t="shared" ref="L127:L142" si="28">J127+G127</f>
        <v>2063.25</v>
      </c>
    </row>
    <row r="128" spans="1:12" ht="40.5" customHeight="1" x14ac:dyDescent="0.2">
      <c r="A128" s="357"/>
      <c r="B128" s="35" t="s">
        <v>462</v>
      </c>
      <c r="C128" s="36" t="s">
        <v>463</v>
      </c>
      <c r="D128" s="36" t="s">
        <v>154</v>
      </c>
      <c r="E128" s="84">
        <v>456.85</v>
      </c>
      <c r="F128" s="85">
        <f t="shared" si="23"/>
        <v>26.8</v>
      </c>
      <c r="G128" s="85">
        <f t="shared" si="24"/>
        <v>12.24</v>
      </c>
      <c r="H128" s="87">
        <f t="shared" si="25"/>
        <v>511.67</v>
      </c>
      <c r="I128" s="87">
        <f t="shared" si="26"/>
        <v>26.8</v>
      </c>
      <c r="J128" s="87">
        <f t="shared" si="27"/>
        <v>13.71</v>
      </c>
      <c r="K128" s="30">
        <v>53.6</v>
      </c>
      <c r="L128" s="230">
        <f t="shared" si="28"/>
        <v>25.950000000000003</v>
      </c>
    </row>
    <row r="129" spans="1:14" ht="42.75" customHeight="1" x14ac:dyDescent="0.2">
      <c r="A129" s="357"/>
      <c r="B129" s="35" t="s">
        <v>464</v>
      </c>
      <c r="C129" s="197" t="s">
        <v>465</v>
      </c>
      <c r="D129" s="36" t="s">
        <v>154</v>
      </c>
      <c r="E129" s="86">
        <v>1470.22</v>
      </c>
      <c r="F129" s="87">
        <f t="shared" si="23"/>
        <v>57.55</v>
      </c>
      <c r="G129" s="87">
        <f t="shared" si="24"/>
        <v>84.61</v>
      </c>
      <c r="H129" s="87">
        <f t="shared" si="25"/>
        <v>1646.65</v>
      </c>
      <c r="I129" s="87">
        <f t="shared" si="26"/>
        <v>57.55</v>
      </c>
      <c r="J129" s="87">
        <f t="shared" si="27"/>
        <v>94.76</v>
      </c>
      <c r="K129" s="195">
        <v>115.1</v>
      </c>
      <c r="L129" s="230">
        <f t="shared" si="28"/>
        <v>179.37</v>
      </c>
    </row>
    <row r="130" spans="1:14" ht="40.5" customHeight="1" x14ac:dyDescent="0.2">
      <c r="A130" s="357"/>
      <c r="B130" s="35" t="s">
        <v>469</v>
      </c>
      <c r="C130" s="36" t="s">
        <v>157</v>
      </c>
      <c r="D130" s="36" t="s">
        <v>154</v>
      </c>
      <c r="E130" s="86">
        <v>675.47</v>
      </c>
      <c r="F130" s="87">
        <f t="shared" si="23"/>
        <v>8.9</v>
      </c>
      <c r="G130" s="87">
        <f t="shared" si="24"/>
        <v>6.01</v>
      </c>
      <c r="H130" s="87">
        <f t="shared" si="25"/>
        <v>756.53</v>
      </c>
      <c r="I130" s="87">
        <f t="shared" si="26"/>
        <v>8.9</v>
      </c>
      <c r="J130" s="87">
        <f t="shared" si="27"/>
        <v>6.73</v>
      </c>
      <c r="K130" s="195">
        <v>17.8</v>
      </c>
      <c r="L130" s="230">
        <f t="shared" si="28"/>
        <v>12.74</v>
      </c>
    </row>
    <row r="131" spans="1:14" ht="51.75" customHeight="1" x14ac:dyDescent="0.2">
      <c r="A131" s="357" t="s">
        <v>162</v>
      </c>
      <c r="B131" s="35" t="s">
        <v>640</v>
      </c>
      <c r="C131" s="85" t="s">
        <v>337</v>
      </c>
      <c r="D131" s="36" t="s">
        <v>432</v>
      </c>
      <c r="E131" s="86">
        <v>60.02</v>
      </c>
      <c r="F131" s="87">
        <f t="shared" si="23"/>
        <v>124.25</v>
      </c>
      <c r="G131" s="87">
        <f t="shared" si="24"/>
        <v>7.46</v>
      </c>
      <c r="H131" s="87">
        <f t="shared" si="25"/>
        <v>67.22</v>
      </c>
      <c r="I131" s="87">
        <f t="shared" si="26"/>
        <v>124.25</v>
      </c>
      <c r="J131" s="87">
        <f t="shared" si="27"/>
        <v>8.35</v>
      </c>
      <c r="K131" s="195">
        <v>248.5</v>
      </c>
      <c r="L131" s="230">
        <f t="shared" si="28"/>
        <v>15.809999999999999</v>
      </c>
    </row>
    <row r="132" spans="1:14" ht="69" customHeight="1" x14ac:dyDescent="0.2">
      <c r="A132" s="357"/>
      <c r="B132" s="35" t="s">
        <v>641</v>
      </c>
      <c r="C132" s="85" t="s">
        <v>337</v>
      </c>
      <c r="D132" s="36" t="s">
        <v>432</v>
      </c>
      <c r="E132" s="86">
        <v>60.02</v>
      </c>
      <c r="F132" s="87">
        <f t="shared" si="23"/>
        <v>4000</v>
      </c>
      <c r="G132" s="87">
        <f t="shared" si="24"/>
        <v>240.08</v>
      </c>
      <c r="H132" s="87">
        <f t="shared" si="25"/>
        <v>67.22</v>
      </c>
      <c r="I132" s="87">
        <f t="shared" si="26"/>
        <v>4000</v>
      </c>
      <c r="J132" s="87">
        <f t="shared" si="27"/>
        <v>268.88</v>
      </c>
      <c r="K132" s="30">
        <v>8000</v>
      </c>
      <c r="L132" s="230">
        <f t="shared" si="28"/>
        <v>508.96000000000004</v>
      </c>
    </row>
    <row r="133" spans="1:14" ht="68.25" customHeight="1" x14ac:dyDescent="0.2">
      <c r="A133" s="357" t="s">
        <v>163</v>
      </c>
      <c r="B133" s="35" t="s">
        <v>642</v>
      </c>
      <c r="C133" s="36" t="s">
        <v>32</v>
      </c>
      <c r="D133" s="38" t="s">
        <v>430</v>
      </c>
      <c r="E133" s="86">
        <v>21.21</v>
      </c>
      <c r="F133" s="87">
        <f t="shared" si="23"/>
        <v>305</v>
      </c>
      <c r="G133" s="87">
        <f t="shared" si="24"/>
        <v>6.47</v>
      </c>
      <c r="H133" s="87">
        <f t="shared" si="25"/>
        <v>23.76</v>
      </c>
      <c r="I133" s="87">
        <f t="shared" si="26"/>
        <v>305</v>
      </c>
      <c r="J133" s="87">
        <f t="shared" si="27"/>
        <v>7.25</v>
      </c>
      <c r="K133" s="195">
        <v>610</v>
      </c>
      <c r="L133" s="230">
        <f t="shared" si="28"/>
        <v>13.719999999999999</v>
      </c>
    </row>
    <row r="134" spans="1:14" ht="65.25" customHeight="1" x14ac:dyDescent="0.2">
      <c r="A134" s="357"/>
      <c r="B134" s="35" t="s">
        <v>643</v>
      </c>
      <c r="C134" s="36" t="s">
        <v>32</v>
      </c>
      <c r="D134" s="38" t="s">
        <v>430</v>
      </c>
      <c r="E134" s="86">
        <v>21.21</v>
      </c>
      <c r="F134" s="87">
        <f t="shared" si="23"/>
        <v>550</v>
      </c>
      <c r="G134" s="87">
        <f t="shared" si="24"/>
        <v>11.67</v>
      </c>
      <c r="H134" s="87">
        <f t="shared" si="25"/>
        <v>23.76</v>
      </c>
      <c r="I134" s="87">
        <f t="shared" si="26"/>
        <v>550</v>
      </c>
      <c r="J134" s="87">
        <f t="shared" si="27"/>
        <v>13.07</v>
      </c>
      <c r="K134" s="195">
        <v>1100</v>
      </c>
      <c r="L134" s="230">
        <f t="shared" si="28"/>
        <v>24.740000000000002</v>
      </c>
    </row>
    <row r="135" spans="1:14" ht="69" customHeight="1" x14ac:dyDescent="0.2">
      <c r="A135" s="139" t="s">
        <v>164</v>
      </c>
      <c r="B135" s="35" t="s">
        <v>644</v>
      </c>
      <c r="C135" s="36" t="s">
        <v>32</v>
      </c>
      <c r="D135" s="36" t="s">
        <v>430</v>
      </c>
      <c r="E135" s="86">
        <v>21.21</v>
      </c>
      <c r="F135" s="87">
        <f t="shared" si="23"/>
        <v>1000</v>
      </c>
      <c r="G135" s="87">
        <f t="shared" si="24"/>
        <v>21.21</v>
      </c>
      <c r="H135" s="87">
        <f t="shared" si="25"/>
        <v>23.76</v>
      </c>
      <c r="I135" s="87">
        <f t="shared" si="26"/>
        <v>1000</v>
      </c>
      <c r="J135" s="87">
        <f t="shared" si="27"/>
        <v>23.76</v>
      </c>
      <c r="K135" s="195">
        <v>2000</v>
      </c>
      <c r="L135" s="230">
        <f t="shared" si="28"/>
        <v>44.97</v>
      </c>
    </row>
    <row r="136" spans="1:14" ht="92.85" customHeight="1" x14ac:dyDescent="0.2">
      <c r="A136" s="357" t="s">
        <v>165</v>
      </c>
      <c r="B136" s="35" t="s">
        <v>645</v>
      </c>
      <c r="C136" s="36" t="s">
        <v>39</v>
      </c>
      <c r="D136" s="36" t="s">
        <v>430</v>
      </c>
      <c r="E136" s="84">
        <v>115.17</v>
      </c>
      <c r="F136" s="205">
        <f t="shared" si="23"/>
        <v>115.75</v>
      </c>
      <c r="G136" s="205">
        <f>ROUND(F136*E136/1000,2)</f>
        <v>13.33</v>
      </c>
      <c r="H136" s="85">
        <f>ROUND(E136*$J$221,2)</f>
        <v>132.44999999999999</v>
      </c>
      <c r="I136" s="87">
        <f t="shared" si="26"/>
        <v>115.75</v>
      </c>
      <c r="J136" s="87">
        <f t="shared" si="27"/>
        <v>15.33</v>
      </c>
      <c r="K136" s="30">
        <v>231.5</v>
      </c>
      <c r="L136" s="230">
        <f t="shared" si="28"/>
        <v>28.66</v>
      </c>
    </row>
    <row r="137" spans="1:14" s="200" customFormat="1" ht="82.9" customHeight="1" x14ac:dyDescent="0.2">
      <c r="A137" s="357"/>
      <c r="B137" s="35" t="s">
        <v>646</v>
      </c>
      <c r="C137" s="36" t="s">
        <v>39</v>
      </c>
      <c r="D137" s="36" t="s">
        <v>430</v>
      </c>
      <c r="E137" s="84">
        <v>115.17</v>
      </c>
      <c r="F137" s="205">
        <f t="shared" si="23"/>
        <v>5000</v>
      </c>
      <c r="G137" s="205">
        <f>ROUND(F137*E137/1000,2)</f>
        <v>575.85</v>
      </c>
      <c r="H137" s="85">
        <f>ROUND(E137*$J$221,2)</f>
        <v>132.44999999999999</v>
      </c>
      <c r="I137" s="87">
        <f t="shared" si="26"/>
        <v>5000</v>
      </c>
      <c r="J137" s="87">
        <f t="shared" si="27"/>
        <v>662.25</v>
      </c>
      <c r="K137" s="30">
        <v>10000</v>
      </c>
      <c r="L137" s="230">
        <f t="shared" si="28"/>
        <v>1238.0999999999999</v>
      </c>
      <c r="N137" s="183"/>
    </row>
    <row r="138" spans="1:14" ht="48" customHeight="1" x14ac:dyDescent="0.2">
      <c r="A138" s="357" t="s">
        <v>168</v>
      </c>
      <c r="B138" s="35" t="s">
        <v>647</v>
      </c>
      <c r="C138" s="36" t="s">
        <v>470</v>
      </c>
      <c r="D138" s="38" t="s">
        <v>471</v>
      </c>
      <c r="E138" s="86">
        <v>117.14</v>
      </c>
      <c r="F138" s="87">
        <f t="shared" si="23"/>
        <v>15</v>
      </c>
      <c r="G138" s="87">
        <f>ROUND(E138*F138/1000,2)</f>
        <v>1.76</v>
      </c>
      <c r="H138" s="87">
        <f>ROUND(E138*$J$223,2)</f>
        <v>131.19999999999999</v>
      </c>
      <c r="I138" s="87">
        <f t="shared" si="26"/>
        <v>15</v>
      </c>
      <c r="J138" s="87">
        <f t="shared" si="27"/>
        <v>1.97</v>
      </c>
      <c r="K138" s="195">
        <v>30</v>
      </c>
      <c r="L138" s="230">
        <f t="shared" si="28"/>
        <v>3.73</v>
      </c>
    </row>
    <row r="139" spans="1:14" ht="49.5" customHeight="1" x14ac:dyDescent="0.2">
      <c r="A139" s="357"/>
      <c r="B139" s="35" t="s">
        <v>648</v>
      </c>
      <c r="C139" s="36" t="s">
        <v>470</v>
      </c>
      <c r="D139" s="38" t="s">
        <v>471</v>
      </c>
      <c r="E139" s="86">
        <v>117.14</v>
      </c>
      <c r="F139" s="87">
        <f t="shared" si="23"/>
        <v>454.2</v>
      </c>
      <c r="G139" s="87">
        <f>ROUND(E139*F139/1000,2)</f>
        <v>53.2</v>
      </c>
      <c r="H139" s="87">
        <f>ROUND(E139*$J$223,2)</f>
        <v>131.19999999999999</v>
      </c>
      <c r="I139" s="87">
        <f t="shared" si="26"/>
        <v>454.2</v>
      </c>
      <c r="J139" s="87">
        <f t="shared" si="27"/>
        <v>59.59</v>
      </c>
      <c r="K139" s="195">
        <v>908.4</v>
      </c>
      <c r="L139" s="230">
        <f t="shared" si="28"/>
        <v>112.79</v>
      </c>
    </row>
    <row r="140" spans="1:14" ht="56.45" customHeight="1" x14ac:dyDescent="0.2">
      <c r="A140" s="357"/>
      <c r="B140" s="35" t="s">
        <v>649</v>
      </c>
      <c r="C140" s="36" t="s">
        <v>338</v>
      </c>
      <c r="D140" s="38" t="s">
        <v>472</v>
      </c>
      <c r="E140" s="86">
        <v>146.69999999999999</v>
      </c>
      <c r="F140" s="87">
        <f t="shared" si="23"/>
        <v>9.36</v>
      </c>
      <c r="G140" s="87">
        <f>ROUND(E140*F140/1000,2)</f>
        <v>1.37</v>
      </c>
      <c r="H140" s="87">
        <f>ROUND(E140*$J$223,2)</f>
        <v>164.3</v>
      </c>
      <c r="I140" s="87">
        <f t="shared" si="26"/>
        <v>9.36</v>
      </c>
      <c r="J140" s="87">
        <f t="shared" si="27"/>
        <v>1.54</v>
      </c>
      <c r="K140" s="195">
        <v>18.72</v>
      </c>
      <c r="L140" s="230">
        <f t="shared" si="28"/>
        <v>2.91</v>
      </c>
    </row>
    <row r="141" spans="1:14" ht="58.5" customHeight="1" x14ac:dyDescent="0.2">
      <c r="A141" s="357" t="s">
        <v>170</v>
      </c>
      <c r="B141" s="35" t="s">
        <v>650</v>
      </c>
      <c r="C141" s="358" t="s">
        <v>169</v>
      </c>
      <c r="D141" s="273" t="s">
        <v>473</v>
      </c>
      <c r="E141" s="86">
        <v>210.67</v>
      </c>
      <c r="F141" s="87">
        <f t="shared" si="23"/>
        <v>165.55</v>
      </c>
      <c r="G141" s="87">
        <f>ROUND(E141*F141/1000,2)</f>
        <v>34.880000000000003</v>
      </c>
      <c r="H141" s="87">
        <f>ROUND(E141*$J$223,2)</f>
        <v>235.95</v>
      </c>
      <c r="I141" s="87">
        <f t="shared" si="26"/>
        <v>165.55</v>
      </c>
      <c r="J141" s="87">
        <f t="shared" si="27"/>
        <v>39.06</v>
      </c>
      <c r="K141" s="195">
        <v>331.1</v>
      </c>
      <c r="L141" s="230">
        <f t="shared" si="28"/>
        <v>73.94</v>
      </c>
    </row>
    <row r="142" spans="1:14" ht="46.5" customHeight="1" x14ac:dyDescent="0.2">
      <c r="A142" s="357"/>
      <c r="B142" s="35" t="s">
        <v>651</v>
      </c>
      <c r="C142" s="358"/>
      <c r="D142" s="273" t="s">
        <v>473</v>
      </c>
      <c r="E142" s="86">
        <v>210.67</v>
      </c>
      <c r="F142" s="87">
        <f t="shared" si="23"/>
        <v>124.84</v>
      </c>
      <c r="G142" s="87">
        <f>ROUND(E142*F142/1000,2)</f>
        <v>26.3</v>
      </c>
      <c r="H142" s="87">
        <f>ROUND(E142*$J$223,2)</f>
        <v>235.95</v>
      </c>
      <c r="I142" s="87">
        <f t="shared" si="26"/>
        <v>124.82999999999998</v>
      </c>
      <c r="J142" s="87">
        <f t="shared" si="27"/>
        <v>29.45</v>
      </c>
      <c r="K142" s="195">
        <v>249.67</v>
      </c>
      <c r="L142" s="230">
        <f t="shared" si="28"/>
        <v>55.75</v>
      </c>
    </row>
    <row r="143" spans="1:14" ht="80.25" customHeight="1" x14ac:dyDescent="0.2">
      <c r="A143" s="357" t="s">
        <v>180</v>
      </c>
      <c r="B143" s="39" t="s">
        <v>652</v>
      </c>
      <c r="C143" s="31"/>
      <c r="D143" s="31"/>
      <c r="E143" s="44"/>
      <c r="F143" s="42">
        <f>F144+F145</f>
        <v>371.68</v>
      </c>
      <c r="G143" s="42">
        <f>G144+G145</f>
        <v>72.489999999999995</v>
      </c>
      <c r="H143" s="44"/>
      <c r="I143" s="42">
        <f>I144+I145</f>
        <v>371.67</v>
      </c>
      <c r="J143" s="42">
        <f>J144+J145</f>
        <v>81.179999999999993</v>
      </c>
      <c r="K143" s="42">
        <f>K144+K145</f>
        <v>743.35</v>
      </c>
      <c r="L143" s="232">
        <f>L144+L145</f>
        <v>153.66999999999999</v>
      </c>
    </row>
    <row r="144" spans="1:14" ht="43.15" customHeight="1" x14ac:dyDescent="0.2">
      <c r="A144" s="357"/>
      <c r="B144" s="93" t="s">
        <v>653</v>
      </c>
      <c r="C144" s="36" t="s">
        <v>318</v>
      </c>
      <c r="D144" s="36" t="s">
        <v>176</v>
      </c>
      <c r="E144" s="84">
        <v>196.95</v>
      </c>
      <c r="F144" s="85">
        <f>ROUND(K144/12*6,2)</f>
        <v>359</v>
      </c>
      <c r="G144" s="85">
        <f>ROUND(E144*F144/1000,2)</f>
        <v>70.709999999999994</v>
      </c>
      <c r="H144" s="87">
        <f>ROUND(E144*$J$223,2)</f>
        <v>220.58</v>
      </c>
      <c r="I144" s="85">
        <f>K144-F144</f>
        <v>359</v>
      </c>
      <c r="J144" s="85">
        <f>ROUND(H144*I144/1000,2)</f>
        <v>79.19</v>
      </c>
      <c r="K144" s="30">
        <v>718</v>
      </c>
      <c r="L144" s="230">
        <f>J144+G144</f>
        <v>149.89999999999998</v>
      </c>
    </row>
    <row r="145" spans="1:12" ht="30.6" customHeight="1" x14ac:dyDescent="0.2">
      <c r="A145" s="357"/>
      <c r="B145" s="35" t="s">
        <v>654</v>
      </c>
      <c r="C145" s="36" t="s">
        <v>171</v>
      </c>
      <c r="D145" s="36" t="s">
        <v>154</v>
      </c>
      <c r="E145" s="86">
        <v>140.43</v>
      </c>
      <c r="F145" s="87">
        <f>ROUND(K145/12*6,2)</f>
        <v>12.68</v>
      </c>
      <c r="G145" s="87">
        <f>ROUND(E145*F145/1000,2)</f>
        <v>1.78</v>
      </c>
      <c r="H145" s="87">
        <f>ROUND(E145*$J$223,2)</f>
        <v>157.28</v>
      </c>
      <c r="I145" s="87">
        <f>K145-F145</f>
        <v>12.670000000000002</v>
      </c>
      <c r="J145" s="87">
        <f>ROUND(H145*I145/1000,2)</f>
        <v>1.99</v>
      </c>
      <c r="K145" s="195">
        <v>25.35</v>
      </c>
      <c r="L145" s="230">
        <f>J145+G145</f>
        <v>3.77</v>
      </c>
    </row>
    <row r="146" spans="1:12" ht="59.25" customHeight="1" x14ac:dyDescent="0.2">
      <c r="A146" s="357"/>
      <c r="B146" s="39" t="s">
        <v>474</v>
      </c>
      <c r="C146" s="31"/>
      <c r="D146" s="31"/>
      <c r="E146" s="44"/>
      <c r="F146" s="42">
        <f>SUM(F147:F150)</f>
        <v>1129.3300000000002</v>
      </c>
      <c r="G146" s="42">
        <f>SUM(G147:G150)</f>
        <v>227.13000000000002</v>
      </c>
      <c r="H146" s="44"/>
      <c r="I146" s="42">
        <f>SUM(I147:I150)</f>
        <v>1129.3200000000002</v>
      </c>
      <c r="J146" s="42">
        <f>SUM(J147:J150)</f>
        <v>254.37</v>
      </c>
      <c r="K146" s="42">
        <f>SUM(K147:K150)</f>
        <v>2258.65</v>
      </c>
      <c r="L146" s="232">
        <f>SUM(L147:L150)</f>
        <v>481.5</v>
      </c>
    </row>
    <row r="147" spans="1:12" ht="42.75" customHeight="1" x14ac:dyDescent="0.2">
      <c r="A147" s="357"/>
      <c r="B147" s="93" t="s">
        <v>653</v>
      </c>
      <c r="C147" s="36" t="s">
        <v>318</v>
      </c>
      <c r="D147" s="36" t="s">
        <v>176</v>
      </c>
      <c r="E147" s="84">
        <v>196.95</v>
      </c>
      <c r="F147" s="85">
        <f t="shared" ref="F147:F154" si="29">ROUND(K147/12*6,2)</f>
        <v>1100</v>
      </c>
      <c r="G147" s="85">
        <f t="shared" ref="G147:G154" si="30">ROUND(E147*F147/1000,2)</f>
        <v>216.65</v>
      </c>
      <c r="H147" s="87">
        <f t="shared" ref="H147:H154" si="31">ROUND(E147*$J$223,2)</f>
        <v>220.58</v>
      </c>
      <c r="I147" s="85">
        <f t="shared" ref="I147:I154" si="32">K147-F147</f>
        <v>1100</v>
      </c>
      <c r="J147" s="87">
        <f t="shared" ref="J147:J154" si="33">ROUND(H147*I147/1000,2)</f>
        <v>242.64</v>
      </c>
      <c r="K147" s="30">
        <v>2200</v>
      </c>
      <c r="L147" s="230">
        <f t="shared" ref="L147:L154" si="34">J147+G147</f>
        <v>459.28999999999996</v>
      </c>
    </row>
    <row r="148" spans="1:12" ht="43.5" customHeight="1" x14ac:dyDescent="0.2">
      <c r="A148" s="357"/>
      <c r="B148" s="35" t="s">
        <v>655</v>
      </c>
      <c r="C148" s="36" t="s">
        <v>475</v>
      </c>
      <c r="D148" s="195" t="s">
        <v>154</v>
      </c>
      <c r="E148" s="204">
        <v>3430.55</v>
      </c>
      <c r="F148" s="87">
        <f t="shared" si="29"/>
        <v>1.2</v>
      </c>
      <c r="G148" s="87">
        <f t="shared" si="30"/>
        <v>4.12</v>
      </c>
      <c r="H148" s="87">
        <f t="shared" si="31"/>
        <v>3842.22</v>
      </c>
      <c r="I148" s="85">
        <f t="shared" si="32"/>
        <v>1.2</v>
      </c>
      <c r="J148" s="87">
        <f t="shared" si="33"/>
        <v>4.6100000000000003</v>
      </c>
      <c r="K148" s="195">
        <v>2.4</v>
      </c>
      <c r="L148" s="230">
        <f t="shared" si="34"/>
        <v>8.73</v>
      </c>
    </row>
    <row r="149" spans="1:12" ht="40.5" customHeight="1" x14ac:dyDescent="0.2">
      <c r="A149" s="357"/>
      <c r="B149" s="35" t="s">
        <v>656</v>
      </c>
      <c r="C149" s="36" t="s">
        <v>175</v>
      </c>
      <c r="D149" s="36" t="s">
        <v>176</v>
      </c>
      <c r="E149" s="84">
        <v>207.63</v>
      </c>
      <c r="F149" s="85">
        <f t="shared" si="29"/>
        <v>10.93</v>
      </c>
      <c r="G149" s="85">
        <f t="shared" si="30"/>
        <v>2.27</v>
      </c>
      <c r="H149" s="87">
        <f t="shared" si="31"/>
        <v>232.55</v>
      </c>
      <c r="I149" s="85">
        <f t="shared" si="32"/>
        <v>10.93</v>
      </c>
      <c r="J149" s="87">
        <f t="shared" si="33"/>
        <v>2.54</v>
      </c>
      <c r="K149" s="30">
        <v>21.86</v>
      </c>
      <c r="L149" s="230">
        <f t="shared" si="34"/>
        <v>4.8100000000000005</v>
      </c>
    </row>
    <row r="150" spans="1:12" ht="48" customHeight="1" x14ac:dyDescent="0.2">
      <c r="A150" s="357"/>
      <c r="B150" s="35" t="s">
        <v>657</v>
      </c>
      <c r="C150" s="36" t="s">
        <v>178</v>
      </c>
      <c r="D150" s="36" t="s">
        <v>179</v>
      </c>
      <c r="E150" s="86">
        <v>237.64</v>
      </c>
      <c r="F150" s="87">
        <f t="shared" si="29"/>
        <v>17.2</v>
      </c>
      <c r="G150" s="87">
        <f t="shared" si="30"/>
        <v>4.09</v>
      </c>
      <c r="H150" s="87">
        <f t="shared" si="31"/>
        <v>266.16000000000003</v>
      </c>
      <c r="I150" s="85">
        <f t="shared" si="32"/>
        <v>17.190000000000001</v>
      </c>
      <c r="J150" s="87">
        <f t="shared" si="33"/>
        <v>4.58</v>
      </c>
      <c r="K150" s="195">
        <v>34.39</v>
      </c>
      <c r="L150" s="230">
        <f t="shared" si="34"/>
        <v>8.67</v>
      </c>
    </row>
    <row r="151" spans="1:12" ht="57.75" customHeight="1" x14ac:dyDescent="0.2">
      <c r="A151" s="357" t="s">
        <v>182</v>
      </c>
      <c r="B151" s="35" t="s">
        <v>658</v>
      </c>
      <c r="C151" s="36" t="s">
        <v>181</v>
      </c>
      <c r="D151" s="36" t="s">
        <v>433</v>
      </c>
      <c r="E151" s="86">
        <v>82.33</v>
      </c>
      <c r="F151" s="87">
        <f t="shared" si="29"/>
        <v>59.38</v>
      </c>
      <c r="G151" s="87">
        <f t="shared" si="30"/>
        <v>4.8899999999999997</v>
      </c>
      <c r="H151" s="87">
        <f t="shared" si="31"/>
        <v>92.21</v>
      </c>
      <c r="I151" s="85">
        <f t="shared" si="32"/>
        <v>59.38</v>
      </c>
      <c r="J151" s="87">
        <f t="shared" si="33"/>
        <v>5.48</v>
      </c>
      <c r="K151" s="195">
        <v>118.76</v>
      </c>
      <c r="L151" s="230">
        <f t="shared" si="34"/>
        <v>10.370000000000001</v>
      </c>
    </row>
    <row r="152" spans="1:12" ht="52.5" customHeight="1" x14ac:dyDescent="0.2">
      <c r="A152" s="357"/>
      <c r="B152" s="98" t="s">
        <v>659</v>
      </c>
      <c r="C152" s="36" t="s">
        <v>181</v>
      </c>
      <c r="D152" s="36" t="s">
        <v>433</v>
      </c>
      <c r="E152" s="86">
        <v>82.33</v>
      </c>
      <c r="F152" s="87">
        <f t="shared" si="29"/>
        <v>1000</v>
      </c>
      <c r="G152" s="87">
        <f t="shared" si="30"/>
        <v>82.33</v>
      </c>
      <c r="H152" s="87">
        <f t="shared" si="31"/>
        <v>92.21</v>
      </c>
      <c r="I152" s="85">
        <f t="shared" si="32"/>
        <v>1000</v>
      </c>
      <c r="J152" s="87">
        <f t="shared" si="33"/>
        <v>92.21</v>
      </c>
      <c r="K152" s="195">
        <v>2000</v>
      </c>
      <c r="L152" s="230">
        <f t="shared" si="34"/>
        <v>174.54</v>
      </c>
    </row>
    <row r="153" spans="1:12" ht="76.349999999999994" customHeight="1" x14ac:dyDescent="0.2">
      <c r="A153" s="357" t="s">
        <v>184</v>
      </c>
      <c r="B153" s="256" t="s">
        <v>660</v>
      </c>
      <c r="C153" s="391" t="s">
        <v>476</v>
      </c>
      <c r="D153" s="273" t="s">
        <v>154</v>
      </c>
      <c r="E153" s="86">
        <v>387.33</v>
      </c>
      <c r="F153" s="87">
        <f t="shared" si="29"/>
        <v>9.5</v>
      </c>
      <c r="G153" s="87">
        <f t="shared" si="30"/>
        <v>3.68</v>
      </c>
      <c r="H153" s="87">
        <f t="shared" si="31"/>
        <v>433.81</v>
      </c>
      <c r="I153" s="85">
        <f t="shared" si="32"/>
        <v>9.5</v>
      </c>
      <c r="J153" s="87">
        <f t="shared" si="33"/>
        <v>4.12</v>
      </c>
      <c r="K153" s="195">
        <v>19</v>
      </c>
      <c r="L153" s="230">
        <f t="shared" si="34"/>
        <v>7.8000000000000007</v>
      </c>
    </row>
    <row r="154" spans="1:12" ht="66" customHeight="1" x14ac:dyDescent="0.2">
      <c r="A154" s="357"/>
      <c r="B154" s="254" t="s">
        <v>574</v>
      </c>
      <c r="C154" s="391"/>
      <c r="D154" s="273" t="s">
        <v>154</v>
      </c>
      <c r="E154" s="86">
        <v>387.33</v>
      </c>
      <c r="F154" s="87">
        <f t="shared" si="29"/>
        <v>12.61</v>
      </c>
      <c r="G154" s="87">
        <f t="shared" si="30"/>
        <v>4.88</v>
      </c>
      <c r="H154" s="87">
        <f t="shared" si="31"/>
        <v>433.81</v>
      </c>
      <c r="I154" s="85">
        <f t="shared" si="32"/>
        <v>12.600000000000001</v>
      </c>
      <c r="J154" s="87">
        <f t="shared" si="33"/>
        <v>5.47</v>
      </c>
      <c r="K154" s="195">
        <v>25.21</v>
      </c>
      <c r="L154" s="230">
        <f t="shared" si="34"/>
        <v>10.35</v>
      </c>
    </row>
    <row r="155" spans="1:12" ht="75.75" customHeight="1" x14ac:dyDescent="0.2">
      <c r="A155" s="357" t="s">
        <v>188</v>
      </c>
      <c r="B155" s="203" t="s">
        <v>698</v>
      </c>
      <c r="C155" s="41"/>
      <c r="D155" s="31"/>
      <c r="E155" s="96"/>
      <c r="F155" s="42">
        <f>SUM(F156:F157)</f>
        <v>1105</v>
      </c>
      <c r="G155" s="42">
        <f>SUM(G156:G157)</f>
        <v>25.15</v>
      </c>
      <c r="H155" s="96"/>
      <c r="I155" s="42">
        <f>SUM(I156:I157)</f>
        <v>1105</v>
      </c>
      <c r="J155" s="42">
        <f>SUM(J156:J157)</f>
        <v>28.16</v>
      </c>
      <c r="K155" s="42">
        <f>SUM(K156:K157)</f>
        <v>2210</v>
      </c>
      <c r="L155" s="232">
        <f>SUM(L156:L157)</f>
        <v>53.31</v>
      </c>
    </row>
    <row r="156" spans="1:12" ht="27.75" customHeight="1" x14ac:dyDescent="0.2">
      <c r="A156" s="357"/>
      <c r="B156" s="98" t="s">
        <v>477</v>
      </c>
      <c r="C156" s="36" t="s">
        <v>32</v>
      </c>
      <c r="D156" s="36" t="s">
        <v>430</v>
      </c>
      <c r="E156" s="86">
        <v>21.21</v>
      </c>
      <c r="F156" s="87">
        <f>ROUND(K156/12*6,2)</f>
        <v>1080</v>
      </c>
      <c r="G156" s="87">
        <f>ROUND(E156*F156/1000,2)</f>
        <v>22.91</v>
      </c>
      <c r="H156" s="87">
        <f>ROUND(E156*$J$223,2)</f>
        <v>23.76</v>
      </c>
      <c r="I156" s="87">
        <f>K156-F156</f>
        <v>1080</v>
      </c>
      <c r="J156" s="87">
        <f>ROUND(H156*I156/1000,2)</f>
        <v>25.66</v>
      </c>
      <c r="K156" s="195">
        <v>2160</v>
      </c>
      <c r="L156" s="230">
        <f>J156+G156</f>
        <v>48.57</v>
      </c>
    </row>
    <row r="157" spans="1:12" ht="37.35" customHeight="1" x14ac:dyDescent="0.2">
      <c r="A157" s="357"/>
      <c r="B157" s="98" t="s">
        <v>343</v>
      </c>
      <c r="C157" s="36" t="s">
        <v>478</v>
      </c>
      <c r="D157" s="36" t="s">
        <v>479</v>
      </c>
      <c r="E157" s="86">
        <v>89.45</v>
      </c>
      <c r="F157" s="87">
        <f>ROUND(K157/12*6,2)</f>
        <v>25</v>
      </c>
      <c r="G157" s="87">
        <f>ROUND(E157*F157/1000,2)</f>
        <v>2.2400000000000002</v>
      </c>
      <c r="H157" s="87">
        <f>ROUND(E157*$J$223,2)</f>
        <v>100.18</v>
      </c>
      <c r="I157" s="87">
        <f>K157-F157</f>
        <v>25</v>
      </c>
      <c r="J157" s="87">
        <f>ROUND(H157*I157/1000,2)</f>
        <v>2.5</v>
      </c>
      <c r="K157" s="195">
        <v>50</v>
      </c>
      <c r="L157" s="230">
        <f>J157+G157</f>
        <v>4.74</v>
      </c>
    </row>
    <row r="158" spans="1:12" ht="63" customHeight="1" x14ac:dyDescent="0.2">
      <c r="A158" s="357"/>
      <c r="B158" s="39" t="s">
        <v>187</v>
      </c>
      <c r="C158" s="31"/>
      <c r="D158" s="31"/>
      <c r="E158" s="44"/>
      <c r="F158" s="42">
        <f>SUM(F159:F165)</f>
        <v>21913.19</v>
      </c>
      <c r="G158" s="42">
        <f>SUM(G159:G165)</f>
        <v>525.43999999999994</v>
      </c>
      <c r="H158" s="44"/>
      <c r="I158" s="42">
        <f>SUM(I159:I165)</f>
        <v>21913.17</v>
      </c>
      <c r="J158" s="42">
        <f>SUM(J159:J165)</f>
        <v>588.59000000000015</v>
      </c>
      <c r="K158" s="42">
        <f>SUM(K159:K165)</f>
        <v>43826.36</v>
      </c>
      <c r="L158" s="232">
        <f>SUM(L159:L165)</f>
        <v>1114.03</v>
      </c>
    </row>
    <row r="159" spans="1:12" ht="31.5" customHeight="1" x14ac:dyDescent="0.2">
      <c r="A159" s="357"/>
      <c r="B159" s="98" t="s">
        <v>477</v>
      </c>
      <c r="C159" s="36" t="s">
        <v>32</v>
      </c>
      <c r="D159" s="36" t="s">
        <v>430</v>
      </c>
      <c r="E159" s="84">
        <v>21.21</v>
      </c>
      <c r="F159" s="87">
        <f t="shared" ref="F159:F165" si="35">ROUND(K159/12*6,2)</f>
        <v>20792.5</v>
      </c>
      <c r="G159" s="87">
        <f t="shared" ref="G159:G165" si="36">ROUND(E159*F159/1000,2)</f>
        <v>441.01</v>
      </c>
      <c r="H159" s="87">
        <f t="shared" ref="H159:H165" si="37">ROUND(E159*$J$223,2)</f>
        <v>23.76</v>
      </c>
      <c r="I159" s="87">
        <f t="shared" ref="I159:I165" si="38">K159-F159</f>
        <v>20792.5</v>
      </c>
      <c r="J159" s="87">
        <f t="shared" ref="J159:J165" si="39">ROUND(H159*I159/1000,2)</f>
        <v>494.03</v>
      </c>
      <c r="K159" s="195">
        <v>41585</v>
      </c>
      <c r="L159" s="230">
        <f t="shared" ref="L159:L165" si="40">J159+G159</f>
        <v>935.04</v>
      </c>
    </row>
    <row r="160" spans="1:12" ht="43.5" customHeight="1" x14ac:dyDescent="0.2">
      <c r="A160" s="357"/>
      <c r="B160" s="98" t="s">
        <v>480</v>
      </c>
      <c r="C160" s="36" t="s">
        <v>481</v>
      </c>
      <c r="D160" s="85" t="s">
        <v>482</v>
      </c>
      <c r="E160" s="86">
        <v>77.41</v>
      </c>
      <c r="F160" s="87">
        <f t="shared" si="35"/>
        <v>81.63</v>
      </c>
      <c r="G160" s="87">
        <f t="shared" si="36"/>
        <v>6.32</v>
      </c>
      <c r="H160" s="87">
        <f t="shared" si="37"/>
        <v>86.7</v>
      </c>
      <c r="I160" s="87">
        <f t="shared" si="38"/>
        <v>81.62</v>
      </c>
      <c r="J160" s="87">
        <f t="shared" si="39"/>
        <v>7.08</v>
      </c>
      <c r="K160" s="30">
        <v>163.25</v>
      </c>
      <c r="L160" s="230">
        <f t="shared" si="40"/>
        <v>13.4</v>
      </c>
    </row>
    <row r="161" spans="1:12" ht="40.5" customHeight="1" x14ac:dyDescent="0.2">
      <c r="A161" s="357"/>
      <c r="B161" s="98" t="s">
        <v>343</v>
      </c>
      <c r="C161" s="36" t="s">
        <v>478</v>
      </c>
      <c r="D161" s="36" t="s">
        <v>479</v>
      </c>
      <c r="E161" s="86">
        <v>89.45</v>
      </c>
      <c r="F161" s="87">
        <f t="shared" si="35"/>
        <v>241</v>
      </c>
      <c r="G161" s="87">
        <f t="shared" si="36"/>
        <v>21.56</v>
      </c>
      <c r="H161" s="87">
        <f t="shared" si="37"/>
        <v>100.18</v>
      </c>
      <c r="I161" s="87">
        <f t="shared" si="38"/>
        <v>241</v>
      </c>
      <c r="J161" s="87">
        <f t="shared" si="39"/>
        <v>24.14</v>
      </c>
      <c r="K161" s="195">
        <v>482</v>
      </c>
      <c r="L161" s="230">
        <f t="shared" si="40"/>
        <v>45.7</v>
      </c>
    </row>
    <row r="162" spans="1:12" ht="33.200000000000003" customHeight="1" x14ac:dyDescent="0.2">
      <c r="A162" s="357"/>
      <c r="B162" s="98" t="s">
        <v>348</v>
      </c>
      <c r="C162" s="36" t="s">
        <v>483</v>
      </c>
      <c r="D162" s="36" t="s">
        <v>484</v>
      </c>
      <c r="E162" s="86">
        <v>75.77</v>
      </c>
      <c r="F162" s="87">
        <f t="shared" si="35"/>
        <v>48</v>
      </c>
      <c r="G162" s="87">
        <f t="shared" si="36"/>
        <v>3.64</v>
      </c>
      <c r="H162" s="87">
        <f t="shared" si="37"/>
        <v>84.86</v>
      </c>
      <c r="I162" s="87">
        <f t="shared" si="38"/>
        <v>48</v>
      </c>
      <c r="J162" s="87">
        <f t="shared" si="39"/>
        <v>4.07</v>
      </c>
      <c r="K162" s="195">
        <v>96</v>
      </c>
      <c r="L162" s="230">
        <f t="shared" si="40"/>
        <v>7.7100000000000009</v>
      </c>
    </row>
    <row r="163" spans="1:12" ht="42.2" customHeight="1" x14ac:dyDescent="0.2">
      <c r="A163" s="357"/>
      <c r="B163" s="98" t="s">
        <v>354</v>
      </c>
      <c r="C163" s="36" t="s">
        <v>485</v>
      </c>
      <c r="D163" s="36" t="s">
        <v>434</v>
      </c>
      <c r="E163" s="86">
        <v>58.52</v>
      </c>
      <c r="F163" s="87">
        <f t="shared" si="35"/>
        <v>81.52</v>
      </c>
      <c r="G163" s="87">
        <f t="shared" si="36"/>
        <v>4.7699999999999996</v>
      </c>
      <c r="H163" s="87">
        <f t="shared" si="37"/>
        <v>65.540000000000006</v>
      </c>
      <c r="I163" s="87">
        <f t="shared" si="38"/>
        <v>81.52</v>
      </c>
      <c r="J163" s="87">
        <f t="shared" si="39"/>
        <v>5.34</v>
      </c>
      <c r="K163" s="195">
        <v>163.04</v>
      </c>
      <c r="L163" s="230">
        <f t="shared" si="40"/>
        <v>10.11</v>
      </c>
    </row>
    <row r="164" spans="1:12" ht="33.950000000000003" customHeight="1" x14ac:dyDescent="0.2">
      <c r="A164" s="357"/>
      <c r="B164" s="98" t="s">
        <v>486</v>
      </c>
      <c r="C164" s="36" t="s">
        <v>487</v>
      </c>
      <c r="D164" s="36" t="s">
        <v>488</v>
      </c>
      <c r="E164" s="86">
        <v>41.45</v>
      </c>
      <c r="F164" s="87">
        <f t="shared" si="35"/>
        <v>18.440000000000001</v>
      </c>
      <c r="G164" s="87">
        <f t="shared" si="36"/>
        <v>0.76</v>
      </c>
      <c r="H164" s="87">
        <f t="shared" si="37"/>
        <v>46.42</v>
      </c>
      <c r="I164" s="87">
        <f t="shared" si="38"/>
        <v>18.429999999999996</v>
      </c>
      <c r="J164" s="87">
        <f t="shared" si="39"/>
        <v>0.86</v>
      </c>
      <c r="K164" s="195">
        <v>36.869999999999997</v>
      </c>
      <c r="L164" s="230">
        <f t="shared" si="40"/>
        <v>1.62</v>
      </c>
    </row>
    <row r="165" spans="1:12" ht="42.2" customHeight="1" thickBot="1" x14ac:dyDescent="0.25">
      <c r="A165" s="378"/>
      <c r="B165" s="220" t="s">
        <v>489</v>
      </c>
      <c r="C165" s="221" t="s">
        <v>490</v>
      </c>
      <c r="D165" s="221" t="s">
        <v>491</v>
      </c>
      <c r="E165" s="206">
        <v>72.88</v>
      </c>
      <c r="F165" s="193">
        <f t="shared" si="35"/>
        <v>650.1</v>
      </c>
      <c r="G165" s="193">
        <f t="shared" si="36"/>
        <v>47.38</v>
      </c>
      <c r="H165" s="193">
        <f t="shared" si="37"/>
        <v>81.63</v>
      </c>
      <c r="I165" s="193">
        <f t="shared" si="38"/>
        <v>650.1</v>
      </c>
      <c r="J165" s="193">
        <f t="shared" si="39"/>
        <v>53.07</v>
      </c>
      <c r="K165" s="222">
        <v>1300.2</v>
      </c>
      <c r="L165" s="226">
        <f t="shared" si="40"/>
        <v>100.45</v>
      </c>
    </row>
    <row r="166" spans="1:12" ht="31.5" customHeight="1" thickBot="1" x14ac:dyDescent="0.25">
      <c r="A166" s="8" t="s">
        <v>194</v>
      </c>
      <c r="B166" s="9" t="s">
        <v>195</v>
      </c>
      <c r="C166" s="10"/>
      <c r="D166" s="10"/>
      <c r="E166" s="10"/>
      <c r="F166" s="10">
        <f>SUM(F167:F178)</f>
        <v>3447.65</v>
      </c>
      <c r="G166" s="10">
        <f>SUM(G167:G178)</f>
        <v>402.58</v>
      </c>
      <c r="H166" s="10"/>
      <c r="I166" s="10">
        <f>SUM(I167:I178)</f>
        <v>3447.6419999999998</v>
      </c>
      <c r="J166" s="10">
        <f>SUM(J167:J178)</f>
        <v>462.40999999999997</v>
      </c>
      <c r="K166" s="10">
        <f>SUM(K167:K178)</f>
        <v>6895.2920000000004</v>
      </c>
      <c r="L166" s="17">
        <f>SUM(L167:L178)</f>
        <v>864.9899999999999</v>
      </c>
    </row>
    <row r="167" spans="1:12" ht="63.75" customHeight="1" x14ac:dyDescent="0.2">
      <c r="A167" s="234" t="s">
        <v>196</v>
      </c>
      <c r="B167" s="76" t="s">
        <v>358</v>
      </c>
      <c r="C167" s="15" t="s">
        <v>39</v>
      </c>
      <c r="D167" s="15" t="s">
        <v>430</v>
      </c>
      <c r="E167" s="77">
        <v>115.17</v>
      </c>
      <c r="F167" s="52">
        <f t="shared" ref="F167:F178" si="41">ROUND(K167/12*6,2)</f>
        <v>34.5</v>
      </c>
      <c r="G167" s="52">
        <f t="shared" ref="G167:G174" si="42">ROUND(F167*E167/1000,2)</f>
        <v>3.97</v>
      </c>
      <c r="H167" s="15">
        <f t="shared" ref="H167:H174" si="43">ROUND(E167*$J$221,2)</f>
        <v>132.44999999999999</v>
      </c>
      <c r="I167" s="192">
        <f t="shared" ref="I167:I178" si="44">K167-F167</f>
        <v>34.5</v>
      </c>
      <c r="J167" s="192">
        <f t="shared" ref="J167:J178" si="45">ROUND(H167*I167/1000,2)</f>
        <v>4.57</v>
      </c>
      <c r="K167" s="15">
        <v>69</v>
      </c>
      <c r="L167" s="225">
        <f t="shared" ref="L167:L178" si="46">J167+G167</f>
        <v>8.5400000000000009</v>
      </c>
    </row>
    <row r="168" spans="1:12" ht="38.25" customHeight="1" x14ac:dyDescent="0.2">
      <c r="A168" s="227" t="s">
        <v>198</v>
      </c>
      <c r="B168" s="51" t="s">
        <v>359</v>
      </c>
      <c r="C168" s="85" t="s">
        <v>39</v>
      </c>
      <c r="D168" s="85" t="s">
        <v>430</v>
      </c>
      <c r="E168" s="77">
        <v>115.17</v>
      </c>
      <c r="F168" s="205">
        <f t="shared" si="41"/>
        <v>114</v>
      </c>
      <c r="G168" s="205">
        <f t="shared" si="42"/>
        <v>13.13</v>
      </c>
      <c r="H168" s="85">
        <f t="shared" si="43"/>
        <v>132.44999999999999</v>
      </c>
      <c r="I168" s="87">
        <f t="shared" si="44"/>
        <v>114</v>
      </c>
      <c r="J168" s="87">
        <f t="shared" si="45"/>
        <v>15.1</v>
      </c>
      <c r="K168" s="85">
        <v>228</v>
      </c>
      <c r="L168" s="230">
        <f t="shared" si="46"/>
        <v>28.23</v>
      </c>
    </row>
    <row r="169" spans="1:12" ht="51" customHeight="1" x14ac:dyDescent="0.2">
      <c r="A169" s="227" t="s">
        <v>201</v>
      </c>
      <c r="B169" s="51" t="s">
        <v>202</v>
      </c>
      <c r="C169" s="85" t="s">
        <v>39</v>
      </c>
      <c r="D169" s="85" t="s">
        <v>430</v>
      </c>
      <c r="E169" s="77">
        <v>115.17</v>
      </c>
      <c r="F169" s="205">
        <f t="shared" si="41"/>
        <v>1495</v>
      </c>
      <c r="G169" s="205">
        <f t="shared" si="42"/>
        <v>172.18</v>
      </c>
      <c r="H169" s="85">
        <f t="shared" si="43"/>
        <v>132.44999999999999</v>
      </c>
      <c r="I169" s="87">
        <f t="shared" si="44"/>
        <v>1495</v>
      </c>
      <c r="J169" s="87">
        <f t="shared" si="45"/>
        <v>198.01</v>
      </c>
      <c r="K169" s="85">
        <v>2990</v>
      </c>
      <c r="L169" s="230">
        <f t="shared" si="46"/>
        <v>370.19</v>
      </c>
    </row>
    <row r="170" spans="1:12" ht="38.25" customHeight="1" x14ac:dyDescent="0.2">
      <c r="A170" s="227" t="s">
        <v>203</v>
      </c>
      <c r="B170" s="51" t="s">
        <v>204</v>
      </c>
      <c r="C170" s="85" t="s">
        <v>39</v>
      </c>
      <c r="D170" s="85" t="s">
        <v>430</v>
      </c>
      <c r="E170" s="77">
        <v>115.17</v>
      </c>
      <c r="F170" s="205">
        <f t="shared" si="41"/>
        <v>180.5</v>
      </c>
      <c r="G170" s="205">
        <f t="shared" si="42"/>
        <v>20.79</v>
      </c>
      <c r="H170" s="85">
        <f t="shared" si="43"/>
        <v>132.44999999999999</v>
      </c>
      <c r="I170" s="87">
        <f t="shared" si="44"/>
        <v>180.5</v>
      </c>
      <c r="J170" s="87">
        <f t="shared" si="45"/>
        <v>23.91</v>
      </c>
      <c r="K170" s="85">
        <v>361</v>
      </c>
      <c r="L170" s="230">
        <f t="shared" si="46"/>
        <v>44.7</v>
      </c>
    </row>
    <row r="171" spans="1:12" ht="38.25" customHeight="1" x14ac:dyDescent="0.2">
      <c r="A171" s="227" t="s">
        <v>205</v>
      </c>
      <c r="B171" s="51" t="s">
        <v>206</v>
      </c>
      <c r="C171" s="85" t="s">
        <v>39</v>
      </c>
      <c r="D171" s="85" t="s">
        <v>430</v>
      </c>
      <c r="E171" s="77">
        <v>115.17</v>
      </c>
      <c r="F171" s="205">
        <f t="shared" si="41"/>
        <v>124.5</v>
      </c>
      <c r="G171" s="205">
        <f t="shared" si="42"/>
        <v>14.34</v>
      </c>
      <c r="H171" s="85">
        <f t="shared" si="43"/>
        <v>132.44999999999999</v>
      </c>
      <c r="I171" s="87">
        <f t="shared" si="44"/>
        <v>124.5</v>
      </c>
      <c r="J171" s="87">
        <f t="shared" si="45"/>
        <v>16.489999999999998</v>
      </c>
      <c r="K171" s="85">
        <v>249</v>
      </c>
      <c r="L171" s="230">
        <f t="shared" si="46"/>
        <v>30.83</v>
      </c>
    </row>
    <row r="172" spans="1:12" ht="38.25" customHeight="1" x14ac:dyDescent="0.2">
      <c r="A172" s="227" t="s">
        <v>207</v>
      </c>
      <c r="B172" s="51" t="s">
        <v>208</v>
      </c>
      <c r="C172" s="85" t="s">
        <v>39</v>
      </c>
      <c r="D172" s="85" t="s">
        <v>430</v>
      </c>
      <c r="E172" s="77">
        <v>115.17</v>
      </c>
      <c r="F172" s="205">
        <f t="shared" si="41"/>
        <v>1175</v>
      </c>
      <c r="G172" s="205">
        <f t="shared" si="42"/>
        <v>135.32</v>
      </c>
      <c r="H172" s="85">
        <f t="shared" si="43"/>
        <v>132.44999999999999</v>
      </c>
      <c r="I172" s="87">
        <f t="shared" si="44"/>
        <v>1175</v>
      </c>
      <c r="J172" s="87">
        <f t="shared" si="45"/>
        <v>155.63</v>
      </c>
      <c r="K172" s="85">
        <v>2350</v>
      </c>
      <c r="L172" s="230">
        <f t="shared" si="46"/>
        <v>290.95</v>
      </c>
    </row>
    <row r="173" spans="1:12" ht="38.25" customHeight="1" x14ac:dyDescent="0.2">
      <c r="A173" s="227" t="s">
        <v>209</v>
      </c>
      <c r="B173" s="51" t="s">
        <v>210</v>
      </c>
      <c r="C173" s="85" t="s">
        <v>39</v>
      </c>
      <c r="D173" s="85" t="s">
        <v>430</v>
      </c>
      <c r="E173" s="77">
        <v>115.17</v>
      </c>
      <c r="F173" s="205">
        <f t="shared" si="41"/>
        <v>10</v>
      </c>
      <c r="G173" s="205">
        <f t="shared" si="42"/>
        <v>1.1499999999999999</v>
      </c>
      <c r="H173" s="85">
        <f t="shared" si="43"/>
        <v>132.44999999999999</v>
      </c>
      <c r="I173" s="87">
        <f t="shared" si="44"/>
        <v>10</v>
      </c>
      <c r="J173" s="87">
        <f t="shared" si="45"/>
        <v>1.32</v>
      </c>
      <c r="K173" s="85">
        <v>20</v>
      </c>
      <c r="L173" s="230">
        <f t="shared" si="46"/>
        <v>2.4699999999999998</v>
      </c>
    </row>
    <row r="174" spans="1:12" ht="48" customHeight="1" x14ac:dyDescent="0.2">
      <c r="A174" s="227" t="s">
        <v>211</v>
      </c>
      <c r="B174" s="51" t="s">
        <v>212</v>
      </c>
      <c r="C174" s="85" t="s">
        <v>39</v>
      </c>
      <c r="D174" s="85" t="s">
        <v>430</v>
      </c>
      <c r="E174" s="77">
        <v>115.17</v>
      </c>
      <c r="F174" s="205">
        <f t="shared" si="41"/>
        <v>190</v>
      </c>
      <c r="G174" s="205">
        <f t="shared" si="42"/>
        <v>21.88</v>
      </c>
      <c r="H174" s="85">
        <f t="shared" si="43"/>
        <v>132.44999999999999</v>
      </c>
      <c r="I174" s="87">
        <f t="shared" si="44"/>
        <v>190</v>
      </c>
      <c r="J174" s="87">
        <f t="shared" si="45"/>
        <v>25.17</v>
      </c>
      <c r="K174" s="85">
        <v>380</v>
      </c>
      <c r="L174" s="230">
        <f t="shared" si="46"/>
        <v>47.05</v>
      </c>
    </row>
    <row r="175" spans="1:12" ht="62.25" customHeight="1" x14ac:dyDescent="0.2">
      <c r="A175" s="227" t="s">
        <v>213</v>
      </c>
      <c r="B175" s="51" t="s">
        <v>214</v>
      </c>
      <c r="C175" s="87" t="s">
        <v>297</v>
      </c>
      <c r="D175" s="87" t="s">
        <v>298</v>
      </c>
      <c r="E175" s="86">
        <v>159.72</v>
      </c>
      <c r="F175" s="87">
        <f t="shared" si="41"/>
        <v>35</v>
      </c>
      <c r="G175" s="87">
        <f>ROUND(E175*F175/1000,2)</f>
        <v>5.59</v>
      </c>
      <c r="H175" s="87">
        <f>ROUND(E175*$J$223,2)</f>
        <v>178.89</v>
      </c>
      <c r="I175" s="87">
        <f t="shared" si="44"/>
        <v>35</v>
      </c>
      <c r="J175" s="87">
        <f t="shared" si="45"/>
        <v>6.26</v>
      </c>
      <c r="K175" s="87">
        <v>70</v>
      </c>
      <c r="L175" s="230">
        <f t="shared" si="46"/>
        <v>11.85</v>
      </c>
    </row>
    <row r="176" spans="1:12" ht="38.25" customHeight="1" x14ac:dyDescent="0.2">
      <c r="A176" s="227" t="s">
        <v>215</v>
      </c>
      <c r="B176" s="51" t="s">
        <v>216</v>
      </c>
      <c r="C176" s="87" t="s">
        <v>297</v>
      </c>
      <c r="D176" s="87" t="s">
        <v>298</v>
      </c>
      <c r="E176" s="86">
        <v>159.72</v>
      </c>
      <c r="F176" s="87">
        <f t="shared" si="41"/>
        <v>24.5</v>
      </c>
      <c r="G176" s="87">
        <f>ROUND(E176*F176/1000,2)</f>
        <v>3.91</v>
      </c>
      <c r="H176" s="87">
        <f>ROUND(E176*$J$223,2)</f>
        <v>178.89</v>
      </c>
      <c r="I176" s="87">
        <f t="shared" si="44"/>
        <v>24.5</v>
      </c>
      <c r="J176" s="87">
        <f t="shared" si="45"/>
        <v>4.38</v>
      </c>
      <c r="K176" s="87">
        <v>49</v>
      </c>
      <c r="L176" s="230">
        <f t="shared" si="46"/>
        <v>8.2899999999999991</v>
      </c>
    </row>
    <row r="177" spans="1:12" ht="38.25" customHeight="1" x14ac:dyDescent="0.2">
      <c r="A177" s="227" t="s">
        <v>217</v>
      </c>
      <c r="B177" s="51" t="s">
        <v>218</v>
      </c>
      <c r="C177" s="87" t="s">
        <v>297</v>
      </c>
      <c r="D177" s="87" t="s">
        <v>298</v>
      </c>
      <c r="E177" s="86">
        <v>159.72</v>
      </c>
      <c r="F177" s="87">
        <f t="shared" si="41"/>
        <v>20</v>
      </c>
      <c r="G177" s="87">
        <f>ROUND(E177*F177/1000,2)</f>
        <v>3.19</v>
      </c>
      <c r="H177" s="87">
        <f>ROUND(E177*$J$223,2)</f>
        <v>178.89</v>
      </c>
      <c r="I177" s="87">
        <f t="shared" si="44"/>
        <v>20</v>
      </c>
      <c r="J177" s="87">
        <f t="shared" si="45"/>
        <v>3.58</v>
      </c>
      <c r="K177" s="87">
        <v>40</v>
      </c>
      <c r="L177" s="230">
        <f t="shared" si="46"/>
        <v>6.77</v>
      </c>
    </row>
    <row r="178" spans="1:12" ht="38.25" customHeight="1" thickBot="1" x14ac:dyDescent="0.25">
      <c r="A178" s="285" t="s">
        <v>219</v>
      </c>
      <c r="B178" s="210" t="s">
        <v>220</v>
      </c>
      <c r="C178" s="193" t="s">
        <v>297</v>
      </c>
      <c r="D178" s="193" t="s">
        <v>298</v>
      </c>
      <c r="E178" s="206">
        <v>159.72</v>
      </c>
      <c r="F178" s="193">
        <f t="shared" si="41"/>
        <v>44.65</v>
      </c>
      <c r="G178" s="193">
        <f>ROUND(E178*F178/1000,2)</f>
        <v>7.13</v>
      </c>
      <c r="H178" s="193">
        <f>ROUND(E178*$J$223,2)</f>
        <v>178.89</v>
      </c>
      <c r="I178" s="193">
        <f t="shared" si="44"/>
        <v>44.642000000000003</v>
      </c>
      <c r="J178" s="193">
        <f t="shared" si="45"/>
        <v>7.99</v>
      </c>
      <c r="K178" s="193">
        <v>89.292000000000002</v>
      </c>
      <c r="L178" s="226">
        <f t="shared" si="46"/>
        <v>15.120000000000001</v>
      </c>
    </row>
    <row r="179" spans="1:12" ht="39" customHeight="1" thickBot="1" x14ac:dyDescent="0.25">
      <c r="A179" s="8" t="s">
        <v>221</v>
      </c>
      <c r="B179" s="9" t="s">
        <v>222</v>
      </c>
      <c r="C179" s="10"/>
      <c r="D179" s="10"/>
      <c r="E179" s="9"/>
      <c r="F179" s="10">
        <f>SUM(F180:F180)</f>
        <v>47</v>
      </c>
      <c r="G179" s="10">
        <f>SUM(G180:G180)</f>
        <v>5.41</v>
      </c>
      <c r="H179" s="9"/>
      <c r="I179" s="10">
        <f>SUM(I180:I180)</f>
        <v>47</v>
      </c>
      <c r="J179" s="10">
        <f>SUM(J180:J180)</f>
        <v>6.23</v>
      </c>
      <c r="K179" s="10">
        <f>SUM(K180:K180)</f>
        <v>94</v>
      </c>
      <c r="L179" s="17">
        <f>SUM(L180:L180)</f>
        <v>11.64</v>
      </c>
    </row>
    <row r="180" spans="1:12" ht="76.5" customHeight="1" thickBot="1" x14ac:dyDescent="0.25">
      <c r="A180" s="224" t="s">
        <v>223</v>
      </c>
      <c r="B180" s="48" t="s">
        <v>224</v>
      </c>
      <c r="C180" s="47" t="s">
        <v>39</v>
      </c>
      <c r="D180" s="47" t="s">
        <v>430</v>
      </c>
      <c r="E180" s="83">
        <v>115.17</v>
      </c>
      <c r="F180" s="56">
        <f>ROUND(K180/12*6,2)</f>
        <v>47</v>
      </c>
      <c r="G180" s="56">
        <f>ROUND(F180*E180/1000,2)</f>
        <v>5.41</v>
      </c>
      <c r="H180" s="47">
        <f>ROUND(E180*$J$221,2)</f>
        <v>132.44999999999999</v>
      </c>
      <c r="I180" s="191">
        <f>K180-F180</f>
        <v>47</v>
      </c>
      <c r="J180" s="191">
        <f>ROUND(H180*I180/1000,2)</f>
        <v>6.23</v>
      </c>
      <c r="K180" s="191">
        <v>94</v>
      </c>
      <c r="L180" s="223">
        <f>J180+G180</f>
        <v>11.64</v>
      </c>
    </row>
    <row r="181" spans="1:12" ht="29.25" customHeight="1" thickBot="1" x14ac:dyDescent="0.25">
      <c r="A181" s="8" t="s">
        <v>225</v>
      </c>
      <c r="B181" s="9" t="s">
        <v>226</v>
      </c>
      <c r="C181" s="10"/>
      <c r="D181" s="10"/>
      <c r="E181" s="10"/>
      <c r="F181" s="10">
        <f>SUM(F182:F184)</f>
        <v>2036.46</v>
      </c>
      <c r="G181" s="10">
        <f>SUM(G182:G184)</f>
        <v>235.15</v>
      </c>
      <c r="H181" s="10"/>
      <c r="I181" s="10">
        <f>SUM(I182:I184)</f>
        <v>3121.46</v>
      </c>
      <c r="J181" s="10">
        <f>SUM(J182:J184)</f>
        <v>414.08</v>
      </c>
      <c r="K181" s="10">
        <f>SUM(K182:K184)</f>
        <v>4072.92</v>
      </c>
      <c r="L181" s="17">
        <f>SUM(L182:L184)</f>
        <v>649.23</v>
      </c>
    </row>
    <row r="182" spans="1:12" ht="50.65" customHeight="1" x14ac:dyDescent="0.2">
      <c r="A182" s="234" t="s">
        <v>227</v>
      </c>
      <c r="B182" s="253" t="s">
        <v>228</v>
      </c>
      <c r="C182" s="15" t="s">
        <v>39</v>
      </c>
      <c r="D182" s="15" t="s">
        <v>430</v>
      </c>
      <c r="E182" s="83">
        <v>115.17</v>
      </c>
      <c r="F182" s="52">
        <f>ROUND(K182/12*6,2)</f>
        <v>352.65</v>
      </c>
      <c r="G182" s="52">
        <f>ROUND(F182*E182/1000,2)</f>
        <v>40.61</v>
      </c>
      <c r="H182" s="15">
        <f>ROUND(E182*$J$221,2)</f>
        <v>132.44999999999999</v>
      </c>
      <c r="I182" s="192">
        <f>K182-F182</f>
        <v>352.65</v>
      </c>
      <c r="J182" s="192">
        <f>ROUND(H182*I182/1000,2)</f>
        <v>46.71</v>
      </c>
      <c r="K182" s="15">
        <v>705.3</v>
      </c>
      <c r="L182" s="225">
        <f>J182+G182</f>
        <v>87.32</v>
      </c>
    </row>
    <row r="183" spans="1:12" ht="40.5" customHeight="1" x14ac:dyDescent="0.2">
      <c r="A183" s="227" t="s">
        <v>229</v>
      </c>
      <c r="B183" s="51" t="s">
        <v>230</v>
      </c>
      <c r="C183" s="87" t="s">
        <v>297</v>
      </c>
      <c r="D183" s="85" t="s">
        <v>298</v>
      </c>
      <c r="E183" s="86">
        <v>159.72</v>
      </c>
      <c r="F183" s="87">
        <f>ROUND(K183/12*6,2)</f>
        <v>13.81</v>
      </c>
      <c r="G183" s="87">
        <f>ROUND(E183*F183/1000,2)</f>
        <v>2.21</v>
      </c>
      <c r="H183" s="87">
        <f>ROUND(E183*$J$223,2)</f>
        <v>178.89</v>
      </c>
      <c r="I183" s="87">
        <f>K183-F183</f>
        <v>13.81</v>
      </c>
      <c r="J183" s="87">
        <f>ROUND(H183*I183/1000,2)</f>
        <v>2.4700000000000002</v>
      </c>
      <c r="K183" s="87">
        <v>27.62</v>
      </c>
      <c r="L183" s="230">
        <f>J183+G183</f>
        <v>4.68</v>
      </c>
    </row>
    <row r="184" spans="1:12" ht="40.5" customHeight="1" thickBot="1" x14ac:dyDescent="0.25">
      <c r="A184" s="285" t="s">
        <v>233</v>
      </c>
      <c r="B184" s="210" t="s">
        <v>234</v>
      </c>
      <c r="C184" s="16" t="s">
        <v>39</v>
      </c>
      <c r="D184" s="16" t="s">
        <v>430</v>
      </c>
      <c r="E184" s="83">
        <v>115.17</v>
      </c>
      <c r="F184" s="125">
        <f>ROUND(K184/12*6,2)</f>
        <v>1670</v>
      </c>
      <c r="G184" s="125">
        <f>ROUND(F184*E184/1000,2)</f>
        <v>192.33</v>
      </c>
      <c r="H184" s="16">
        <f>ROUND(E184*$J$221,2)</f>
        <v>132.44999999999999</v>
      </c>
      <c r="I184" s="193">
        <v>2755</v>
      </c>
      <c r="J184" s="193">
        <f>ROUND(H184*I184/1000,2)</f>
        <v>364.9</v>
      </c>
      <c r="K184" s="16">
        <v>3340</v>
      </c>
      <c r="L184" s="226">
        <f>J184+G184</f>
        <v>557.23</v>
      </c>
    </row>
    <row r="185" spans="1:12" ht="39.75" customHeight="1" thickBot="1" x14ac:dyDescent="0.25">
      <c r="A185" s="8" t="s">
        <v>235</v>
      </c>
      <c r="B185" s="9" t="s">
        <v>558</v>
      </c>
      <c r="C185" s="10"/>
      <c r="D185" s="10"/>
      <c r="E185" s="10"/>
      <c r="F185" s="10">
        <f>SUM(F186:F202)</f>
        <v>581.42000000000007</v>
      </c>
      <c r="G185" s="10">
        <f>SUM(G186:G202)</f>
        <v>67.22</v>
      </c>
      <c r="H185" s="10"/>
      <c r="I185" s="10">
        <f>SUM(I186:I202)</f>
        <v>581.41</v>
      </c>
      <c r="J185" s="10">
        <f>SUM(J186:J202)</f>
        <v>75.97999999999999</v>
      </c>
      <c r="K185" s="10">
        <f>SUM(K186:K202)</f>
        <v>1162.83</v>
      </c>
      <c r="L185" s="17">
        <f>SUM(L186:L202)</f>
        <v>143.19999999999999</v>
      </c>
    </row>
    <row r="186" spans="1:12" ht="53.85" customHeight="1" x14ac:dyDescent="0.2">
      <c r="A186" s="75" t="s">
        <v>492</v>
      </c>
      <c r="B186" s="76" t="s">
        <v>237</v>
      </c>
      <c r="C186" s="47" t="s">
        <v>33</v>
      </c>
      <c r="D186" s="15" t="s">
        <v>430</v>
      </c>
      <c r="E186" s="207">
        <v>150.25</v>
      </c>
      <c r="F186" s="192">
        <f t="shared" ref="F186:F201" si="47">ROUND(K186/12*6,2)</f>
        <v>50</v>
      </c>
      <c r="G186" s="192">
        <f t="shared" ref="G186:G193" si="48">ROUND(E186*F186/1000,2)</f>
        <v>7.51</v>
      </c>
      <c r="H186" s="192">
        <f t="shared" ref="H186:H193" si="49">ROUND(E186*$J$223,2)</f>
        <v>168.28</v>
      </c>
      <c r="I186" s="192">
        <f t="shared" ref="I186:I201" si="50">K186-F186</f>
        <v>50</v>
      </c>
      <c r="J186" s="192">
        <f t="shared" ref="J186:J201" si="51">ROUND(H186*I186/1000,2)</f>
        <v>8.41</v>
      </c>
      <c r="K186" s="192">
        <v>100</v>
      </c>
      <c r="L186" s="225">
        <f t="shared" ref="L186:L201" si="52">J186+G186</f>
        <v>15.92</v>
      </c>
    </row>
    <row r="187" spans="1:12" ht="38.450000000000003" customHeight="1" x14ac:dyDescent="0.2">
      <c r="A187" s="355" t="s">
        <v>238</v>
      </c>
      <c r="B187" s="393" t="s">
        <v>239</v>
      </c>
      <c r="C187" s="85" t="s">
        <v>32</v>
      </c>
      <c r="D187" s="85" t="s">
        <v>430</v>
      </c>
      <c r="E187" s="84">
        <v>21.21</v>
      </c>
      <c r="F187" s="87">
        <f t="shared" si="47"/>
        <v>110</v>
      </c>
      <c r="G187" s="87">
        <f t="shared" si="48"/>
        <v>2.33</v>
      </c>
      <c r="H187" s="87">
        <f t="shared" si="49"/>
        <v>23.76</v>
      </c>
      <c r="I187" s="87">
        <f t="shared" si="50"/>
        <v>110</v>
      </c>
      <c r="J187" s="87">
        <f t="shared" si="51"/>
        <v>2.61</v>
      </c>
      <c r="K187" s="208">
        <v>220</v>
      </c>
      <c r="L187" s="230">
        <f t="shared" si="52"/>
        <v>4.9399999999999995</v>
      </c>
    </row>
    <row r="188" spans="1:12" ht="45.75" customHeight="1" x14ac:dyDescent="0.2">
      <c r="A188" s="355"/>
      <c r="B188" s="393"/>
      <c r="C188" s="85" t="s">
        <v>337</v>
      </c>
      <c r="D188" s="85" t="s">
        <v>432</v>
      </c>
      <c r="E188" s="86">
        <v>60.02</v>
      </c>
      <c r="F188" s="87">
        <f t="shared" si="47"/>
        <v>10</v>
      </c>
      <c r="G188" s="87">
        <f t="shared" si="48"/>
        <v>0.6</v>
      </c>
      <c r="H188" s="87">
        <f t="shared" si="49"/>
        <v>67.22</v>
      </c>
      <c r="I188" s="87">
        <f t="shared" si="50"/>
        <v>10</v>
      </c>
      <c r="J188" s="87">
        <f t="shared" si="51"/>
        <v>0.67</v>
      </c>
      <c r="K188" s="208">
        <v>20</v>
      </c>
      <c r="L188" s="230">
        <f t="shared" si="52"/>
        <v>1.27</v>
      </c>
    </row>
    <row r="189" spans="1:12" ht="30.75" customHeight="1" x14ac:dyDescent="0.2">
      <c r="A189" s="355"/>
      <c r="B189" s="393"/>
      <c r="C189" s="36" t="s">
        <v>481</v>
      </c>
      <c r="D189" s="85" t="s">
        <v>482</v>
      </c>
      <c r="E189" s="86">
        <v>77.41</v>
      </c>
      <c r="F189" s="87">
        <f t="shared" si="47"/>
        <v>3</v>
      </c>
      <c r="G189" s="87">
        <f t="shared" si="48"/>
        <v>0.23</v>
      </c>
      <c r="H189" s="87">
        <f t="shared" si="49"/>
        <v>86.7</v>
      </c>
      <c r="I189" s="87">
        <f t="shared" si="50"/>
        <v>3</v>
      </c>
      <c r="J189" s="87">
        <f t="shared" si="51"/>
        <v>0.26</v>
      </c>
      <c r="K189" s="208">
        <v>6</v>
      </c>
      <c r="L189" s="230">
        <f t="shared" si="52"/>
        <v>0.49</v>
      </c>
    </row>
    <row r="190" spans="1:12" ht="38.25" customHeight="1" x14ac:dyDescent="0.2">
      <c r="A190" s="355"/>
      <c r="B190" s="393"/>
      <c r="C190" s="85" t="s">
        <v>493</v>
      </c>
      <c r="D190" s="85" t="s">
        <v>430</v>
      </c>
      <c r="E190" s="86">
        <v>21.21</v>
      </c>
      <c r="F190" s="87">
        <f t="shared" si="47"/>
        <v>10</v>
      </c>
      <c r="G190" s="87">
        <f t="shared" si="48"/>
        <v>0.21</v>
      </c>
      <c r="H190" s="87">
        <f t="shared" si="49"/>
        <v>23.76</v>
      </c>
      <c r="I190" s="87">
        <f t="shared" si="50"/>
        <v>10</v>
      </c>
      <c r="J190" s="87">
        <f t="shared" si="51"/>
        <v>0.24</v>
      </c>
      <c r="K190" s="208">
        <v>20</v>
      </c>
      <c r="L190" s="230">
        <f t="shared" si="52"/>
        <v>0.44999999999999996</v>
      </c>
    </row>
    <row r="191" spans="1:12" ht="38.25" customHeight="1" x14ac:dyDescent="0.2">
      <c r="A191" s="355"/>
      <c r="B191" s="393"/>
      <c r="C191" s="36" t="s">
        <v>487</v>
      </c>
      <c r="D191" s="85" t="s">
        <v>494</v>
      </c>
      <c r="E191" s="86">
        <v>41.45</v>
      </c>
      <c r="F191" s="87">
        <f t="shared" si="47"/>
        <v>2.06</v>
      </c>
      <c r="G191" s="87">
        <f t="shared" si="48"/>
        <v>0.09</v>
      </c>
      <c r="H191" s="87">
        <f t="shared" si="49"/>
        <v>46.42</v>
      </c>
      <c r="I191" s="87">
        <f t="shared" si="50"/>
        <v>2.06</v>
      </c>
      <c r="J191" s="87">
        <f t="shared" si="51"/>
        <v>0.1</v>
      </c>
      <c r="K191" s="208">
        <v>4.12</v>
      </c>
      <c r="L191" s="230">
        <f t="shared" si="52"/>
        <v>0.19</v>
      </c>
    </row>
    <row r="192" spans="1:12" ht="31.5" customHeight="1" x14ac:dyDescent="0.2">
      <c r="A192" s="355"/>
      <c r="B192" s="393"/>
      <c r="C192" s="36" t="s">
        <v>485</v>
      </c>
      <c r="D192" s="85" t="s">
        <v>434</v>
      </c>
      <c r="E192" s="86">
        <v>58.52</v>
      </c>
      <c r="F192" s="87">
        <f t="shared" si="47"/>
        <v>10.69</v>
      </c>
      <c r="G192" s="87">
        <f t="shared" si="48"/>
        <v>0.63</v>
      </c>
      <c r="H192" s="87">
        <f t="shared" si="49"/>
        <v>65.540000000000006</v>
      </c>
      <c r="I192" s="87">
        <f t="shared" si="50"/>
        <v>10.69</v>
      </c>
      <c r="J192" s="87">
        <f t="shared" si="51"/>
        <v>0.7</v>
      </c>
      <c r="K192" s="208">
        <v>21.38</v>
      </c>
      <c r="L192" s="230">
        <f t="shared" si="52"/>
        <v>1.33</v>
      </c>
    </row>
    <row r="193" spans="1:14" ht="42.2" customHeight="1" x14ac:dyDescent="0.2">
      <c r="A193" s="355"/>
      <c r="B193" s="393"/>
      <c r="C193" s="85" t="s">
        <v>495</v>
      </c>
      <c r="D193" s="85" t="s">
        <v>430</v>
      </c>
      <c r="E193" s="86">
        <v>67.959999999999994</v>
      </c>
      <c r="F193" s="87">
        <f t="shared" si="47"/>
        <v>4</v>
      </c>
      <c r="G193" s="87">
        <f t="shared" si="48"/>
        <v>0.27</v>
      </c>
      <c r="H193" s="87">
        <f t="shared" si="49"/>
        <v>76.12</v>
      </c>
      <c r="I193" s="87">
        <f t="shared" si="50"/>
        <v>4</v>
      </c>
      <c r="J193" s="87">
        <f t="shared" si="51"/>
        <v>0.3</v>
      </c>
      <c r="K193" s="208">
        <v>8</v>
      </c>
      <c r="L193" s="230">
        <f t="shared" si="52"/>
        <v>0.57000000000000006</v>
      </c>
    </row>
    <row r="194" spans="1:14" ht="43.9" customHeight="1" x14ac:dyDescent="0.2">
      <c r="A194" s="20" t="s">
        <v>496</v>
      </c>
      <c r="B194" s="51" t="s">
        <v>248</v>
      </c>
      <c r="C194" s="85" t="s">
        <v>39</v>
      </c>
      <c r="D194" s="85" t="s">
        <v>430</v>
      </c>
      <c r="E194" s="84">
        <v>115.17</v>
      </c>
      <c r="F194" s="205">
        <f t="shared" si="47"/>
        <v>75</v>
      </c>
      <c r="G194" s="205">
        <f>ROUND(F194*E194/1000,2)</f>
        <v>8.64</v>
      </c>
      <c r="H194" s="85">
        <f>ROUND(E194*$J$221,2)</f>
        <v>132.44999999999999</v>
      </c>
      <c r="I194" s="87">
        <f t="shared" si="50"/>
        <v>75</v>
      </c>
      <c r="J194" s="87">
        <f t="shared" si="51"/>
        <v>9.93</v>
      </c>
      <c r="K194" s="85">
        <v>150</v>
      </c>
      <c r="L194" s="230">
        <f t="shared" si="52"/>
        <v>18.57</v>
      </c>
    </row>
    <row r="195" spans="1:14" ht="39.75" customHeight="1" x14ac:dyDescent="0.2">
      <c r="A195" s="355" t="s">
        <v>497</v>
      </c>
      <c r="B195" s="360" t="s">
        <v>498</v>
      </c>
      <c r="C195" s="85" t="s">
        <v>137</v>
      </c>
      <c r="D195" s="85" t="s">
        <v>452</v>
      </c>
      <c r="E195" s="86">
        <v>110.91</v>
      </c>
      <c r="F195" s="87">
        <f t="shared" si="47"/>
        <v>30</v>
      </c>
      <c r="G195" s="87">
        <f t="shared" ref="G195:G201" si="53">ROUND(E195*F195/1000,2)</f>
        <v>3.33</v>
      </c>
      <c r="H195" s="87">
        <f t="shared" ref="H195:H201" si="54">ROUND(E195*$J$223,2)</f>
        <v>124.22</v>
      </c>
      <c r="I195" s="87">
        <f t="shared" si="50"/>
        <v>30</v>
      </c>
      <c r="J195" s="87">
        <f t="shared" si="51"/>
        <v>3.73</v>
      </c>
      <c r="K195" s="87">
        <v>60</v>
      </c>
      <c r="L195" s="230">
        <f t="shared" si="52"/>
        <v>7.0600000000000005</v>
      </c>
    </row>
    <row r="196" spans="1:14" ht="27.4" customHeight="1" x14ac:dyDescent="0.2">
      <c r="A196" s="355"/>
      <c r="B196" s="360"/>
      <c r="C196" s="36" t="s">
        <v>470</v>
      </c>
      <c r="D196" s="38" t="s">
        <v>471</v>
      </c>
      <c r="E196" s="86">
        <v>117.14</v>
      </c>
      <c r="F196" s="87">
        <f t="shared" si="47"/>
        <v>4</v>
      </c>
      <c r="G196" s="87">
        <f t="shared" si="53"/>
        <v>0.47</v>
      </c>
      <c r="H196" s="87">
        <f t="shared" si="54"/>
        <v>131.19999999999999</v>
      </c>
      <c r="I196" s="87">
        <f t="shared" si="50"/>
        <v>4</v>
      </c>
      <c r="J196" s="87">
        <f t="shared" si="51"/>
        <v>0.52</v>
      </c>
      <c r="K196" s="87">
        <v>8</v>
      </c>
      <c r="L196" s="230">
        <f t="shared" si="52"/>
        <v>0.99</v>
      </c>
    </row>
    <row r="197" spans="1:14" ht="27.4" customHeight="1" x14ac:dyDescent="0.2">
      <c r="A197" s="355"/>
      <c r="B197" s="360"/>
      <c r="C197" s="85" t="s">
        <v>455</v>
      </c>
      <c r="D197" s="209" t="s">
        <v>454</v>
      </c>
      <c r="E197" s="86">
        <v>110.56</v>
      </c>
      <c r="F197" s="87">
        <f t="shared" si="47"/>
        <v>10</v>
      </c>
      <c r="G197" s="87">
        <f t="shared" si="53"/>
        <v>1.1100000000000001</v>
      </c>
      <c r="H197" s="87">
        <f t="shared" si="54"/>
        <v>123.83</v>
      </c>
      <c r="I197" s="87">
        <f t="shared" si="50"/>
        <v>10</v>
      </c>
      <c r="J197" s="87">
        <f t="shared" si="51"/>
        <v>1.24</v>
      </c>
      <c r="K197" s="87">
        <v>20</v>
      </c>
      <c r="L197" s="230">
        <f t="shared" si="52"/>
        <v>2.35</v>
      </c>
    </row>
    <row r="198" spans="1:14" ht="27.4" customHeight="1" x14ac:dyDescent="0.2">
      <c r="A198" s="355" t="s">
        <v>249</v>
      </c>
      <c r="B198" s="394" t="s">
        <v>499</v>
      </c>
      <c r="C198" s="85" t="s">
        <v>181</v>
      </c>
      <c r="D198" s="85" t="s">
        <v>433</v>
      </c>
      <c r="E198" s="86">
        <v>82.33</v>
      </c>
      <c r="F198" s="87">
        <f t="shared" si="47"/>
        <v>7.05</v>
      </c>
      <c r="G198" s="87">
        <f t="shared" si="53"/>
        <v>0.57999999999999996</v>
      </c>
      <c r="H198" s="87">
        <f t="shared" si="54"/>
        <v>92.21</v>
      </c>
      <c r="I198" s="87">
        <f t="shared" si="50"/>
        <v>7.05</v>
      </c>
      <c r="J198" s="87">
        <f t="shared" si="51"/>
        <v>0.65</v>
      </c>
      <c r="K198" s="87">
        <v>14.1</v>
      </c>
      <c r="L198" s="230">
        <f t="shared" si="52"/>
        <v>1.23</v>
      </c>
    </row>
    <row r="199" spans="1:14" ht="27.4" customHeight="1" x14ac:dyDescent="0.2">
      <c r="A199" s="355"/>
      <c r="B199" s="394"/>
      <c r="C199" s="85" t="s">
        <v>118</v>
      </c>
      <c r="D199" s="85" t="s">
        <v>440</v>
      </c>
      <c r="E199" s="86">
        <v>73.569999999999993</v>
      </c>
      <c r="F199" s="87">
        <f t="shared" si="47"/>
        <v>15.95</v>
      </c>
      <c r="G199" s="87">
        <f t="shared" si="53"/>
        <v>1.17</v>
      </c>
      <c r="H199" s="87">
        <f t="shared" si="54"/>
        <v>82.4</v>
      </c>
      <c r="I199" s="87">
        <f t="shared" si="50"/>
        <v>15.95</v>
      </c>
      <c r="J199" s="87">
        <f t="shared" si="51"/>
        <v>1.31</v>
      </c>
      <c r="K199" s="87">
        <v>31.9</v>
      </c>
      <c r="L199" s="230">
        <f t="shared" si="52"/>
        <v>2.48</v>
      </c>
    </row>
    <row r="200" spans="1:14" ht="27.4" customHeight="1" x14ac:dyDescent="0.2">
      <c r="A200" s="355"/>
      <c r="B200" s="394"/>
      <c r="C200" s="85" t="s">
        <v>120</v>
      </c>
      <c r="D200" s="85" t="s">
        <v>323</v>
      </c>
      <c r="E200" s="206">
        <v>153.07</v>
      </c>
      <c r="F200" s="193">
        <f t="shared" si="47"/>
        <v>12.5</v>
      </c>
      <c r="G200" s="193">
        <f t="shared" si="53"/>
        <v>1.91</v>
      </c>
      <c r="H200" s="87">
        <f t="shared" si="54"/>
        <v>171.44</v>
      </c>
      <c r="I200" s="193">
        <f t="shared" si="50"/>
        <v>12.5</v>
      </c>
      <c r="J200" s="193">
        <f t="shared" si="51"/>
        <v>2.14</v>
      </c>
      <c r="K200" s="193">
        <v>25</v>
      </c>
      <c r="L200" s="226">
        <f t="shared" si="52"/>
        <v>4.05</v>
      </c>
    </row>
    <row r="201" spans="1:14" ht="39.75" customHeight="1" x14ac:dyDescent="0.2">
      <c r="A201" s="20" t="s">
        <v>500</v>
      </c>
      <c r="B201" s="51" t="s">
        <v>246</v>
      </c>
      <c r="C201" s="85" t="s">
        <v>62</v>
      </c>
      <c r="D201" s="85" t="s">
        <v>430</v>
      </c>
      <c r="E201" s="86">
        <v>109.82</v>
      </c>
      <c r="F201" s="87">
        <f t="shared" si="47"/>
        <v>30</v>
      </c>
      <c r="G201" s="87">
        <f t="shared" si="53"/>
        <v>3.29</v>
      </c>
      <c r="H201" s="87">
        <f t="shared" si="54"/>
        <v>123</v>
      </c>
      <c r="I201" s="87">
        <f t="shared" si="50"/>
        <v>30</v>
      </c>
      <c r="J201" s="87">
        <f t="shared" si="51"/>
        <v>3.69</v>
      </c>
      <c r="K201" s="87">
        <v>60</v>
      </c>
      <c r="L201" s="230">
        <f t="shared" si="52"/>
        <v>6.98</v>
      </c>
    </row>
    <row r="202" spans="1:14" ht="41.45" customHeight="1" x14ac:dyDescent="0.2">
      <c r="A202" s="365" t="s">
        <v>254</v>
      </c>
      <c r="B202" s="44" t="s">
        <v>501</v>
      </c>
      <c r="C202" s="34"/>
      <c r="D202" s="34"/>
      <c r="E202" s="34"/>
      <c r="F202" s="34">
        <f>SUM(F203:F207)</f>
        <v>197.17000000000002</v>
      </c>
      <c r="G202" s="34">
        <f>SUM(G203:G207)</f>
        <v>34.85</v>
      </c>
      <c r="H202" s="34"/>
      <c r="I202" s="34">
        <f>SUM(I203:I207)</f>
        <v>197.16</v>
      </c>
      <c r="J202" s="34">
        <f>SUM(J203:J207)</f>
        <v>39.480000000000004</v>
      </c>
      <c r="K202" s="34">
        <f>SUM(K203:K207)</f>
        <v>394.33</v>
      </c>
      <c r="L202" s="140">
        <f>SUM(L203:L207)</f>
        <v>74.33</v>
      </c>
    </row>
    <row r="203" spans="1:14" ht="66" customHeight="1" x14ac:dyDescent="0.2">
      <c r="A203" s="365"/>
      <c r="B203" s="211" t="s">
        <v>258</v>
      </c>
      <c r="C203" s="85" t="s">
        <v>39</v>
      </c>
      <c r="D203" s="15" t="s">
        <v>430</v>
      </c>
      <c r="E203" s="77">
        <v>115.17</v>
      </c>
      <c r="F203" s="52">
        <f>ROUND(K203/12*6,2)</f>
        <v>129.5</v>
      </c>
      <c r="G203" s="52">
        <f>ROUND(F203*E203/1000,2)</f>
        <v>14.91</v>
      </c>
      <c r="H203" s="85">
        <f>ROUND(E203*$J$221,2)</f>
        <v>132.44999999999999</v>
      </c>
      <c r="I203" s="192">
        <f>K203-F203</f>
        <v>129.5</v>
      </c>
      <c r="J203" s="192">
        <f>ROUND(H203*I203/1000,2)</f>
        <v>17.149999999999999</v>
      </c>
      <c r="K203" s="15">
        <v>259</v>
      </c>
      <c r="L203" s="225">
        <f>J203+G203</f>
        <v>32.06</v>
      </c>
    </row>
    <row r="204" spans="1:14" ht="69" customHeight="1" x14ac:dyDescent="0.2">
      <c r="A204" s="365"/>
      <c r="B204" s="21" t="s">
        <v>259</v>
      </c>
      <c r="C204" s="87" t="s">
        <v>297</v>
      </c>
      <c r="D204" s="85" t="s">
        <v>298</v>
      </c>
      <c r="E204" s="86">
        <v>159.72</v>
      </c>
      <c r="F204" s="87">
        <f>ROUND(K204/12*6,2)</f>
        <v>19.25</v>
      </c>
      <c r="G204" s="87">
        <f>ROUND(E204*F204/1000,2)</f>
        <v>3.07</v>
      </c>
      <c r="H204" s="87">
        <f>ROUND(E204*$J$223,2)</f>
        <v>178.89</v>
      </c>
      <c r="I204" s="87">
        <f>K204-F204</f>
        <v>19.25</v>
      </c>
      <c r="J204" s="87">
        <f>ROUND(H204*I204/1000,2)</f>
        <v>3.44</v>
      </c>
      <c r="K204" s="87">
        <v>38.5</v>
      </c>
      <c r="L204" s="230">
        <f>J204+G204</f>
        <v>6.51</v>
      </c>
    </row>
    <row r="205" spans="1:14" ht="27.4" customHeight="1" x14ac:dyDescent="0.2">
      <c r="A205" s="365"/>
      <c r="B205" s="21" t="s">
        <v>260</v>
      </c>
      <c r="C205" s="85" t="s">
        <v>73</v>
      </c>
      <c r="D205" s="85" t="s">
        <v>154</v>
      </c>
      <c r="E205" s="86">
        <v>410.07</v>
      </c>
      <c r="F205" s="87">
        <f>ROUND(K205/12*6,2)</f>
        <v>34.42</v>
      </c>
      <c r="G205" s="87">
        <f>ROUND(E205*F205/1000,2)</f>
        <v>14.11</v>
      </c>
      <c r="H205" s="87">
        <f>ROUND(E205*$J$223,2)</f>
        <v>459.28</v>
      </c>
      <c r="I205" s="87">
        <f>K205-F205</f>
        <v>34.409999999999997</v>
      </c>
      <c r="J205" s="87">
        <f>ROUND(H205*I205/1000,2)</f>
        <v>15.8</v>
      </c>
      <c r="K205" s="87">
        <v>68.83</v>
      </c>
      <c r="L205" s="230">
        <f>J205+G205</f>
        <v>29.91</v>
      </c>
    </row>
    <row r="206" spans="1:14" ht="27.4" customHeight="1" x14ac:dyDescent="0.2">
      <c r="A206" s="365"/>
      <c r="B206" s="21" t="s">
        <v>502</v>
      </c>
      <c r="C206" s="85" t="s">
        <v>318</v>
      </c>
      <c r="D206" s="85" t="s">
        <v>176</v>
      </c>
      <c r="E206" s="84">
        <v>196.95</v>
      </c>
      <c r="F206" s="85">
        <f>ROUND(K206/12*6,2)</f>
        <v>14</v>
      </c>
      <c r="G206" s="85">
        <f>ROUND(E206*F206/1000,2)</f>
        <v>2.76</v>
      </c>
      <c r="H206" s="87">
        <f>ROUND(E206*$J$223,2)</f>
        <v>220.58</v>
      </c>
      <c r="I206" s="87">
        <f>K206-F206</f>
        <v>14</v>
      </c>
      <c r="J206" s="87">
        <f>ROUND(H206*I206/1000,2)</f>
        <v>3.09</v>
      </c>
      <c r="K206" s="85">
        <v>28</v>
      </c>
      <c r="L206" s="230">
        <f>J206+G206</f>
        <v>5.85</v>
      </c>
    </row>
    <row r="207" spans="1:14" ht="27.4" customHeight="1" thickBot="1" x14ac:dyDescent="0.25">
      <c r="A207" s="392"/>
      <c r="B207" s="251" t="s">
        <v>971</v>
      </c>
      <c r="C207" s="16" t="s">
        <v>73</v>
      </c>
      <c r="D207" s="16" t="s">
        <v>154</v>
      </c>
      <c r="E207" s="206">
        <v>82.39</v>
      </c>
      <c r="F207" s="193">
        <f>ROUND(K207/12*6,2)</f>
        <v>0</v>
      </c>
      <c r="G207" s="193">
        <f>ROUND(E207*F207/1000,2)</f>
        <v>0</v>
      </c>
      <c r="H207" s="193">
        <f>ROUND(E207*$J$223,2)</f>
        <v>92.28</v>
      </c>
      <c r="I207" s="193">
        <f>K207-F207</f>
        <v>0</v>
      </c>
      <c r="J207" s="193">
        <f>ROUND(H207*I207/1000,2)</f>
        <v>0</v>
      </c>
      <c r="K207" s="193">
        <v>0</v>
      </c>
      <c r="L207" s="226">
        <f>J207+G207</f>
        <v>0</v>
      </c>
    </row>
    <row r="208" spans="1:14" s="212" customFormat="1" ht="43.9" customHeight="1" thickBot="1" x14ac:dyDescent="0.25">
      <c r="A208" s="55">
        <v>9</v>
      </c>
      <c r="B208" s="9" t="s">
        <v>552</v>
      </c>
      <c r="C208" s="10"/>
      <c r="D208" s="10"/>
      <c r="E208" s="10"/>
      <c r="F208" s="10">
        <f>F209</f>
        <v>60</v>
      </c>
      <c r="G208" s="10">
        <f>G209</f>
        <v>9.58</v>
      </c>
      <c r="H208" s="10"/>
      <c r="I208" s="10">
        <f>I209</f>
        <v>60</v>
      </c>
      <c r="J208" s="10">
        <f>J209</f>
        <v>10.73</v>
      </c>
      <c r="K208" s="10">
        <f>K209</f>
        <v>120</v>
      </c>
      <c r="L208" s="17">
        <f>L209</f>
        <v>20.310000000000002</v>
      </c>
      <c r="N208" s="183"/>
    </row>
    <row r="209" spans="1:14" ht="50.65" customHeight="1" thickBot="1" x14ac:dyDescent="0.25">
      <c r="A209" s="247" t="s">
        <v>267</v>
      </c>
      <c r="B209" s="48" t="s">
        <v>268</v>
      </c>
      <c r="C209" s="191" t="s">
        <v>297</v>
      </c>
      <c r="D209" s="47" t="s">
        <v>298</v>
      </c>
      <c r="E209" s="248">
        <v>159.72</v>
      </c>
      <c r="F209" s="191">
        <f>ROUND(K209/12*6,2)</f>
        <v>60</v>
      </c>
      <c r="G209" s="191">
        <f>ROUND(E209*F209/1000,2)</f>
        <v>9.58</v>
      </c>
      <c r="H209" s="191">
        <f>ROUND(E209*$J$223,2)</f>
        <v>178.89</v>
      </c>
      <c r="I209" s="191">
        <f>K209-F209</f>
        <v>60</v>
      </c>
      <c r="J209" s="191">
        <f>ROUND(H209*I209/1000,2)</f>
        <v>10.73</v>
      </c>
      <c r="K209" s="252">
        <v>120</v>
      </c>
      <c r="L209" s="223">
        <f>G209+J209</f>
        <v>20.310000000000002</v>
      </c>
    </row>
    <row r="210" spans="1:14" ht="45.6" customHeight="1" thickBot="1" x14ac:dyDescent="0.25">
      <c r="A210" s="55">
        <v>10</v>
      </c>
      <c r="B210" s="9" t="s">
        <v>269</v>
      </c>
      <c r="C210" s="10"/>
      <c r="D210" s="10"/>
      <c r="E210" s="10"/>
      <c r="F210" s="10">
        <f>SUM(F211:F213)</f>
        <v>1766.78</v>
      </c>
      <c r="G210" s="10">
        <f>SUM(G211:G213)</f>
        <v>227.84</v>
      </c>
      <c r="H210" s="10"/>
      <c r="I210" s="10">
        <f>SUM(I211:I213)</f>
        <v>1766.77</v>
      </c>
      <c r="J210" s="10">
        <f>SUM(J211:J213)</f>
        <v>259.39999999999998</v>
      </c>
      <c r="K210" s="10">
        <f>SUM(K211:K213)</f>
        <v>3533.55</v>
      </c>
      <c r="L210" s="17">
        <f>SUM(L211:L213)</f>
        <v>487.24</v>
      </c>
    </row>
    <row r="211" spans="1:14" ht="51.75" customHeight="1" x14ac:dyDescent="0.2">
      <c r="A211" s="250" t="s">
        <v>270</v>
      </c>
      <c r="B211" s="76" t="s">
        <v>271</v>
      </c>
      <c r="C211" s="15" t="s">
        <v>39</v>
      </c>
      <c r="D211" s="15" t="s">
        <v>503</v>
      </c>
      <c r="E211" s="77">
        <v>115.17</v>
      </c>
      <c r="F211" s="52">
        <f>ROUND(K211/12*6,2)</f>
        <v>600</v>
      </c>
      <c r="G211" s="52">
        <f>ROUND(F211*E211/1000,2)</f>
        <v>69.099999999999994</v>
      </c>
      <c r="H211" s="15">
        <f>ROUND(E211*$J$221,2)</f>
        <v>132.44999999999999</v>
      </c>
      <c r="I211" s="192">
        <f>K211-F211</f>
        <v>600</v>
      </c>
      <c r="J211" s="192">
        <f>ROUND(H211*I211/1000,2)</f>
        <v>79.47</v>
      </c>
      <c r="K211" s="15">
        <v>1200</v>
      </c>
      <c r="L211" s="225">
        <f>G211+J211</f>
        <v>148.57</v>
      </c>
    </row>
    <row r="212" spans="1:14" ht="36" customHeight="1" x14ac:dyDescent="0.2">
      <c r="A212" s="235" t="s">
        <v>272</v>
      </c>
      <c r="B212" s="51" t="s">
        <v>273</v>
      </c>
      <c r="C212" s="87" t="s">
        <v>297</v>
      </c>
      <c r="D212" s="85" t="s">
        <v>298</v>
      </c>
      <c r="E212" s="86">
        <v>159.72</v>
      </c>
      <c r="F212" s="87">
        <f>ROUND(K212/12*6,2)</f>
        <v>546.78</v>
      </c>
      <c r="G212" s="87">
        <f>ROUND(E212*F212/1000,2)</f>
        <v>87.33</v>
      </c>
      <c r="H212" s="87">
        <f>ROUND(E212*$J$223,2)</f>
        <v>178.89</v>
      </c>
      <c r="I212" s="87">
        <f>K212-F212</f>
        <v>546.77</v>
      </c>
      <c r="J212" s="87">
        <f>ROUND(H212*I212/1000,2)</f>
        <v>97.81</v>
      </c>
      <c r="K212" s="87">
        <v>1093.55</v>
      </c>
      <c r="L212" s="230">
        <f>G212+J212</f>
        <v>185.14</v>
      </c>
    </row>
    <row r="213" spans="1:14" ht="42" customHeight="1" thickBot="1" x14ac:dyDescent="0.25">
      <c r="A213" s="242" t="s">
        <v>274</v>
      </c>
      <c r="B213" s="210" t="s">
        <v>275</v>
      </c>
      <c r="C213" s="16" t="s">
        <v>39</v>
      </c>
      <c r="D213" s="16" t="s">
        <v>503</v>
      </c>
      <c r="E213" s="206">
        <v>115.17</v>
      </c>
      <c r="F213" s="193">
        <f>ROUND(K213/12*6,2)</f>
        <v>620</v>
      </c>
      <c r="G213" s="193">
        <f>ROUND(E213*F213/1000,2)</f>
        <v>71.41</v>
      </c>
      <c r="H213" s="16">
        <f>ROUND(E213*$J$221,2)</f>
        <v>132.44999999999999</v>
      </c>
      <c r="I213" s="193">
        <f>K213-F213</f>
        <v>620</v>
      </c>
      <c r="J213" s="193">
        <f>ROUND(H213*I213/1000,2)</f>
        <v>82.12</v>
      </c>
      <c r="K213" s="16">
        <v>1240</v>
      </c>
      <c r="L213" s="226">
        <f>G213+J213</f>
        <v>153.53</v>
      </c>
    </row>
    <row r="214" spans="1:14" ht="46.5" customHeight="1" thickBot="1" x14ac:dyDescent="0.25">
      <c r="A214" s="249" t="s">
        <v>276</v>
      </c>
      <c r="B214" s="9" t="s">
        <v>277</v>
      </c>
      <c r="C214" s="10"/>
      <c r="D214" s="10"/>
      <c r="E214" s="81"/>
      <c r="F214" s="81">
        <f>F215</f>
        <v>110</v>
      </c>
      <c r="G214" s="81">
        <f>G215</f>
        <v>12.67</v>
      </c>
      <c r="H214" s="81"/>
      <c r="I214" s="81">
        <f>I215</f>
        <v>110</v>
      </c>
      <c r="J214" s="81">
        <f>J215</f>
        <v>14.57</v>
      </c>
      <c r="K214" s="81">
        <f>K215</f>
        <v>220</v>
      </c>
      <c r="L214" s="82">
        <f>L215</f>
        <v>27.240000000000002</v>
      </c>
    </row>
    <row r="215" spans="1:14" ht="49.5" customHeight="1" thickBot="1" x14ac:dyDescent="0.25">
      <c r="A215" s="247" t="s">
        <v>278</v>
      </c>
      <c r="B215" s="48" t="s">
        <v>279</v>
      </c>
      <c r="C215" s="47" t="s">
        <v>39</v>
      </c>
      <c r="D215" s="47" t="s">
        <v>503</v>
      </c>
      <c r="E215" s="248">
        <v>115.17</v>
      </c>
      <c r="F215" s="191">
        <f>ROUND(K215/12*6,2)</f>
        <v>110</v>
      </c>
      <c r="G215" s="191">
        <f>ROUND(E215*F215/1000,2)</f>
        <v>12.67</v>
      </c>
      <c r="H215" s="47">
        <f>ROUND(E215*$J$221,2)</f>
        <v>132.44999999999999</v>
      </c>
      <c r="I215" s="191">
        <f>K215-F215</f>
        <v>110</v>
      </c>
      <c r="J215" s="191">
        <f>ROUND(H215*I215/1000,2)</f>
        <v>14.57</v>
      </c>
      <c r="K215" s="191">
        <v>220</v>
      </c>
      <c r="L215" s="223">
        <f>G215+J215</f>
        <v>27.240000000000002</v>
      </c>
    </row>
    <row r="216" spans="1:14" ht="27.4" customHeight="1" x14ac:dyDescent="0.2">
      <c r="A216" s="243"/>
      <c r="B216" s="244" t="s">
        <v>280</v>
      </c>
      <c r="C216" s="245"/>
      <c r="D216" s="245"/>
      <c r="E216" s="245"/>
      <c r="F216" s="245">
        <f>SUM(F217:F218)</f>
        <v>173658.56000000003</v>
      </c>
      <c r="G216" s="245">
        <f>SUM(G217:G218)</f>
        <v>19345.93</v>
      </c>
      <c r="H216" s="245"/>
      <c r="I216" s="245">
        <f>SUM(I217:I218)</f>
        <v>174743.35800000001</v>
      </c>
      <c r="J216" s="245">
        <f>SUM(J217:J218)</f>
        <v>22186.590000000004</v>
      </c>
      <c r="K216" s="245">
        <f>SUM(K217:K218)</f>
        <v>347316.91800000006</v>
      </c>
      <c r="L216" s="246">
        <f>SUM(L217:L218)</f>
        <v>41532.519999999997</v>
      </c>
    </row>
    <row r="217" spans="1:14" ht="27.4" customHeight="1" x14ac:dyDescent="0.2">
      <c r="A217" s="236"/>
      <c r="B217" s="214" t="s">
        <v>92</v>
      </c>
      <c r="C217" s="213"/>
      <c r="D217" s="213"/>
      <c r="E217" s="213"/>
      <c r="F217" s="213">
        <f>F13+F15+F18+F42+F166+F179+F181+F185+F208+F210+F214</f>
        <v>65769.600000000006</v>
      </c>
      <c r="G217" s="213">
        <f>G13+G15+G18+G42+G166+G179+G181+G185+G208+G210+G214</f>
        <v>7989.9199999999992</v>
      </c>
      <c r="H217" s="213"/>
      <c r="I217" s="213">
        <f>I13+I15+I18+I42+I166+I179+I181+I185+I208+I210+I214</f>
        <v>66854.456999999995</v>
      </c>
      <c r="J217" s="213">
        <f>J13+J15+J18+J42+J166+J179+J181+J185+J208+J210+J214</f>
        <v>9244.01</v>
      </c>
      <c r="K217" s="213">
        <f>K13+K15+K18+K42+K166+K179+K181+K185+K208+K210+K214</f>
        <v>131539.057</v>
      </c>
      <c r="L217" s="237">
        <f>L13+L15+L18+L42+L166+L179+L181+L185+L208+L210+L214</f>
        <v>17233.93</v>
      </c>
    </row>
    <row r="218" spans="1:14" ht="17.45" customHeight="1" thickBot="1" x14ac:dyDescent="0.25">
      <c r="A218" s="238"/>
      <c r="B218" s="239" t="s">
        <v>93</v>
      </c>
      <c r="C218" s="240"/>
      <c r="D218" s="240"/>
      <c r="E218" s="240"/>
      <c r="F218" s="240">
        <f>F43</f>
        <v>107888.96000000002</v>
      </c>
      <c r="G218" s="240">
        <f>G43</f>
        <v>11356.01</v>
      </c>
      <c r="H218" s="240"/>
      <c r="I218" s="240">
        <f>I43</f>
        <v>107888.90100000003</v>
      </c>
      <c r="J218" s="240">
        <f>J43</f>
        <v>12942.580000000002</v>
      </c>
      <c r="K218" s="240">
        <f>K43</f>
        <v>215777.86100000003</v>
      </c>
      <c r="L218" s="241">
        <f>L43</f>
        <v>24298.589999999997</v>
      </c>
    </row>
    <row r="219" spans="1:14" x14ac:dyDescent="0.2">
      <c r="B219" s="61"/>
      <c r="C219" s="62"/>
      <c r="D219" s="215"/>
      <c r="E219" s="25"/>
      <c r="F219" s="25"/>
      <c r="G219" s="25"/>
      <c r="H219" s="61"/>
      <c r="I219" s="61"/>
      <c r="J219" s="61"/>
      <c r="K219" s="61"/>
      <c r="L219" s="61"/>
    </row>
    <row r="220" spans="1:14" x14ac:dyDescent="0.2">
      <c r="B220" s="112" t="s">
        <v>369</v>
      </c>
      <c r="C220" s="65"/>
      <c r="D220" s="216"/>
      <c r="E220" s="217"/>
      <c r="F220" s="217"/>
      <c r="G220" s="217"/>
      <c r="H220" s="66"/>
      <c r="I220" s="61"/>
      <c r="J220" s="61"/>
      <c r="K220" s="61"/>
      <c r="L220" s="61"/>
    </row>
    <row r="221" spans="1:14" s="61" customFormat="1" ht="12.75" customHeight="1" x14ac:dyDescent="0.2">
      <c r="A221" s="218"/>
      <c r="B221" s="219" t="s">
        <v>504</v>
      </c>
      <c r="C221" s="65"/>
      <c r="D221" s="216"/>
      <c r="E221" s="217"/>
      <c r="F221" s="217"/>
      <c r="G221" s="217"/>
      <c r="H221" s="66"/>
      <c r="I221" s="25"/>
      <c r="J221" s="67">
        <v>1.1499999999999999</v>
      </c>
      <c r="K221" s="25"/>
      <c r="L221" s="25"/>
      <c r="N221" s="183"/>
    </row>
    <row r="222" spans="1:14" s="61" customFormat="1" x14ac:dyDescent="0.2">
      <c r="A222" s="218"/>
      <c r="B222" s="66"/>
      <c r="C222" s="65"/>
      <c r="D222" s="216"/>
      <c r="E222" s="217"/>
      <c r="F222" s="217"/>
      <c r="G222" s="217"/>
      <c r="H222" s="66"/>
      <c r="I222" s="25"/>
      <c r="J222" s="217"/>
      <c r="K222" s="25"/>
      <c r="L222" s="25"/>
      <c r="N222" s="183"/>
    </row>
    <row r="223" spans="1:14" x14ac:dyDescent="0.2">
      <c r="B223" s="219" t="s">
        <v>505</v>
      </c>
      <c r="C223" s="65"/>
      <c r="D223" s="216"/>
      <c r="E223" s="217"/>
      <c r="F223" s="217"/>
      <c r="G223" s="217"/>
      <c r="H223" s="66"/>
      <c r="I223" s="25"/>
      <c r="J223" s="67">
        <v>1.1200000000000001</v>
      </c>
      <c r="K223" s="25"/>
      <c r="L223" s="25"/>
    </row>
    <row r="224" spans="1:14" x14ac:dyDescent="0.2">
      <c r="D224" s="215"/>
      <c r="E224" s="25"/>
      <c r="F224" s="25"/>
      <c r="G224" s="25"/>
      <c r="H224" s="25"/>
      <c r="I224" s="25"/>
      <c r="J224" s="25"/>
      <c r="K224" s="25"/>
      <c r="L224" s="25"/>
    </row>
    <row r="225" spans="4:12" x14ac:dyDescent="0.2">
      <c r="D225" s="215"/>
      <c r="E225" s="25"/>
      <c r="F225" s="25"/>
      <c r="G225" s="25"/>
      <c r="H225" s="25"/>
      <c r="I225" s="25"/>
      <c r="J225" s="25"/>
      <c r="K225" s="25"/>
      <c r="L225" s="25"/>
    </row>
    <row r="226" spans="4:12" x14ac:dyDescent="0.2">
      <c r="D226" s="215"/>
      <c r="E226" s="25"/>
      <c r="F226" s="25"/>
      <c r="G226" s="25"/>
      <c r="H226" s="25"/>
      <c r="I226" s="25"/>
      <c r="J226" s="25"/>
      <c r="K226" s="25"/>
      <c r="L226" s="25"/>
    </row>
  </sheetData>
  <autoFilter ref="A12:L218"/>
  <mergeCells count="69">
    <mergeCell ref="A202:A207"/>
    <mergeCell ref="A187:A193"/>
    <mergeCell ref="B187:B193"/>
    <mergeCell ref="A195:A197"/>
    <mergeCell ref="B195:B197"/>
    <mergeCell ref="A198:A200"/>
    <mergeCell ref="B198:B200"/>
    <mergeCell ref="A143:A150"/>
    <mergeCell ref="A151:A152"/>
    <mergeCell ref="A153:A154"/>
    <mergeCell ref="C153:C154"/>
    <mergeCell ref="A155:A165"/>
    <mergeCell ref="A133:A134"/>
    <mergeCell ref="A136:A137"/>
    <mergeCell ref="A138:A140"/>
    <mergeCell ref="A141:A142"/>
    <mergeCell ref="C141:C142"/>
    <mergeCell ref="A103:A104"/>
    <mergeCell ref="A105:A112"/>
    <mergeCell ref="A113:A120"/>
    <mergeCell ref="A121:A130"/>
    <mergeCell ref="A131:A132"/>
    <mergeCell ref="A81:A83"/>
    <mergeCell ref="A86:A87"/>
    <mergeCell ref="A88:A89"/>
    <mergeCell ref="A93:A100"/>
    <mergeCell ref="A101:A102"/>
    <mergeCell ref="C70:C71"/>
    <mergeCell ref="A72:A73"/>
    <mergeCell ref="A74:A75"/>
    <mergeCell ref="A76:A77"/>
    <mergeCell ref="A78:A79"/>
    <mergeCell ref="A59:A60"/>
    <mergeCell ref="A61:A62"/>
    <mergeCell ref="A63:A64"/>
    <mergeCell ref="A65:A66"/>
    <mergeCell ref="A70:A71"/>
    <mergeCell ref="A46:A47"/>
    <mergeCell ref="A49:A50"/>
    <mergeCell ref="A53:A54"/>
    <mergeCell ref="A55:A56"/>
    <mergeCell ref="A57:A58"/>
    <mergeCell ref="A16:A17"/>
    <mergeCell ref="B16:B17"/>
    <mergeCell ref="A23:A24"/>
    <mergeCell ref="B23:B24"/>
    <mergeCell ref="A44:A45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B7:L7"/>
    <mergeCell ref="I3:L3"/>
    <mergeCell ref="I2:L2"/>
    <mergeCell ref="I4:L4"/>
    <mergeCell ref="I5:L5"/>
    <mergeCell ref="A6:K6"/>
  </mergeCells>
  <pageMargins left="0.39370078740157483" right="0.39370078740157483" top="0.78740157480314965" bottom="0" header="0.39370078740157483" footer="0"/>
  <pageSetup paperSize="9" scale="66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W178"/>
  <sheetViews>
    <sheetView view="pageBreakPreview" zoomScale="60" zoomScaleNormal="90" workbookViewId="0">
      <pane ySplit="12" topLeftCell="A163" activePane="bottomLeft" state="frozen"/>
      <selection pane="bottomLeft" activeCell="J5" sqref="J5:L5"/>
    </sheetView>
  </sheetViews>
  <sheetFormatPr defaultColWidth="8.85546875" defaultRowHeight="12.75" x14ac:dyDescent="0.2"/>
  <cols>
    <col min="1" max="1" width="6" style="186" customWidth="1"/>
    <col min="2" max="2" width="46.140625" style="1" customWidth="1"/>
    <col min="3" max="3" width="18.28515625" style="4" customWidth="1"/>
    <col min="4" max="4" width="19.5703125" style="182" customWidth="1"/>
    <col min="5" max="5" width="12.85546875" style="183" customWidth="1"/>
    <col min="6" max="6" width="12.85546875" style="182" customWidth="1"/>
    <col min="7" max="7" width="11.85546875" style="182" customWidth="1"/>
    <col min="8" max="8" width="12.140625" style="182" customWidth="1"/>
    <col min="9" max="9" width="11.42578125" style="182" customWidth="1"/>
    <col min="10" max="10" width="12.85546875" style="182" customWidth="1"/>
    <col min="11" max="11" width="14.7109375" style="182" customWidth="1"/>
    <col min="12" max="12" width="11.140625" style="182" customWidth="1"/>
    <col min="13" max="257" width="8.85546875" style="183"/>
    <col min="258" max="16384" width="8.85546875" style="6"/>
  </cols>
  <sheetData>
    <row r="2" spans="1:12" ht="16.5" customHeight="1" x14ac:dyDescent="0.2">
      <c r="A2" s="180"/>
      <c r="B2" s="181"/>
      <c r="C2" s="129"/>
      <c r="J2" s="379" t="s">
        <v>750</v>
      </c>
      <c r="K2" s="379"/>
      <c r="L2" s="379"/>
    </row>
    <row r="3" spans="1:12" ht="15.75" customHeight="1" x14ac:dyDescent="0.2">
      <c r="A3" s="180"/>
      <c r="B3" s="181"/>
      <c r="C3" s="129"/>
      <c r="D3" s="184"/>
      <c r="J3" s="363" t="s">
        <v>976</v>
      </c>
      <c r="K3" s="363"/>
      <c r="L3" s="363"/>
    </row>
    <row r="4" spans="1:12" ht="13.5" customHeight="1" x14ac:dyDescent="0.2">
      <c r="A4" s="180"/>
      <c r="B4" s="181"/>
      <c r="C4" s="129"/>
      <c r="D4" s="184"/>
      <c r="J4" s="363" t="s">
        <v>371</v>
      </c>
      <c r="K4" s="363"/>
      <c r="L4" s="363"/>
    </row>
    <row r="5" spans="1:12" ht="28.5" customHeight="1" x14ac:dyDescent="0.2">
      <c r="A5" s="180"/>
      <c r="B5" s="181"/>
      <c r="C5" s="129"/>
      <c r="D5" s="184"/>
      <c r="J5" s="363" t="s">
        <v>989</v>
      </c>
      <c r="K5" s="363"/>
      <c r="L5" s="363"/>
    </row>
    <row r="6" spans="1:12" ht="28.5" customHeight="1" x14ac:dyDescent="0.2">
      <c r="A6" s="395" t="s">
        <v>981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</row>
    <row r="7" spans="1:12" ht="34.5" customHeight="1" thickBot="1" x14ac:dyDescent="0.25">
      <c r="B7" s="343" t="s">
        <v>987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</row>
    <row r="8" spans="1:12" ht="21.75" customHeight="1" x14ac:dyDescent="0.2">
      <c r="A8" s="380" t="s">
        <v>1</v>
      </c>
      <c r="B8" s="347" t="s">
        <v>426</v>
      </c>
      <c r="C8" s="347" t="s">
        <v>3</v>
      </c>
      <c r="D8" s="383" t="s">
        <v>4</v>
      </c>
      <c r="E8" s="383" t="s">
        <v>506</v>
      </c>
      <c r="F8" s="383"/>
      <c r="G8" s="383"/>
      <c r="H8" s="383"/>
      <c r="I8" s="383"/>
      <c r="J8" s="383"/>
      <c r="K8" s="383"/>
      <c r="L8" s="386"/>
    </row>
    <row r="9" spans="1:12" ht="13.5" customHeight="1" x14ac:dyDescent="0.2">
      <c r="A9" s="381"/>
      <c r="B9" s="348"/>
      <c r="C9" s="348"/>
      <c r="D9" s="384"/>
      <c r="E9" s="348" t="s">
        <v>553</v>
      </c>
      <c r="F9" s="348"/>
      <c r="G9" s="348"/>
      <c r="H9" s="348" t="s">
        <v>554</v>
      </c>
      <c r="I9" s="348"/>
      <c r="J9" s="348"/>
      <c r="K9" s="348" t="s">
        <v>555</v>
      </c>
      <c r="L9" s="351"/>
    </row>
    <row r="10" spans="1:12" ht="22.5" customHeight="1" x14ac:dyDescent="0.2">
      <c r="A10" s="381"/>
      <c r="B10" s="348"/>
      <c r="C10" s="348"/>
      <c r="D10" s="384"/>
      <c r="E10" s="384" t="s">
        <v>661</v>
      </c>
      <c r="F10" s="384" t="s">
        <v>974</v>
      </c>
      <c r="G10" s="384" t="s">
        <v>662</v>
      </c>
      <c r="H10" s="384" t="s">
        <v>663</v>
      </c>
      <c r="I10" s="384" t="s">
        <v>972</v>
      </c>
      <c r="J10" s="384" t="s">
        <v>662</v>
      </c>
      <c r="K10" s="384" t="s">
        <v>972</v>
      </c>
      <c r="L10" s="387" t="s">
        <v>662</v>
      </c>
    </row>
    <row r="11" spans="1:12" ht="27" customHeight="1" thickBot="1" x14ac:dyDescent="0.25">
      <c r="A11" s="382"/>
      <c r="B11" s="349"/>
      <c r="C11" s="349"/>
      <c r="D11" s="385"/>
      <c r="E11" s="385"/>
      <c r="F11" s="385"/>
      <c r="G11" s="385"/>
      <c r="H11" s="385"/>
      <c r="I11" s="385"/>
      <c r="J11" s="385"/>
      <c r="K11" s="385"/>
      <c r="L11" s="388"/>
    </row>
    <row r="12" spans="1:12" s="187" customFormat="1" ht="13.5" thickBot="1" x14ac:dyDescent="0.25">
      <c r="A12" s="155" t="s">
        <v>6</v>
      </c>
      <c r="B12" s="156" t="s">
        <v>7</v>
      </c>
      <c r="C12" s="156" t="s">
        <v>8</v>
      </c>
      <c r="D12" s="156" t="s">
        <v>9</v>
      </c>
      <c r="E12" s="156" t="s">
        <v>10</v>
      </c>
      <c r="F12" s="156" t="s">
        <v>11</v>
      </c>
      <c r="G12" s="156" t="s">
        <v>12</v>
      </c>
      <c r="H12" s="156" t="s">
        <v>13</v>
      </c>
      <c r="I12" s="156" t="s">
        <v>14</v>
      </c>
      <c r="J12" s="156" t="s">
        <v>15</v>
      </c>
      <c r="K12" s="156" t="s">
        <v>16</v>
      </c>
      <c r="L12" s="157" t="s">
        <v>17</v>
      </c>
    </row>
    <row r="13" spans="1:12" ht="40.700000000000003" customHeight="1" thickBot="1" x14ac:dyDescent="0.25">
      <c r="A13" s="8" t="s">
        <v>18</v>
      </c>
      <c r="B13" s="9" t="s">
        <v>19</v>
      </c>
      <c r="C13" s="10"/>
      <c r="D13" s="10"/>
      <c r="E13" s="10"/>
      <c r="F13" s="10">
        <f>F14</f>
        <v>885.35</v>
      </c>
      <c r="G13" s="10">
        <f>G14</f>
        <v>77.17</v>
      </c>
      <c r="H13" s="10"/>
      <c r="I13" s="10">
        <f>I14</f>
        <v>885.35</v>
      </c>
      <c r="J13" s="10">
        <f>J14</f>
        <v>91.83</v>
      </c>
      <c r="K13" s="10">
        <f>K14</f>
        <v>1770.7</v>
      </c>
      <c r="L13" s="17">
        <f>L14</f>
        <v>169</v>
      </c>
    </row>
    <row r="14" spans="1:12" ht="45.75" customHeight="1" x14ac:dyDescent="0.2">
      <c r="A14" s="224" t="s">
        <v>20</v>
      </c>
      <c r="B14" s="188" t="s">
        <v>26</v>
      </c>
      <c r="C14" s="189" t="s">
        <v>39</v>
      </c>
      <c r="D14" s="190" t="s">
        <v>430</v>
      </c>
      <c r="E14" s="268">
        <v>87.16</v>
      </c>
      <c r="F14" s="191">
        <f>ROUND(K14/12*6,2)</f>
        <v>885.35</v>
      </c>
      <c r="G14" s="191">
        <f>ROUND(E14*F14/1000,2)</f>
        <v>77.17</v>
      </c>
      <c r="H14" s="191">
        <f>ROUND(E14*$J$173,2)</f>
        <v>103.72</v>
      </c>
      <c r="I14" s="191">
        <f>K14-F14</f>
        <v>885.35</v>
      </c>
      <c r="J14" s="191">
        <f>ROUND(H14*I14/1000,2)</f>
        <v>91.83</v>
      </c>
      <c r="K14" s="190">
        <v>1770.7</v>
      </c>
      <c r="L14" s="223">
        <f>G14+J14</f>
        <v>169</v>
      </c>
    </row>
    <row r="15" spans="1:12" ht="51" customHeight="1" x14ac:dyDescent="0.2">
      <c r="A15" s="8" t="s">
        <v>28</v>
      </c>
      <c r="B15" s="9" t="s">
        <v>431</v>
      </c>
      <c r="C15" s="10"/>
      <c r="D15" s="10"/>
      <c r="E15" s="10"/>
      <c r="F15" s="10">
        <f>SUM(F16:F16)</f>
        <v>50</v>
      </c>
      <c r="G15" s="10">
        <f>SUM(G16:G16)</f>
        <v>4.9800000000000004</v>
      </c>
      <c r="H15" s="10"/>
      <c r="I15" s="10">
        <f>SUM(I16:I16)</f>
        <v>50</v>
      </c>
      <c r="J15" s="10">
        <f>SUM(J16:J16)</f>
        <v>5.78</v>
      </c>
      <c r="K15" s="17">
        <f>SUM(K16:K16)</f>
        <v>100</v>
      </c>
      <c r="L15" s="279">
        <f>SUM(L16:L16)</f>
        <v>10.760000000000002</v>
      </c>
    </row>
    <row r="16" spans="1:12" ht="53.25" customHeight="1" thickBot="1" x14ac:dyDescent="0.25">
      <c r="A16" s="224" t="s">
        <v>30</v>
      </c>
      <c r="B16" s="48" t="s">
        <v>31</v>
      </c>
      <c r="C16" s="47" t="s">
        <v>32</v>
      </c>
      <c r="D16" s="191" t="s">
        <v>430</v>
      </c>
      <c r="E16" s="268">
        <v>99.66</v>
      </c>
      <c r="F16" s="191">
        <f>ROUND(K16/12*6,2)</f>
        <v>50</v>
      </c>
      <c r="G16" s="191">
        <f>ROUND(E16*F16/1000,2)</f>
        <v>4.9800000000000004</v>
      </c>
      <c r="H16" s="191">
        <f>ROUND(E16*$J$175,2)</f>
        <v>115.61</v>
      </c>
      <c r="I16" s="191">
        <f>K16-F16</f>
        <v>50</v>
      </c>
      <c r="J16" s="191">
        <f>ROUND(H16*I16/1000,2)</f>
        <v>5.78</v>
      </c>
      <c r="K16" s="191">
        <v>100</v>
      </c>
      <c r="L16" s="223">
        <f>G16+J16</f>
        <v>10.760000000000002</v>
      </c>
    </row>
    <row r="17" spans="1:12" ht="42.75" customHeight="1" thickBot="1" x14ac:dyDescent="0.25">
      <c r="A17" s="8" t="s">
        <v>35</v>
      </c>
      <c r="B17" s="9" t="s">
        <v>288</v>
      </c>
      <c r="C17" s="10"/>
      <c r="D17" s="10"/>
      <c r="E17" s="10"/>
      <c r="F17" s="10">
        <f>SUM(F18:F38)</f>
        <v>32271.79</v>
      </c>
      <c r="G17" s="10">
        <f>SUM(G18:G38)</f>
        <v>3456.92</v>
      </c>
      <c r="H17" s="10"/>
      <c r="I17" s="10">
        <f>SUM(I18:I38)</f>
        <v>32271.729999999996</v>
      </c>
      <c r="J17" s="10">
        <f>SUM(J18:J38)</f>
        <v>4064.5200000000004</v>
      </c>
      <c r="K17" s="17">
        <f>SUM(K18:K38)</f>
        <v>64543.51999999999</v>
      </c>
      <c r="L17" s="279">
        <f>SUM(L18:L38)</f>
        <v>7521.4400000000014</v>
      </c>
    </row>
    <row r="18" spans="1:12" ht="57" customHeight="1" x14ac:dyDescent="0.2">
      <c r="A18" s="75" t="s">
        <v>37</v>
      </c>
      <c r="B18" s="76" t="s">
        <v>38</v>
      </c>
      <c r="C18" s="15" t="s">
        <v>39</v>
      </c>
      <c r="D18" s="15" t="s">
        <v>430</v>
      </c>
      <c r="E18" s="276">
        <v>87.16</v>
      </c>
      <c r="F18" s="192">
        <f t="shared" ref="F18:F38" si="0">ROUND(K18/12*6,2)</f>
        <v>1666</v>
      </c>
      <c r="G18" s="192">
        <f t="shared" ref="G18:G38" si="1">ROUND(E18*F18/1000,2)</f>
        <v>145.21</v>
      </c>
      <c r="H18" s="192">
        <f>ROUND(E18*$J$173,2)</f>
        <v>103.72</v>
      </c>
      <c r="I18" s="192">
        <f t="shared" ref="I18:I38" si="2">K18-F18</f>
        <v>1666</v>
      </c>
      <c r="J18" s="192">
        <f t="shared" ref="J18:J38" si="3">ROUND(H18*I18/1000,2)</f>
        <v>172.8</v>
      </c>
      <c r="K18" s="192">
        <v>3332</v>
      </c>
      <c r="L18" s="225">
        <f t="shared" ref="L18:L38" si="4">G18+J18</f>
        <v>318.01</v>
      </c>
    </row>
    <row r="19" spans="1:12" ht="86.25" customHeight="1" x14ac:dyDescent="0.2">
      <c r="A19" s="20" t="s">
        <v>40</v>
      </c>
      <c r="B19" s="51" t="s">
        <v>41</v>
      </c>
      <c r="C19" s="85" t="s">
        <v>39</v>
      </c>
      <c r="D19" s="85" t="s">
        <v>430</v>
      </c>
      <c r="E19" s="269">
        <v>87.16</v>
      </c>
      <c r="F19" s="87">
        <f t="shared" si="0"/>
        <v>1550</v>
      </c>
      <c r="G19" s="87">
        <f t="shared" si="1"/>
        <v>135.1</v>
      </c>
      <c r="H19" s="87">
        <f>ROUND(E19*$J$173,2)</f>
        <v>103.72</v>
      </c>
      <c r="I19" s="87">
        <f t="shared" si="2"/>
        <v>1550</v>
      </c>
      <c r="J19" s="87">
        <f t="shared" si="3"/>
        <v>160.77000000000001</v>
      </c>
      <c r="K19" s="87">
        <v>3100</v>
      </c>
      <c r="L19" s="230">
        <f t="shared" si="4"/>
        <v>295.87</v>
      </c>
    </row>
    <row r="20" spans="1:12" ht="87.75" customHeight="1" x14ac:dyDescent="0.2">
      <c r="A20" s="20" t="s">
        <v>42</v>
      </c>
      <c r="B20" s="51" t="s">
        <v>43</v>
      </c>
      <c r="C20" s="85" t="s">
        <v>39</v>
      </c>
      <c r="D20" s="85" t="s">
        <v>430</v>
      </c>
      <c r="E20" s="269">
        <v>87.16</v>
      </c>
      <c r="F20" s="87">
        <f t="shared" si="0"/>
        <v>1211.74</v>
      </c>
      <c r="G20" s="87">
        <f t="shared" si="1"/>
        <v>105.62</v>
      </c>
      <c r="H20" s="87">
        <f>ROUND(E20*$J$173,2)</f>
        <v>103.72</v>
      </c>
      <c r="I20" s="87">
        <f t="shared" si="2"/>
        <v>1211.7299999999998</v>
      </c>
      <c r="J20" s="87">
        <f t="shared" si="3"/>
        <v>125.68</v>
      </c>
      <c r="K20" s="87">
        <v>2423.4699999999998</v>
      </c>
      <c r="L20" s="230">
        <f t="shared" si="4"/>
        <v>231.3</v>
      </c>
    </row>
    <row r="21" spans="1:12" ht="67.5" customHeight="1" x14ac:dyDescent="0.2">
      <c r="A21" s="20" t="s">
        <v>44</v>
      </c>
      <c r="B21" s="51" t="s">
        <v>294</v>
      </c>
      <c r="C21" s="85" t="s">
        <v>39</v>
      </c>
      <c r="D21" s="85" t="s">
        <v>430</v>
      </c>
      <c r="E21" s="269">
        <v>87.16</v>
      </c>
      <c r="F21" s="87">
        <f t="shared" si="0"/>
        <v>7034.49</v>
      </c>
      <c r="G21" s="87">
        <f t="shared" si="1"/>
        <v>613.13</v>
      </c>
      <c r="H21" s="87">
        <f>ROUND(E21*$J$173,2)</f>
        <v>103.72</v>
      </c>
      <c r="I21" s="87">
        <f t="shared" si="2"/>
        <v>7034.48</v>
      </c>
      <c r="J21" s="87">
        <f t="shared" si="3"/>
        <v>729.62</v>
      </c>
      <c r="K21" s="87">
        <v>14068.97</v>
      </c>
      <c r="L21" s="230">
        <f t="shared" si="4"/>
        <v>1342.75</v>
      </c>
    </row>
    <row r="22" spans="1:12" ht="52.15" customHeight="1" x14ac:dyDescent="0.2">
      <c r="A22" s="355" t="s">
        <v>46</v>
      </c>
      <c r="B22" s="360" t="s">
        <v>47</v>
      </c>
      <c r="C22" s="85" t="s">
        <v>337</v>
      </c>
      <c r="D22" s="85" t="s">
        <v>507</v>
      </c>
      <c r="E22" s="269">
        <v>68.739999999999995</v>
      </c>
      <c r="F22" s="87">
        <f t="shared" si="0"/>
        <v>850</v>
      </c>
      <c r="G22" s="87">
        <f t="shared" si="1"/>
        <v>58.43</v>
      </c>
      <c r="H22" s="87">
        <f>ROUND(E22*$J$175,2)</f>
        <v>79.739999999999995</v>
      </c>
      <c r="I22" s="87">
        <f t="shared" si="2"/>
        <v>850</v>
      </c>
      <c r="J22" s="87">
        <f t="shared" si="3"/>
        <v>67.78</v>
      </c>
      <c r="K22" s="87">
        <v>1700</v>
      </c>
      <c r="L22" s="230">
        <f t="shared" si="4"/>
        <v>126.21000000000001</v>
      </c>
    </row>
    <row r="23" spans="1:12" ht="48" customHeight="1" x14ac:dyDescent="0.2">
      <c r="A23" s="355"/>
      <c r="B23" s="360"/>
      <c r="C23" s="85" t="s">
        <v>52</v>
      </c>
      <c r="D23" s="85" t="s">
        <v>508</v>
      </c>
      <c r="E23" s="269">
        <v>105.08</v>
      </c>
      <c r="F23" s="87">
        <f t="shared" si="0"/>
        <v>160</v>
      </c>
      <c r="G23" s="87">
        <f t="shared" si="1"/>
        <v>16.809999999999999</v>
      </c>
      <c r="H23" s="87">
        <f>ROUND(E23*$J$175,2)</f>
        <v>121.89</v>
      </c>
      <c r="I23" s="87">
        <f t="shared" si="2"/>
        <v>160</v>
      </c>
      <c r="J23" s="87">
        <f t="shared" si="3"/>
        <v>19.5</v>
      </c>
      <c r="K23" s="87">
        <v>320</v>
      </c>
      <c r="L23" s="230">
        <f t="shared" si="4"/>
        <v>36.31</v>
      </c>
    </row>
    <row r="24" spans="1:12" ht="77.25" customHeight="1" x14ac:dyDescent="0.2">
      <c r="A24" s="20" t="s">
        <v>301</v>
      </c>
      <c r="B24" s="51" t="s">
        <v>296</v>
      </c>
      <c r="C24" s="87" t="s">
        <v>55</v>
      </c>
      <c r="D24" s="85" t="s">
        <v>298</v>
      </c>
      <c r="E24" s="269">
        <v>228.45</v>
      </c>
      <c r="F24" s="87">
        <f t="shared" si="0"/>
        <v>1705.08</v>
      </c>
      <c r="G24" s="87">
        <f t="shared" si="1"/>
        <v>389.53</v>
      </c>
      <c r="H24" s="87">
        <f>ROUND(E24*$J$175,2)</f>
        <v>265</v>
      </c>
      <c r="I24" s="87">
        <f t="shared" si="2"/>
        <v>1705.08</v>
      </c>
      <c r="J24" s="87">
        <f t="shared" si="3"/>
        <v>451.85</v>
      </c>
      <c r="K24" s="87">
        <v>3410.16</v>
      </c>
      <c r="L24" s="230">
        <f t="shared" si="4"/>
        <v>841.38</v>
      </c>
    </row>
    <row r="25" spans="1:12" ht="75" customHeight="1" x14ac:dyDescent="0.2">
      <c r="A25" s="20" t="s">
        <v>56</v>
      </c>
      <c r="B25" s="51" t="s">
        <v>57</v>
      </c>
      <c r="C25" s="85" t="s">
        <v>39</v>
      </c>
      <c r="D25" s="85" t="s">
        <v>430</v>
      </c>
      <c r="E25" s="269">
        <v>87.16</v>
      </c>
      <c r="F25" s="87">
        <f t="shared" si="0"/>
        <v>4825.8999999999996</v>
      </c>
      <c r="G25" s="87">
        <f t="shared" si="1"/>
        <v>420.63</v>
      </c>
      <c r="H25" s="87">
        <f>ROUND(E25*$J$173,2)</f>
        <v>103.72</v>
      </c>
      <c r="I25" s="87">
        <f t="shared" si="2"/>
        <v>4825.8999999999996</v>
      </c>
      <c r="J25" s="87">
        <f t="shared" si="3"/>
        <v>500.54</v>
      </c>
      <c r="K25" s="87">
        <v>9651.7999999999993</v>
      </c>
      <c r="L25" s="230">
        <f t="shared" si="4"/>
        <v>921.17000000000007</v>
      </c>
    </row>
    <row r="26" spans="1:12" ht="57.75" customHeight="1" x14ac:dyDescent="0.2">
      <c r="A26" s="355" t="s">
        <v>58</v>
      </c>
      <c r="B26" s="51" t="s">
        <v>509</v>
      </c>
      <c r="C26" s="85" t="s">
        <v>60</v>
      </c>
      <c r="D26" s="85" t="s">
        <v>434</v>
      </c>
      <c r="E26" s="88">
        <v>112.73</v>
      </c>
      <c r="F26" s="85">
        <f t="shared" si="0"/>
        <v>1369.47</v>
      </c>
      <c r="G26" s="85">
        <f t="shared" si="1"/>
        <v>154.38</v>
      </c>
      <c r="H26" s="87">
        <f>ROUND(E26*$J$175,2)</f>
        <v>130.77000000000001</v>
      </c>
      <c r="I26" s="85">
        <f t="shared" si="2"/>
        <v>1369.4599999999998</v>
      </c>
      <c r="J26" s="85">
        <f t="shared" si="3"/>
        <v>179.08</v>
      </c>
      <c r="K26" s="85">
        <v>2738.93</v>
      </c>
      <c r="L26" s="142">
        <f t="shared" si="4"/>
        <v>333.46000000000004</v>
      </c>
    </row>
    <row r="27" spans="1:12" ht="76.5" customHeight="1" x14ac:dyDescent="0.2">
      <c r="A27" s="355"/>
      <c r="B27" s="51" t="s">
        <v>510</v>
      </c>
      <c r="C27" s="85" t="s">
        <v>62</v>
      </c>
      <c r="D27" s="85" t="s">
        <v>430</v>
      </c>
      <c r="E27" s="270">
        <v>238.75</v>
      </c>
      <c r="F27" s="85">
        <f t="shared" si="0"/>
        <v>30</v>
      </c>
      <c r="G27" s="85">
        <f t="shared" si="1"/>
        <v>7.16</v>
      </c>
      <c r="H27" s="87">
        <f>ROUND(E27*$J$175,2)</f>
        <v>276.95</v>
      </c>
      <c r="I27" s="85">
        <f t="shared" si="2"/>
        <v>30</v>
      </c>
      <c r="J27" s="85">
        <f t="shared" si="3"/>
        <v>8.31</v>
      </c>
      <c r="K27" s="85">
        <v>60</v>
      </c>
      <c r="L27" s="142">
        <f t="shared" si="4"/>
        <v>15.47</v>
      </c>
    </row>
    <row r="28" spans="1:12" ht="77.25" customHeight="1" x14ac:dyDescent="0.2">
      <c r="A28" s="20" t="s">
        <v>63</v>
      </c>
      <c r="B28" s="51" t="s">
        <v>305</v>
      </c>
      <c r="C28" s="85" t="s">
        <v>511</v>
      </c>
      <c r="D28" s="85" t="s">
        <v>430</v>
      </c>
      <c r="E28" s="268">
        <v>99.66</v>
      </c>
      <c r="F28" s="87">
        <f t="shared" si="0"/>
        <v>1330.13</v>
      </c>
      <c r="G28" s="87">
        <f t="shared" si="1"/>
        <v>132.56</v>
      </c>
      <c r="H28" s="87">
        <f>ROUND(E28*$J$175,2)</f>
        <v>115.61</v>
      </c>
      <c r="I28" s="87">
        <f t="shared" si="2"/>
        <v>1330.13</v>
      </c>
      <c r="J28" s="87">
        <f t="shared" si="3"/>
        <v>153.78</v>
      </c>
      <c r="K28" s="87">
        <v>2660.26</v>
      </c>
      <c r="L28" s="230">
        <f t="shared" si="4"/>
        <v>286.34000000000003</v>
      </c>
    </row>
    <row r="29" spans="1:12" ht="81.75" customHeight="1" x14ac:dyDescent="0.2">
      <c r="A29" s="20" t="s">
        <v>65</v>
      </c>
      <c r="B29" s="51" t="s">
        <v>436</v>
      </c>
      <c r="C29" s="85" t="s">
        <v>39</v>
      </c>
      <c r="D29" s="85" t="s">
        <v>430</v>
      </c>
      <c r="E29" s="269">
        <v>87.16</v>
      </c>
      <c r="F29" s="87">
        <f t="shared" si="0"/>
        <v>1100</v>
      </c>
      <c r="G29" s="87">
        <f t="shared" si="1"/>
        <v>95.88</v>
      </c>
      <c r="H29" s="87">
        <f>ROUND(E29*$J$173,2)</f>
        <v>103.72</v>
      </c>
      <c r="I29" s="87">
        <f t="shared" si="2"/>
        <v>1100</v>
      </c>
      <c r="J29" s="87">
        <f t="shared" si="3"/>
        <v>114.09</v>
      </c>
      <c r="K29" s="87">
        <v>2200</v>
      </c>
      <c r="L29" s="230">
        <f t="shared" si="4"/>
        <v>209.97</v>
      </c>
    </row>
    <row r="30" spans="1:12" ht="77.25" customHeight="1" x14ac:dyDescent="0.2">
      <c r="A30" s="20" t="s">
        <v>67</v>
      </c>
      <c r="B30" s="51" t="s">
        <v>437</v>
      </c>
      <c r="C30" s="85" t="s">
        <v>512</v>
      </c>
      <c r="D30" s="85" t="s">
        <v>430</v>
      </c>
      <c r="E30" s="269">
        <v>79.12</v>
      </c>
      <c r="F30" s="87">
        <f t="shared" si="0"/>
        <v>702.73</v>
      </c>
      <c r="G30" s="87">
        <f t="shared" si="1"/>
        <v>55.6</v>
      </c>
      <c r="H30" s="87">
        <f>ROUND(E30*$J$175,2)</f>
        <v>91.78</v>
      </c>
      <c r="I30" s="87">
        <f t="shared" si="2"/>
        <v>702.72</v>
      </c>
      <c r="J30" s="87">
        <f t="shared" si="3"/>
        <v>64.5</v>
      </c>
      <c r="K30" s="87">
        <v>1405.45</v>
      </c>
      <c r="L30" s="230">
        <f t="shared" si="4"/>
        <v>120.1</v>
      </c>
    </row>
    <row r="31" spans="1:12" ht="86.25" customHeight="1" x14ac:dyDescent="0.2">
      <c r="A31" s="20" t="s">
        <v>70</v>
      </c>
      <c r="B31" s="51" t="s">
        <v>664</v>
      </c>
      <c r="C31" s="85" t="s">
        <v>511</v>
      </c>
      <c r="D31" s="85" t="s">
        <v>430</v>
      </c>
      <c r="E31" s="269">
        <v>99.66</v>
      </c>
      <c r="F31" s="87">
        <f t="shared" si="0"/>
        <v>2921.5</v>
      </c>
      <c r="G31" s="87">
        <f t="shared" si="1"/>
        <v>291.16000000000003</v>
      </c>
      <c r="H31" s="87">
        <f>ROUND(E31*$J$175,2)</f>
        <v>115.61</v>
      </c>
      <c r="I31" s="87">
        <f t="shared" si="2"/>
        <v>2921.5</v>
      </c>
      <c r="J31" s="87">
        <f t="shared" si="3"/>
        <v>337.75</v>
      </c>
      <c r="K31" s="87">
        <v>5843</v>
      </c>
      <c r="L31" s="230">
        <f t="shared" si="4"/>
        <v>628.91000000000008</v>
      </c>
    </row>
    <row r="32" spans="1:12" ht="84.75" customHeight="1" x14ac:dyDescent="0.2">
      <c r="A32" s="20" t="s">
        <v>74</v>
      </c>
      <c r="B32" s="51" t="s">
        <v>77</v>
      </c>
      <c r="C32" s="85" t="s">
        <v>39</v>
      </c>
      <c r="D32" s="85" t="s">
        <v>430</v>
      </c>
      <c r="E32" s="269">
        <v>87.16</v>
      </c>
      <c r="F32" s="87">
        <f t="shared" si="0"/>
        <v>300</v>
      </c>
      <c r="G32" s="87">
        <f t="shared" si="1"/>
        <v>26.15</v>
      </c>
      <c r="H32" s="87">
        <f>ROUND(E32*$J$173,2)</f>
        <v>103.72</v>
      </c>
      <c r="I32" s="87">
        <f t="shared" si="2"/>
        <v>300</v>
      </c>
      <c r="J32" s="87">
        <f t="shared" si="3"/>
        <v>31.12</v>
      </c>
      <c r="K32" s="87">
        <v>600</v>
      </c>
      <c r="L32" s="230">
        <f t="shared" si="4"/>
        <v>57.269999999999996</v>
      </c>
    </row>
    <row r="33" spans="1:12" ht="104.25" customHeight="1" x14ac:dyDescent="0.2">
      <c r="A33" s="20" t="s">
        <v>76</v>
      </c>
      <c r="B33" s="51" t="s">
        <v>75</v>
      </c>
      <c r="C33" s="85" t="s">
        <v>39</v>
      </c>
      <c r="D33" s="85" t="s">
        <v>430</v>
      </c>
      <c r="E33" s="269">
        <v>87.16</v>
      </c>
      <c r="F33" s="87">
        <f t="shared" si="0"/>
        <v>1849.99</v>
      </c>
      <c r="G33" s="87">
        <f t="shared" si="1"/>
        <v>161.25</v>
      </c>
      <c r="H33" s="87">
        <f>ROUND(E33*$J$173,2)</f>
        <v>103.72</v>
      </c>
      <c r="I33" s="87">
        <f t="shared" si="2"/>
        <v>1849.9799999999998</v>
      </c>
      <c r="J33" s="87">
        <f t="shared" si="3"/>
        <v>191.88</v>
      </c>
      <c r="K33" s="87">
        <v>3699.97</v>
      </c>
      <c r="L33" s="230">
        <f t="shared" si="4"/>
        <v>353.13</v>
      </c>
    </row>
    <row r="34" spans="1:12" ht="66" customHeight="1" x14ac:dyDescent="0.2">
      <c r="A34" s="20" t="s">
        <v>78</v>
      </c>
      <c r="B34" s="51" t="s">
        <v>79</v>
      </c>
      <c r="C34" s="85" t="s">
        <v>62</v>
      </c>
      <c r="D34" s="85" t="s">
        <v>430</v>
      </c>
      <c r="E34" s="269">
        <v>238.75</v>
      </c>
      <c r="F34" s="87">
        <f t="shared" si="0"/>
        <v>1346.15</v>
      </c>
      <c r="G34" s="87">
        <f t="shared" si="1"/>
        <v>321.39</v>
      </c>
      <c r="H34" s="87">
        <f>ROUND(E34*$J$175,2)</f>
        <v>276.95</v>
      </c>
      <c r="I34" s="87">
        <f t="shared" si="2"/>
        <v>1346.1399999999999</v>
      </c>
      <c r="J34" s="87">
        <f t="shared" si="3"/>
        <v>372.81</v>
      </c>
      <c r="K34" s="87">
        <v>2692.29</v>
      </c>
      <c r="L34" s="230">
        <f t="shared" si="4"/>
        <v>694.2</v>
      </c>
    </row>
    <row r="35" spans="1:12" ht="63.75" customHeight="1" x14ac:dyDescent="0.2">
      <c r="A35" s="20" t="s">
        <v>80</v>
      </c>
      <c r="B35" s="51" t="s">
        <v>81</v>
      </c>
      <c r="C35" s="85" t="s">
        <v>62</v>
      </c>
      <c r="D35" s="85" t="s">
        <v>430</v>
      </c>
      <c r="E35" s="269">
        <v>238.75</v>
      </c>
      <c r="F35" s="87">
        <f t="shared" si="0"/>
        <v>690.6</v>
      </c>
      <c r="G35" s="87">
        <f t="shared" si="1"/>
        <v>164.88</v>
      </c>
      <c r="H35" s="87">
        <f>ROUND(E35*$J$175,2)</f>
        <v>276.95</v>
      </c>
      <c r="I35" s="87">
        <f t="shared" si="2"/>
        <v>690.6</v>
      </c>
      <c r="J35" s="87">
        <f t="shared" si="3"/>
        <v>191.26</v>
      </c>
      <c r="K35" s="87">
        <v>1381.2</v>
      </c>
      <c r="L35" s="230">
        <f t="shared" si="4"/>
        <v>356.14</v>
      </c>
    </row>
    <row r="36" spans="1:12" ht="75" customHeight="1" x14ac:dyDescent="0.2">
      <c r="A36" s="20" t="s">
        <v>82</v>
      </c>
      <c r="B36" s="51" t="s">
        <v>83</v>
      </c>
      <c r="C36" s="85" t="s">
        <v>62</v>
      </c>
      <c r="D36" s="85" t="s">
        <v>430</v>
      </c>
      <c r="E36" s="269">
        <v>238.75</v>
      </c>
      <c r="F36" s="87">
        <f t="shared" si="0"/>
        <v>116.01</v>
      </c>
      <c r="G36" s="87">
        <f t="shared" si="1"/>
        <v>27.7</v>
      </c>
      <c r="H36" s="87">
        <f>ROUND(E36*$J$175,2)</f>
        <v>276.95</v>
      </c>
      <c r="I36" s="87">
        <f t="shared" si="2"/>
        <v>116.01</v>
      </c>
      <c r="J36" s="87">
        <f t="shared" si="3"/>
        <v>32.130000000000003</v>
      </c>
      <c r="K36" s="87">
        <v>232.02</v>
      </c>
      <c r="L36" s="230">
        <f t="shared" si="4"/>
        <v>59.83</v>
      </c>
    </row>
    <row r="37" spans="1:12" ht="61.5" customHeight="1" x14ac:dyDescent="0.2">
      <c r="A37" s="20" t="s">
        <v>84</v>
      </c>
      <c r="B37" s="51" t="s">
        <v>85</v>
      </c>
      <c r="C37" s="85" t="s">
        <v>511</v>
      </c>
      <c r="D37" s="85" t="s">
        <v>430</v>
      </c>
      <c r="E37" s="269">
        <v>99.66</v>
      </c>
      <c r="F37" s="87">
        <f t="shared" si="0"/>
        <v>205.5</v>
      </c>
      <c r="G37" s="87">
        <f t="shared" si="1"/>
        <v>20.48</v>
      </c>
      <c r="H37" s="87">
        <f>ROUND(E37*$J$175,2)</f>
        <v>115.61</v>
      </c>
      <c r="I37" s="87">
        <f t="shared" si="2"/>
        <v>205.5</v>
      </c>
      <c r="J37" s="87">
        <f t="shared" si="3"/>
        <v>23.76</v>
      </c>
      <c r="K37" s="87">
        <v>411</v>
      </c>
      <c r="L37" s="230">
        <f t="shared" si="4"/>
        <v>44.24</v>
      </c>
    </row>
    <row r="38" spans="1:12" ht="71.25" customHeight="1" thickBot="1" x14ac:dyDescent="0.25">
      <c r="A38" s="179" t="s">
        <v>86</v>
      </c>
      <c r="B38" s="210" t="s">
        <v>87</v>
      </c>
      <c r="C38" s="16" t="s">
        <v>39</v>
      </c>
      <c r="D38" s="16" t="s">
        <v>430</v>
      </c>
      <c r="E38" s="275">
        <v>87.16</v>
      </c>
      <c r="F38" s="193">
        <f t="shared" si="0"/>
        <v>1306.5</v>
      </c>
      <c r="G38" s="193">
        <f t="shared" si="1"/>
        <v>113.87</v>
      </c>
      <c r="H38" s="193">
        <f>ROUND(E38*$J$173,2)</f>
        <v>103.72</v>
      </c>
      <c r="I38" s="193">
        <f t="shared" si="2"/>
        <v>1306.5</v>
      </c>
      <c r="J38" s="193">
        <f t="shared" si="3"/>
        <v>135.51</v>
      </c>
      <c r="K38" s="193">
        <v>2613</v>
      </c>
      <c r="L38" s="226">
        <f t="shared" si="4"/>
        <v>249.38</v>
      </c>
    </row>
    <row r="39" spans="1:12" ht="27.75" customHeight="1" x14ac:dyDescent="0.2">
      <c r="A39" s="259" t="s">
        <v>90</v>
      </c>
      <c r="B39" s="260" t="s">
        <v>91</v>
      </c>
      <c r="C39" s="261"/>
      <c r="D39" s="261"/>
      <c r="E39" s="261"/>
      <c r="F39" s="262">
        <f>SUM(F40:F41)</f>
        <v>169718.51</v>
      </c>
      <c r="G39" s="262">
        <f>SUM(G40:G41)</f>
        <v>17431.310000000001</v>
      </c>
      <c r="H39" s="261"/>
      <c r="I39" s="262">
        <f>SUM(I40:I41)</f>
        <v>169718.41999999998</v>
      </c>
      <c r="J39" s="262">
        <f>SUM(J40:J41)</f>
        <v>20527.61</v>
      </c>
      <c r="K39" s="262">
        <f>SUM(K40:K41)</f>
        <v>339436.93</v>
      </c>
      <c r="L39" s="263">
        <f>SUM(L40:L41)</f>
        <v>37958.92</v>
      </c>
    </row>
    <row r="40" spans="1:12" ht="18" customHeight="1" x14ac:dyDescent="0.2">
      <c r="A40" s="177"/>
      <c r="B40" s="29" t="s">
        <v>92</v>
      </c>
      <c r="C40" s="29"/>
      <c r="D40" s="29"/>
      <c r="E40" s="29"/>
      <c r="F40" s="29">
        <f>F42+F63+F44+F46+F47+F48+F49+F50+F51+F53+F55+F57+F59+F60+F61+F65+F66+F68+F70+F72+F75+F80+F82+F87+F89+F91+F99+F107+F109+F112+F114+F117+F120+F122</f>
        <v>37995.869999999995</v>
      </c>
      <c r="G40" s="29">
        <f>G42+G63+G44+G46+G47+G48+G49+G50+G51+G53+G55+G57+G59+G60+G61+G65+G66+G68+G70+G72+G75+G80+G82+G87+G89+G91+G99+G107+G109+G112+G114+G117+G120+G122</f>
        <v>4243.62</v>
      </c>
      <c r="H40" s="29"/>
      <c r="I40" s="29">
        <f>I42+I63+I44+I46+I47+I48+I49+I50+I51+I53+I55+I57+I59+I60+I61+I65+I66+I68+I70+I72+I75+I80+I82+I87+I89+I91+I99+I107+I109+I112+I114+I117+I120+I122</f>
        <v>37995.820000000007</v>
      </c>
      <c r="J40" s="29">
        <f>J42+J63+J44+J46+J47+J48+J49+J50+J51+J53+J55+J57+J59+J60+J61+J65+J66+J68+J70+J72+J75+J80+J82+J87+J89+J91+J99+J107+J109+J112+J114+J117+J120+J122</f>
        <v>4996.9400000000014</v>
      </c>
      <c r="K40" s="29">
        <f>K42+K63+K44+K46+K47+K48+K49+K50+K51+K53+K55+K57+K59+K60+K61+K65+K66+K68+K70+K72+K75+K80+K82+K87+K89+K91+K99+K107+K109+K112+K114+K117+K120+K122</f>
        <v>75991.690000000017</v>
      </c>
      <c r="L40" s="138">
        <f>L42+L63+L44+L46+L47+L48+L49+L50+L51+L53+L55+L57+L59+L60+L61+L65+L66+L68+L70+L72+L75+L80+L82+L87+L89+L91+L99+L107+L109+L112+L114+L117+L120+L122</f>
        <v>9240.5600000000013</v>
      </c>
    </row>
    <row r="41" spans="1:12" ht="17.25" customHeight="1" thickBot="1" x14ac:dyDescent="0.25">
      <c r="A41" s="264"/>
      <c r="B41" s="266" t="s">
        <v>281</v>
      </c>
      <c r="C41" s="266"/>
      <c r="D41" s="266"/>
      <c r="E41" s="266"/>
      <c r="F41" s="266">
        <f>F64+F45+F52+F54+F56+F58+F62+F67+F69+F71+F73+F74+F76+F77+F78+F79+F81+F83+F84+F85+F86+F88+F90+F95+F102+F108+F110+F111+F113+F115+F116+F118+F121+F125+F119+F43</f>
        <v>131722.64000000001</v>
      </c>
      <c r="G41" s="266">
        <f>G64+G45+G52+G54+G56+G58+G62+G67+G69+G71+G73+G74+G76+G77+G78+G79+G81+G83+G84+G85+G86+G88+G90+G95+G102+G108+G110+G111+G113+G115+G116+G118+G121+G125+G119+G43</f>
        <v>13187.69</v>
      </c>
      <c r="H41" s="266"/>
      <c r="I41" s="266">
        <f>I64+I45+I52+I54+I56+I58+I62+I67+I69+I71+I73+I74+I76+I77+I78+I79+I81+I83+I84+I85+I86+I88+I90+I95+I102+I108+I110+I111+I113+I115+I116+I118+I121+I125+I119+I43</f>
        <v>131722.59999999998</v>
      </c>
      <c r="J41" s="266">
        <f>J64+J45+J52+J54+J56+J58+J62+J67+J69+J71+J73+J74+J76+J77+J78+J79+J81+J83+J84+J85+J86+J88+J90+J95+J102+J108+J110+J111+J113+J115+J116+J118+J121+J125+J119+J43</f>
        <v>15530.67</v>
      </c>
      <c r="K41" s="266">
        <f>K64+K45+K52+K54+K56+K58+K62+K67+K69+K71+K73+K74+K76+K77+K78+K79+K81+K83+K84+K85+K86+K88+K90+K95+K102+K108+K110+K111+K113+K115+K116+K118+K121+K125+K119+K43</f>
        <v>263445.24</v>
      </c>
      <c r="L41" s="267">
        <f>L64+L45+L52+L54+L56+L58+L62+L67+L69+L71+L73+L74+L76+L77+L78+L79+L81+L83+L84+L85+L86+L88+L90+L95+L102+L108+L110+L111+L113+L115+L116+L118+L121+L125+L119+L43</f>
        <v>28718.359999999997</v>
      </c>
    </row>
    <row r="42" spans="1:12" ht="44.85" customHeight="1" x14ac:dyDescent="0.2">
      <c r="A42" s="373" t="s">
        <v>94</v>
      </c>
      <c r="B42" s="257" t="s">
        <v>665</v>
      </c>
      <c r="C42" s="258" t="s">
        <v>39</v>
      </c>
      <c r="D42" s="258" t="s">
        <v>430</v>
      </c>
      <c r="E42" s="276">
        <v>87.16</v>
      </c>
      <c r="F42" s="192">
        <f t="shared" ref="F42:F73" si="5">ROUND(K42/12*6,2)</f>
        <v>250</v>
      </c>
      <c r="G42" s="192">
        <f t="shared" ref="G42:G73" si="6">ROUND(E42*F42/1000,2)</f>
        <v>21.79</v>
      </c>
      <c r="H42" s="192">
        <f t="shared" ref="H42:H47" si="7">ROUND(E42*$J$173,2)</f>
        <v>103.72</v>
      </c>
      <c r="I42" s="192">
        <f t="shared" ref="I42:I73" si="8">K42-F42</f>
        <v>250</v>
      </c>
      <c r="J42" s="192">
        <f t="shared" ref="J42:J73" si="9">ROUND(H42*I42/1000,2)</f>
        <v>25.93</v>
      </c>
      <c r="K42" s="280">
        <f>320+180</f>
        <v>500</v>
      </c>
      <c r="L42" s="225">
        <f t="shared" ref="L42:L73" si="10">G42+J42</f>
        <v>47.72</v>
      </c>
    </row>
    <row r="43" spans="1:12" ht="56.45" customHeight="1" x14ac:dyDescent="0.2">
      <c r="A43" s="372"/>
      <c r="B43" s="307" t="s">
        <v>576</v>
      </c>
      <c r="C43" s="30" t="s">
        <v>39</v>
      </c>
      <c r="D43" s="30" t="s">
        <v>430</v>
      </c>
      <c r="E43" s="269">
        <v>87.16</v>
      </c>
      <c r="F43" s="87">
        <f t="shared" si="5"/>
        <v>850</v>
      </c>
      <c r="G43" s="87">
        <f t="shared" si="6"/>
        <v>74.09</v>
      </c>
      <c r="H43" s="87">
        <f t="shared" si="7"/>
        <v>103.72</v>
      </c>
      <c r="I43" s="87">
        <f t="shared" si="8"/>
        <v>850</v>
      </c>
      <c r="J43" s="87">
        <f t="shared" si="9"/>
        <v>88.16</v>
      </c>
      <c r="K43" s="195">
        <v>1700</v>
      </c>
      <c r="L43" s="230">
        <f t="shared" si="10"/>
        <v>162.25</v>
      </c>
    </row>
    <row r="44" spans="1:12" ht="65.25" customHeight="1" x14ac:dyDescent="0.2">
      <c r="A44" s="357" t="s">
        <v>386</v>
      </c>
      <c r="B44" s="35" t="s">
        <v>666</v>
      </c>
      <c r="C44" s="36" t="s">
        <v>39</v>
      </c>
      <c r="D44" s="36" t="s">
        <v>430</v>
      </c>
      <c r="E44" s="269">
        <v>87.16</v>
      </c>
      <c r="F44" s="87">
        <f t="shared" si="5"/>
        <v>57.24</v>
      </c>
      <c r="G44" s="87">
        <f t="shared" si="6"/>
        <v>4.99</v>
      </c>
      <c r="H44" s="87">
        <f t="shared" si="7"/>
        <v>103.72</v>
      </c>
      <c r="I44" s="87">
        <f t="shared" si="8"/>
        <v>57.23</v>
      </c>
      <c r="J44" s="87">
        <f t="shared" si="9"/>
        <v>5.94</v>
      </c>
      <c r="K44" s="195">
        <v>114.47</v>
      </c>
      <c r="L44" s="230">
        <f t="shared" si="10"/>
        <v>10.93</v>
      </c>
    </row>
    <row r="45" spans="1:12" ht="70.5" customHeight="1" x14ac:dyDescent="0.2">
      <c r="A45" s="357"/>
      <c r="B45" s="35" t="s">
        <v>578</v>
      </c>
      <c r="C45" s="36" t="s">
        <v>39</v>
      </c>
      <c r="D45" s="36" t="s">
        <v>430</v>
      </c>
      <c r="E45" s="269">
        <v>87.16</v>
      </c>
      <c r="F45" s="87">
        <f t="shared" si="5"/>
        <v>1866.27</v>
      </c>
      <c r="G45" s="87">
        <f t="shared" si="6"/>
        <v>162.66</v>
      </c>
      <c r="H45" s="87">
        <f t="shared" si="7"/>
        <v>103.72</v>
      </c>
      <c r="I45" s="87">
        <f t="shared" si="8"/>
        <v>1866.2600000000002</v>
      </c>
      <c r="J45" s="87">
        <f t="shared" si="9"/>
        <v>193.57</v>
      </c>
      <c r="K45" s="195">
        <v>3732.53</v>
      </c>
      <c r="L45" s="230">
        <f t="shared" si="10"/>
        <v>356.23</v>
      </c>
    </row>
    <row r="46" spans="1:12" ht="75" customHeight="1" x14ac:dyDescent="0.2">
      <c r="A46" s="139" t="s">
        <v>412</v>
      </c>
      <c r="B46" s="35" t="s">
        <v>667</v>
      </c>
      <c r="C46" s="36" t="s">
        <v>39</v>
      </c>
      <c r="D46" s="36" t="s">
        <v>430</v>
      </c>
      <c r="E46" s="269">
        <v>87.16</v>
      </c>
      <c r="F46" s="87">
        <f t="shared" si="5"/>
        <v>225</v>
      </c>
      <c r="G46" s="87">
        <f t="shared" si="6"/>
        <v>19.61</v>
      </c>
      <c r="H46" s="87">
        <f t="shared" si="7"/>
        <v>103.72</v>
      </c>
      <c r="I46" s="87">
        <f t="shared" si="8"/>
        <v>225</v>
      </c>
      <c r="J46" s="87">
        <f t="shared" si="9"/>
        <v>23.34</v>
      </c>
      <c r="K46" s="30">
        <v>450</v>
      </c>
      <c r="L46" s="230">
        <f t="shared" si="10"/>
        <v>42.95</v>
      </c>
    </row>
    <row r="47" spans="1:12" ht="75" customHeight="1" x14ac:dyDescent="0.2">
      <c r="A47" s="357" t="s">
        <v>387</v>
      </c>
      <c r="B47" s="35" t="s">
        <v>580</v>
      </c>
      <c r="C47" s="36" t="s">
        <v>39</v>
      </c>
      <c r="D47" s="36" t="s">
        <v>430</v>
      </c>
      <c r="E47" s="269">
        <v>87.16</v>
      </c>
      <c r="F47" s="87">
        <f t="shared" si="5"/>
        <v>800</v>
      </c>
      <c r="G47" s="87">
        <f t="shared" si="6"/>
        <v>69.73</v>
      </c>
      <c r="H47" s="87">
        <f t="shared" si="7"/>
        <v>103.72</v>
      </c>
      <c r="I47" s="87">
        <f t="shared" si="8"/>
        <v>800</v>
      </c>
      <c r="J47" s="87">
        <f t="shared" si="9"/>
        <v>82.98</v>
      </c>
      <c r="K47" s="195">
        <v>1600</v>
      </c>
      <c r="L47" s="230">
        <f t="shared" si="10"/>
        <v>152.71</v>
      </c>
    </row>
    <row r="48" spans="1:12" ht="78.75" customHeight="1" x14ac:dyDescent="0.2">
      <c r="A48" s="357"/>
      <c r="B48" s="35" t="s">
        <v>668</v>
      </c>
      <c r="C48" s="87" t="s">
        <v>55</v>
      </c>
      <c r="D48" s="36" t="s">
        <v>298</v>
      </c>
      <c r="E48" s="269">
        <v>228.45</v>
      </c>
      <c r="F48" s="87">
        <f t="shared" si="5"/>
        <v>350</v>
      </c>
      <c r="G48" s="87">
        <f t="shared" si="6"/>
        <v>79.959999999999994</v>
      </c>
      <c r="H48" s="87">
        <f>ROUND(E48*$J$175,2)</f>
        <v>265</v>
      </c>
      <c r="I48" s="87">
        <f t="shared" si="8"/>
        <v>350</v>
      </c>
      <c r="J48" s="87">
        <f t="shared" si="9"/>
        <v>92.75</v>
      </c>
      <c r="K48" s="30">
        <v>700</v>
      </c>
      <c r="L48" s="230">
        <f t="shared" si="10"/>
        <v>172.70999999999998</v>
      </c>
    </row>
    <row r="49" spans="1:12" ht="57.2" customHeight="1" x14ac:dyDescent="0.2">
      <c r="A49" s="139" t="s">
        <v>388</v>
      </c>
      <c r="B49" s="35" t="s">
        <v>669</v>
      </c>
      <c r="C49" s="36" t="s">
        <v>39</v>
      </c>
      <c r="D49" s="36" t="s">
        <v>430</v>
      </c>
      <c r="E49" s="269">
        <v>87.16</v>
      </c>
      <c r="F49" s="87">
        <f t="shared" si="5"/>
        <v>13500</v>
      </c>
      <c r="G49" s="87">
        <f t="shared" si="6"/>
        <v>1176.6600000000001</v>
      </c>
      <c r="H49" s="87">
        <f t="shared" ref="H49:H59" si="11">ROUND(E49*$J$173,2)</f>
        <v>103.72</v>
      </c>
      <c r="I49" s="87">
        <f t="shared" si="8"/>
        <v>13500</v>
      </c>
      <c r="J49" s="87">
        <f t="shared" si="9"/>
        <v>1400.22</v>
      </c>
      <c r="K49" s="195">
        <v>27000</v>
      </c>
      <c r="L49" s="230">
        <f t="shared" si="10"/>
        <v>2576.88</v>
      </c>
    </row>
    <row r="50" spans="1:12" ht="68.849999999999994" customHeight="1" x14ac:dyDescent="0.2">
      <c r="A50" s="139" t="s">
        <v>389</v>
      </c>
      <c r="B50" s="35" t="s">
        <v>670</v>
      </c>
      <c r="C50" s="36" t="s">
        <v>39</v>
      </c>
      <c r="D50" s="36" t="s">
        <v>430</v>
      </c>
      <c r="E50" s="269">
        <v>87.16</v>
      </c>
      <c r="F50" s="87">
        <f t="shared" si="5"/>
        <v>4500</v>
      </c>
      <c r="G50" s="87">
        <f t="shared" si="6"/>
        <v>392.22</v>
      </c>
      <c r="H50" s="87">
        <f t="shared" si="11"/>
        <v>103.72</v>
      </c>
      <c r="I50" s="87">
        <f t="shared" si="8"/>
        <v>4500</v>
      </c>
      <c r="J50" s="87">
        <f t="shared" si="9"/>
        <v>466.74</v>
      </c>
      <c r="K50" s="30">
        <v>9000</v>
      </c>
      <c r="L50" s="230">
        <f t="shared" si="10"/>
        <v>858.96</v>
      </c>
    </row>
    <row r="51" spans="1:12" ht="49.7" customHeight="1" x14ac:dyDescent="0.2">
      <c r="A51" s="357" t="s">
        <v>438</v>
      </c>
      <c r="B51" s="35" t="s">
        <v>671</v>
      </c>
      <c r="C51" s="36" t="s">
        <v>39</v>
      </c>
      <c r="D51" s="36" t="s">
        <v>430</v>
      </c>
      <c r="E51" s="269">
        <v>87.16</v>
      </c>
      <c r="F51" s="87">
        <f t="shared" si="5"/>
        <v>140</v>
      </c>
      <c r="G51" s="87">
        <f t="shared" si="6"/>
        <v>12.2</v>
      </c>
      <c r="H51" s="87">
        <f t="shared" si="11"/>
        <v>103.72</v>
      </c>
      <c r="I51" s="87">
        <f t="shared" si="8"/>
        <v>140</v>
      </c>
      <c r="J51" s="87">
        <f t="shared" si="9"/>
        <v>14.52</v>
      </c>
      <c r="K51" s="195">
        <v>280</v>
      </c>
      <c r="L51" s="230">
        <f t="shared" si="10"/>
        <v>26.72</v>
      </c>
    </row>
    <row r="52" spans="1:12" ht="56.45" customHeight="1" x14ac:dyDescent="0.2">
      <c r="A52" s="357"/>
      <c r="B52" s="35" t="s">
        <v>585</v>
      </c>
      <c r="C52" s="36" t="s">
        <v>39</v>
      </c>
      <c r="D52" s="36" t="s">
        <v>430</v>
      </c>
      <c r="E52" s="269">
        <v>87.16</v>
      </c>
      <c r="F52" s="87">
        <f t="shared" si="5"/>
        <v>10000</v>
      </c>
      <c r="G52" s="87">
        <f t="shared" si="6"/>
        <v>871.6</v>
      </c>
      <c r="H52" s="87">
        <f t="shared" si="11"/>
        <v>103.72</v>
      </c>
      <c r="I52" s="87">
        <f t="shared" si="8"/>
        <v>10000</v>
      </c>
      <c r="J52" s="87">
        <f t="shared" si="9"/>
        <v>1037.2</v>
      </c>
      <c r="K52" s="195">
        <v>20000</v>
      </c>
      <c r="L52" s="230">
        <f t="shared" si="10"/>
        <v>1908.8000000000002</v>
      </c>
    </row>
    <row r="53" spans="1:12" ht="55.5" customHeight="1" x14ac:dyDescent="0.2">
      <c r="A53" s="357" t="s">
        <v>390</v>
      </c>
      <c r="B53" s="35" t="s">
        <v>672</v>
      </c>
      <c r="C53" s="36" t="s">
        <v>39</v>
      </c>
      <c r="D53" s="36" t="s">
        <v>430</v>
      </c>
      <c r="E53" s="269">
        <v>87.16</v>
      </c>
      <c r="F53" s="87">
        <f t="shared" si="5"/>
        <v>500</v>
      </c>
      <c r="G53" s="87">
        <f t="shared" si="6"/>
        <v>43.58</v>
      </c>
      <c r="H53" s="87">
        <f t="shared" si="11"/>
        <v>103.72</v>
      </c>
      <c r="I53" s="87">
        <f t="shared" si="8"/>
        <v>500</v>
      </c>
      <c r="J53" s="87">
        <f t="shared" si="9"/>
        <v>51.86</v>
      </c>
      <c r="K53" s="195">
        <v>1000</v>
      </c>
      <c r="L53" s="230">
        <f t="shared" si="10"/>
        <v>95.44</v>
      </c>
    </row>
    <row r="54" spans="1:12" ht="56.45" customHeight="1" x14ac:dyDescent="0.2">
      <c r="A54" s="357"/>
      <c r="B54" s="35" t="s">
        <v>587</v>
      </c>
      <c r="C54" s="36" t="s">
        <v>39</v>
      </c>
      <c r="D54" s="36" t="s">
        <v>430</v>
      </c>
      <c r="E54" s="269">
        <v>87.16</v>
      </c>
      <c r="F54" s="87">
        <f t="shared" si="5"/>
        <v>5752.5</v>
      </c>
      <c r="G54" s="87">
        <f t="shared" si="6"/>
        <v>501.39</v>
      </c>
      <c r="H54" s="87">
        <f t="shared" si="11"/>
        <v>103.72</v>
      </c>
      <c r="I54" s="87">
        <f t="shared" si="8"/>
        <v>5752.5</v>
      </c>
      <c r="J54" s="87">
        <f t="shared" si="9"/>
        <v>596.65</v>
      </c>
      <c r="K54" s="30">
        <v>11505</v>
      </c>
      <c r="L54" s="230">
        <f t="shared" si="10"/>
        <v>1098.04</v>
      </c>
    </row>
    <row r="55" spans="1:12" ht="57.2" customHeight="1" x14ac:dyDescent="0.2">
      <c r="A55" s="357" t="s">
        <v>315</v>
      </c>
      <c r="B55" s="35" t="s">
        <v>673</v>
      </c>
      <c r="C55" s="36" t="s">
        <v>39</v>
      </c>
      <c r="D55" s="36" t="s">
        <v>430</v>
      </c>
      <c r="E55" s="269">
        <v>87.16</v>
      </c>
      <c r="F55" s="87">
        <f t="shared" si="5"/>
        <v>1400</v>
      </c>
      <c r="G55" s="87">
        <f t="shared" si="6"/>
        <v>122.02</v>
      </c>
      <c r="H55" s="87">
        <f t="shared" si="11"/>
        <v>103.72</v>
      </c>
      <c r="I55" s="87">
        <f t="shared" si="8"/>
        <v>1400</v>
      </c>
      <c r="J55" s="87">
        <f t="shared" si="9"/>
        <v>145.21</v>
      </c>
      <c r="K55" s="195">
        <v>2800</v>
      </c>
      <c r="L55" s="230">
        <f t="shared" si="10"/>
        <v>267.23</v>
      </c>
    </row>
    <row r="56" spans="1:12" ht="58.9" customHeight="1" x14ac:dyDescent="0.2">
      <c r="A56" s="357"/>
      <c r="B56" s="35" t="s">
        <v>589</v>
      </c>
      <c r="C56" s="36" t="s">
        <v>39</v>
      </c>
      <c r="D56" s="36" t="s">
        <v>430</v>
      </c>
      <c r="E56" s="269">
        <v>87.16</v>
      </c>
      <c r="F56" s="87">
        <f t="shared" si="5"/>
        <v>28500</v>
      </c>
      <c r="G56" s="87">
        <f t="shared" si="6"/>
        <v>2484.06</v>
      </c>
      <c r="H56" s="87">
        <f t="shared" si="11"/>
        <v>103.72</v>
      </c>
      <c r="I56" s="87">
        <f t="shared" si="8"/>
        <v>28500</v>
      </c>
      <c r="J56" s="87">
        <f t="shared" si="9"/>
        <v>2956.02</v>
      </c>
      <c r="K56" s="195">
        <v>57000</v>
      </c>
      <c r="L56" s="230">
        <f t="shared" si="10"/>
        <v>5440.08</v>
      </c>
    </row>
    <row r="57" spans="1:12" ht="54.75" customHeight="1" x14ac:dyDescent="0.2">
      <c r="A57" s="357" t="s">
        <v>316</v>
      </c>
      <c r="B57" s="35" t="s">
        <v>674</v>
      </c>
      <c r="C57" s="36" t="s">
        <v>39</v>
      </c>
      <c r="D57" s="36" t="s">
        <v>430</v>
      </c>
      <c r="E57" s="269">
        <v>87.16</v>
      </c>
      <c r="F57" s="87">
        <f t="shared" si="5"/>
        <v>225</v>
      </c>
      <c r="G57" s="87">
        <f t="shared" si="6"/>
        <v>19.61</v>
      </c>
      <c r="H57" s="87">
        <f t="shared" si="11"/>
        <v>103.72</v>
      </c>
      <c r="I57" s="87">
        <f t="shared" si="8"/>
        <v>225</v>
      </c>
      <c r="J57" s="87">
        <f t="shared" si="9"/>
        <v>23.34</v>
      </c>
      <c r="K57" s="195">
        <v>450</v>
      </c>
      <c r="L57" s="230">
        <f t="shared" si="10"/>
        <v>42.95</v>
      </c>
    </row>
    <row r="58" spans="1:12" ht="58.9" customHeight="1" x14ac:dyDescent="0.2">
      <c r="A58" s="357"/>
      <c r="B58" s="35" t="s">
        <v>591</v>
      </c>
      <c r="C58" s="36" t="s">
        <v>39</v>
      </c>
      <c r="D58" s="36" t="s">
        <v>430</v>
      </c>
      <c r="E58" s="269">
        <v>87.16</v>
      </c>
      <c r="F58" s="87">
        <f t="shared" si="5"/>
        <v>425</v>
      </c>
      <c r="G58" s="87">
        <f t="shared" si="6"/>
        <v>37.04</v>
      </c>
      <c r="H58" s="87">
        <f t="shared" si="11"/>
        <v>103.72</v>
      </c>
      <c r="I58" s="87">
        <f t="shared" si="8"/>
        <v>425</v>
      </c>
      <c r="J58" s="87">
        <f t="shared" si="9"/>
        <v>44.08</v>
      </c>
      <c r="K58" s="30">
        <v>850</v>
      </c>
      <c r="L58" s="230">
        <f t="shared" si="10"/>
        <v>81.12</v>
      </c>
    </row>
    <row r="59" spans="1:12" ht="57.95" customHeight="1" x14ac:dyDescent="0.2">
      <c r="A59" s="357" t="s">
        <v>106</v>
      </c>
      <c r="B59" s="35" t="s">
        <v>592</v>
      </c>
      <c r="C59" s="36" t="s">
        <v>39</v>
      </c>
      <c r="D59" s="36" t="s">
        <v>430</v>
      </c>
      <c r="E59" s="269">
        <v>87.16</v>
      </c>
      <c r="F59" s="87">
        <f t="shared" si="5"/>
        <v>342.75</v>
      </c>
      <c r="G59" s="87">
        <f t="shared" si="6"/>
        <v>29.87</v>
      </c>
      <c r="H59" s="87">
        <f t="shared" si="11"/>
        <v>103.72</v>
      </c>
      <c r="I59" s="87">
        <f t="shared" si="8"/>
        <v>342.75</v>
      </c>
      <c r="J59" s="87">
        <f t="shared" si="9"/>
        <v>35.549999999999997</v>
      </c>
      <c r="K59" s="195">
        <v>685.5</v>
      </c>
      <c r="L59" s="230">
        <f t="shared" si="10"/>
        <v>65.42</v>
      </c>
    </row>
    <row r="60" spans="1:12" ht="57" customHeight="1" x14ac:dyDescent="0.2">
      <c r="A60" s="357"/>
      <c r="B60" s="35" t="s">
        <v>675</v>
      </c>
      <c r="C60" s="36" t="s">
        <v>32</v>
      </c>
      <c r="D60" s="36" t="s">
        <v>430</v>
      </c>
      <c r="E60" s="269">
        <v>99.66</v>
      </c>
      <c r="F60" s="87">
        <f t="shared" si="5"/>
        <v>59.92</v>
      </c>
      <c r="G60" s="87">
        <f t="shared" si="6"/>
        <v>5.97</v>
      </c>
      <c r="H60" s="87">
        <f>ROUND(E60*$J$175,2)</f>
        <v>115.61</v>
      </c>
      <c r="I60" s="87">
        <f t="shared" si="8"/>
        <v>59.91</v>
      </c>
      <c r="J60" s="87">
        <f t="shared" si="9"/>
        <v>6.93</v>
      </c>
      <c r="K60" s="195">
        <v>119.83</v>
      </c>
      <c r="L60" s="230">
        <f t="shared" si="10"/>
        <v>12.899999999999999</v>
      </c>
    </row>
    <row r="61" spans="1:12" ht="49.7" customHeight="1" x14ac:dyDescent="0.2">
      <c r="A61" s="357" t="s">
        <v>107</v>
      </c>
      <c r="B61" s="35" t="s">
        <v>676</v>
      </c>
      <c r="C61" s="87" t="s">
        <v>55</v>
      </c>
      <c r="D61" s="36" t="s">
        <v>298</v>
      </c>
      <c r="E61" s="269">
        <v>228.45</v>
      </c>
      <c r="F61" s="87">
        <f t="shared" si="5"/>
        <v>241.47</v>
      </c>
      <c r="G61" s="87">
        <f t="shared" si="6"/>
        <v>55.16</v>
      </c>
      <c r="H61" s="87">
        <f>ROUND(E61*$J$175,2)</f>
        <v>265</v>
      </c>
      <c r="I61" s="87">
        <f t="shared" si="8"/>
        <v>241.47</v>
      </c>
      <c r="J61" s="87">
        <f t="shared" si="9"/>
        <v>63.99</v>
      </c>
      <c r="K61" s="195">
        <v>482.94</v>
      </c>
      <c r="L61" s="230">
        <f t="shared" si="10"/>
        <v>119.15</v>
      </c>
    </row>
    <row r="62" spans="1:12" ht="45.6" customHeight="1" x14ac:dyDescent="0.2">
      <c r="A62" s="357"/>
      <c r="B62" s="35" t="s">
        <v>595</v>
      </c>
      <c r="C62" s="87" t="s">
        <v>55</v>
      </c>
      <c r="D62" s="36" t="s">
        <v>298</v>
      </c>
      <c r="E62" s="269">
        <v>228.45</v>
      </c>
      <c r="F62" s="87">
        <f t="shared" si="5"/>
        <v>2861.11</v>
      </c>
      <c r="G62" s="87">
        <f t="shared" si="6"/>
        <v>653.62</v>
      </c>
      <c r="H62" s="87">
        <f>ROUND(E62*$J$175,2)</f>
        <v>265</v>
      </c>
      <c r="I62" s="87">
        <f t="shared" si="8"/>
        <v>2861.1</v>
      </c>
      <c r="J62" s="87">
        <f t="shared" si="9"/>
        <v>758.19</v>
      </c>
      <c r="K62" s="195">
        <v>5722.21</v>
      </c>
      <c r="L62" s="230">
        <f t="shared" si="10"/>
        <v>1411.81</v>
      </c>
    </row>
    <row r="63" spans="1:12" ht="60.6" customHeight="1" x14ac:dyDescent="0.2">
      <c r="A63" s="357" t="s">
        <v>439</v>
      </c>
      <c r="B63" s="35" t="s">
        <v>677</v>
      </c>
      <c r="C63" s="36" t="s">
        <v>39</v>
      </c>
      <c r="D63" s="36" t="s">
        <v>430</v>
      </c>
      <c r="E63" s="269">
        <v>87.16</v>
      </c>
      <c r="F63" s="87">
        <f t="shared" si="5"/>
        <v>4500</v>
      </c>
      <c r="G63" s="87">
        <f t="shared" si="6"/>
        <v>392.22</v>
      </c>
      <c r="H63" s="87">
        <f>ROUND(E63*$J$173,2)</f>
        <v>103.72</v>
      </c>
      <c r="I63" s="87">
        <f t="shared" si="8"/>
        <v>4500</v>
      </c>
      <c r="J63" s="87">
        <f t="shared" si="9"/>
        <v>466.74</v>
      </c>
      <c r="K63" s="195">
        <v>9000</v>
      </c>
      <c r="L63" s="230">
        <f t="shared" si="10"/>
        <v>858.96</v>
      </c>
    </row>
    <row r="64" spans="1:12" ht="78.75" customHeight="1" x14ac:dyDescent="0.2">
      <c r="A64" s="357"/>
      <c r="B64" s="35" t="s">
        <v>597</v>
      </c>
      <c r="C64" s="36" t="s">
        <v>39</v>
      </c>
      <c r="D64" s="36" t="s">
        <v>430</v>
      </c>
      <c r="E64" s="269">
        <v>87.16</v>
      </c>
      <c r="F64" s="87">
        <f t="shared" si="5"/>
        <v>493.25</v>
      </c>
      <c r="G64" s="87">
        <f t="shared" si="6"/>
        <v>42.99</v>
      </c>
      <c r="H64" s="87">
        <f>ROUND(E64*$J$173,2)</f>
        <v>103.72</v>
      </c>
      <c r="I64" s="87">
        <f t="shared" si="8"/>
        <v>493.25</v>
      </c>
      <c r="J64" s="87">
        <f t="shared" si="9"/>
        <v>51.16</v>
      </c>
      <c r="K64" s="195">
        <v>986.5</v>
      </c>
      <c r="L64" s="230">
        <f t="shared" si="10"/>
        <v>94.15</v>
      </c>
    </row>
    <row r="65" spans="1:12" ht="58.5" customHeight="1" x14ac:dyDescent="0.2">
      <c r="A65" s="139" t="s">
        <v>317</v>
      </c>
      <c r="B65" s="93" t="s">
        <v>678</v>
      </c>
      <c r="C65" s="87" t="s">
        <v>55</v>
      </c>
      <c r="D65" s="36" t="s">
        <v>298</v>
      </c>
      <c r="E65" s="269">
        <v>228.45</v>
      </c>
      <c r="F65" s="87">
        <f t="shared" si="5"/>
        <v>4350</v>
      </c>
      <c r="G65" s="87">
        <f t="shared" si="6"/>
        <v>993.76</v>
      </c>
      <c r="H65" s="87">
        <f>ROUND(E65*$J$175,2)</f>
        <v>265</v>
      </c>
      <c r="I65" s="87">
        <f t="shared" si="8"/>
        <v>4350</v>
      </c>
      <c r="J65" s="87">
        <f t="shared" si="9"/>
        <v>1152.75</v>
      </c>
      <c r="K65" s="195">
        <v>8700</v>
      </c>
      <c r="L65" s="230">
        <f t="shared" si="10"/>
        <v>2146.5100000000002</v>
      </c>
    </row>
    <row r="66" spans="1:12" ht="54.75" customHeight="1" x14ac:dyDescent="0.2">
      <c r="A66" s="357" t="s">
        <v>111</v>
      </c>
      <c r="B66" s="35" t="s">
        <v>601</v>
      </c>
      <c r="C66" s="358" t="s">
        <v>33</v>
      </c>
      <c r="D66" s="36" t="s">
        <v>430</v>
      </c>
      <c r="E66" s="269">
        <v>250.72</v>
      </c>
      <c r="F66" s="87">
        <f t="shared" si="5"/>
        <v>75</v>
      </c>
      <c r="G66" s="87">
        <f t="shared" si="6"/>
        <v>18.8</v>
      </c>
      <c r="H66" s="87">
        <f>ROUND(E66*$J$175,2)</f>
        <v>290.83999999999997</v>
      </c>
      <c r="I66" s="87">
        <f t="shared" si="8"/>
        <v>75</v>
      </c>
      <c r="J66" s="87">
        <f t="shared" si="9"/>
        <v>21.81</v>
      </c>
      <c r="K66" s="195">
        <v>150</v>
      </c>
      <c r="L66" s="230">
        <f t="shared" si="10"/>
        <v>40.61</v>
      </c>
    </row>
    <row r="67" spans="1:12" ht="44.85" customHeight="1" x14ac:dyDescent="0.2">
      <c r="A67" s="357"/>
      <c r="B67" s="35" t="s">
        <v>602</v>
      </c>
      <c r="C67" s="358"/>
      <c r="D67" s="36" t="s">
        <v>430</v>
      </c>
      <c r="E67" s="269">
        <v>250.72</v>
      </c>
      <c r="F67" s="87">
        <f t="shared" si="5"/>
        <v>750</v>
      </c>
      <c r="G67" s="87">
        <f t="shared" si="6"/>
        <v>188.04</v>
      </c>
      <c r="H67" s="87">
        <f>ROUND(E67*$J$175,2)</f>
        <v>290.83999999999997</v>
      </c>
      <c r="I67" s="87">
        <f t="shared" si="8"/>
        <v>750</v>
      </c>
      <c r="J67" s="87">
        <f t="shared" si="9"/>
        <v>218.13</v>
      </c>
      <c r="K67" s="195">
        <v>1500</v>
      </c>
      <c r="L67" s="230">
        <f t="shared" si="10"/>
        <v>406.16999999999996</v>
      </c>
    </row>
    <row r="68" spans="1:12" ht="60.6" customHeight="1" x14ac:dyDescent="0.2">
      <c r="A68" s="357" t="s">
        <v>112</v>
      </c>
      <c r="B68" s="35" t="s">
        <v>679</v>
      </c>
      <c r="C68" s="36" t="s">
        <v>118</v>
      </c>
      <c r="D68" s="36" t="s">
        <v>440</v>
      </c>
      <c r="E68" s="269">
        <v>101.41</v>
      </c>
      <c r="F68" s="87">
        <f t="shared" si="5"/>
        <v>80.5</v>
      </c>
      <c r="G68" s="87">
        <f t="shared" si="6"/>
        <v>8.16</v>
      </c>
      <c r="H68" s="87">
        <f>ROUND(E68*$J$175,2)</f>
        <v>117.64</v>
      </c>
      <c r="I68" s="87">
        <f t="shared" si="8"/>
        <v>80.5</v>
      </c>
      <c r="J68" s="87">
        <f t="shared" si="9"/>
        <v>9.4700000000000006</v>
      </c>
      <c r="K68" s="195">
        <v>161</v>
      </c>
      <c r="L68" s="230">
        <f t="shared" si="10"/>
        <v>17.630000000000003</v>
      </c>
    </row>
    <row r="69" spans="1:12" ht="60.6" customHeight="1" x14ac:dyDescent="0.2">
      <c r="A69" s="357"/>
      <c r="B69" s="35" t="s">
        <v>604</v>
      </c>
      <c r="C69" s="36" t="s">
        <v>118</v>
      </c>
      <c r="D69" s="36" t="s">
        <v>440</v>
      </c>
      <c r="E69" s="269">
        <v>101.41</v>
      </c>
      <c r="F69" s="87">
        <f t="shared" si="5"/>
        <v>1115</v>
      </c>
      <c r="G69" s="87">
        <f t="shared" si="6"/>
        <v>113.07</v>
      </c>
      <c r="H69" s="87">
        <f>ROUND(E69*$J$175,2)</f>
        <v>117.64</v>
      </c>
      <c r="I69" s="87">
        <f t="shared" si="8"/>
        <v>1115</v>
      </c>
      <c r="J69" s="87">
        <f t="shared" si="9"/>
        <v>131.16999999999999</v>
      </c>
      <c r="K69" s="195">
        <v>2230</v>
      </c>
      <c r="L69" s="230">
        <f t="shared" si="10"/>
        <v>244.23999999999998</v>
      </c>
    </row>
    <row r="70" spans="1:12" ht="46.35" customHeight="1" x14ac:dyDescent="0.2">
      <c r="A70" s="357" t="s">
        <v>114</v>
      </c>
      <c r="B70" s="35" t="s">
        <v>680</v>
      </c>
      <c r="C70" s="36" t="s">
        <v>39</v>
      </c>
      <c r="D70" s="36" t="s">
        <v>430</v>
      </c>
      <c r="E70" s="269">
        <v>87.16</v>
      </c>
      <c r="F70" s="87">
        <f t="shared" si="5"/>
        <v>18.53</v>
      </c>
      <c r="G70" s="87">
        <f t="shared" si="6"/>
        <v>1.62</v>
      </c>
      <c r="H70" s="87">
        <f>ROUND(E70*$J$173,2)</f>
        <v>103.72</v>
      </c>
      <c r="I70" s="87">
        <f t="shared" si="8"/>
        <v>18.519999999999996</v>
      </c>
      <c r="J70" s="87">
        <f t="shared" si="9"/>
        <v>1.92</v>
      </c>
      <c r="K70" s="195">
        <v>37.049999999999997</v>
      </c>
      <c r="L70" s="230">
        <f t="shared" si="10"/>
        <v>3.54</v>
      </c>
    </row>
    <row r="71" spans="1:12" ht="59.65" customHeight="1" x14ac:dyDescent="0.2">
      <c r="A71" s="357"/>
      <c r="B71" s="35" t="s">
        <v>608</v>
      </c>
      <c r="C71" s="36" t="s">
        <v>39</v>
      </c>
      <c r="D71" s="36" t="s">
        <v>430</v>
      </c>
      <c r="E71" s="269">
        <v>87.16</v>
      </c>
      <c r="F71" s="87">
        <f t="shared" si="5"/>
        <v>1000.36</v>
      </c>
      <c r="G71" s="87">
        <f t="shared" si="6"/>
        <v>87.19</v>
      </c>
      <c r="H71" s="87">
        <f>ROUND(E71*$J$173,2)</f>
        <v>103.72</v>
      </c>
      <c r="I71" s="87">
        <f t="shared" si="8"/>
        <v>1000.36</v>
      </c>
      <c r="J71" s="87">
        <f t="shared" si="9"/>
        <v>103.76</v>
      </c>
      <c r="K71" s="195">
        <v>2000.72</v>
      </c>
      <c r="L71" s="230">
        <f t="shared" si="10"/>
        <v>190.95</v>
      </c>
    </row>
    <row r="72" spans="1:12" ht="58.9" customHeight="1" x14ac:dyDescent="0.2">
      <c r="A72" s="357" t="s">
        <v>116</v>
      </c>
      <c r="B72" s="35" t="s">
        <v>609</v>
      </c>
      <c r="C72" s="36" t="s">
        <v>39</v>
      </c>
      <c r="D72" s="36" t="s">
        <v>430</v>
      </c>
      <c r="E72" s="269">
        <v>87.16</v>
      </c>
      <c r="F72" s="87">
        <f t="shared" si="5"/>
        <v>1700</v>
      </c>
      <c r="G72" s="87">
        <f t="shared" si="6"/>
        <v>148.16999999999999</v>
      </c>
      <c r="H72" s="87">
        <f>ROUND(E72*$J$173,2)</f>
        <v>103.72</v>
      </c>
      <c r="I72" s="87">
        <f t="shared" si="8"/>
        <v>1700</v>
      </c>
      <c r="J72" s="87">
        <f t="shared" si="9"/>
        <v>176.32</v>
      </c>
      <c r="K72" s="30">
        <v>3400</v>
      </c>
      <c r="L72" s="230">
        <f t="shared" si="10"/>
        <v>324.49</v>
      </c>
    </row>
    <row r="73" spans="1:12" ht="63.75" customHeight="1" x14ac:dyDescent="0.2">
      <c r="A73" s="357"/>
      <c r="B73" s="35" t="s">
        <v>610</v>
      </c>
      <c r="C73" s="36" t="s">
        <v>39</v>
      </c>
      <c r="D73" s="36" t="s">
        <v>430</v>
      </c>
      <c r="E73" s="269">
        <v>87.16</v>
      </c>
      <c r="F73" s="87">
        <f t="shared" si="5"/>
        <v>1900</v>
      </c>
      <c r="G73" s="87">
        <f t="shared" si="6"/>
        <v>165.6</v>
      </c>
      <c r="H73" s="87">
        <f>ROUND(E73*$J$173,2)</f>
        <v>103.72</v>
      </c>
      <c r="I73" s="87">
        <f t="shared" si="8"/>
        <v>1900</v>
      </c>
      <c r="J73" s="87">
        <f t="shared" si="9"/>
        <v>197.07</v>
      </c>
      <c r="K73" s="30">
        <v>3800</v>
      </c>
      <c r="L73" s="230">
        <f t="shared" si="10"/>
        <v>362.66999999999996</v>
      </c>
    </row>
    <row r="74" spans="1:12" ht="54.75" customHeight="1" x14ac:dyDescent="0.2">
      <c r="A74" s="139" t="s">
        <v>117</v>
      </c>
      <c r="B74" s="35" t="s">
        <v>611</v>
      </c>
      <c r="C74" s="36" t="s">
        <v>39</v>
      </c>
      <c r="D74" s="36" t="s">
        <v>430</v>
      </c>
      <c r="E74" s="269">
        <v>87.16</v>
      </c>
      <c r="F74" s="87">
        <f t="shared" ref="F74:F90" si="12">ROUND(K74/12*6,2)</f>
        <v>6750</v>
      </c>
      <c r="G74" s="87">
        <f t="shared" ref="G74:G90" si="13">ROUND(E74*F74/1000,2)</f>
        <v>588.33000000000004</v>
      </c>
      <c r="H74" s="87">
        <f>ROUND(E74*$J$173,2)</f>
        <v>103.72</v>
      </c>
      <c r="I74" s="87">
        <f t="shared" ref="I74:I90" si="14">K74-F74</f>
        <v>6750</v>
      </c>
      <c r="J74" s="87">
        <f t="shared" ref="J74:J90" si="15">ROUND(H74*I74/1000,2)</f>
        <v>700.11</v>
      </c>
      <c r="K74" s="195">
        <v>13500</v>
      </c>
      <c r="L74" s="230">
        <f t="shared" ref="L74:L90" si="16">G74+J74</f>
        <v>1288.44</v>
      </c>
    </row>
    <row r="75" spans="1:12" ht="52.15" customHeight="1" x14ac:dyDescent="0.2">
      <c r="A75" s="357" t="s">
        <v>324</v>
      </c>
      <c r="B75" s="35" t="s">
        <v>681</v>
      </c>
      <c r="C75" s="36" t="s">
        <v>39</v>
      </c>
      <c r="D75" s="36" t="s">
        <v>430</v>
      </c>
      <c r="E75" s="269">
        <v>73.239999999999995</v>
      </c>
      <c r="F75" s="87">
        <f t="shared" si="12"/>
        <v>28.5</v>
      </c>
      <c r="G75" s="87">
        <f t="shared" si="13"/>
        <v>2.09</v>
      </c>
      <c r="H75" s="269">
        <v>73.239999999999995</v>
      </c>
      <c r="I75" s="87">
        <f t="shared" si="14"/>
        <v>28.5</v>
      </c>
      <c r="J75" s="87">
        <f t="shared" si="15"/>
        <v>2.09</v>
      </c>
      <c r="K75" s="195">
        <v>57</v>
      </c>
      <c r="L75" s="230">
        <f t="shared" si="16"/>
        <v>4.18</v>
      </c>
    </row>
    <row r="76" spans="1:12" ht="67.900000000000006" customHeight="1" x14ac:dyDescent="0.2">
      <c r="A76" s="357"/>
      <c r="B76" s="35" t="s">
        <v>682</v>
      </c>
      <c r="C76" s="36" t="s">
        <v>39</v>
      </c>
      <c r="D76" s="36" t="s">
        <v>430</v>
      </c>
      <c r="E76" s="269">
        <v>87.16</v>
      </c>
      <c r="F76" s="87">
        <f t="shared" si="12"/>
        <v>4500</v>
      </c>
      <c r="G76" s="87">
        <f t="shared" si="13"/>
        <v>392.22</v>
      </c>
      <c r="H76" s="87">
        <f t="shared" ref="H76:H86" si="17">ROUND(E76*$J$173,2)</f>
        <v>103.72</v>
      </c>
      <c r="I76" s="87">
        <f t="shared" si="14"/>
        <v>4500</v>
      </c>
      <c r="J76" s="87">
        <f t="shared" si="15"/>
        <v>466.74</v>
      </c>
      <c r="K76" s="30">
        <v>9000</v>
      </c>
      <c r="L76" s="230">
        <f t="shared" si="16"/>
        <v>858.96</v>
      </c>
    </row>
    <row r="77" spans="1:12" ht="43.9" customHeight="1" x14ac:dyDescent="0.2">
      <c r="A77" s="357"/>
      <c r="B77" s="35" t="s">
        <v>683</v>
      </c>
      <c r="C77" s="36" t="s">
        <v>39</v>
      </c>
      <c r="D77" s="36" t="s">
        <v>430</v>
      </c>
      <c r="E77" s="269">
        <v>87.16</v>
      </c>
      <c r="F77" s="87">
        <f t="shared" si="12"/>
        <v>7972.53</v>
      </c>
      <c r="G77" s="87">
        <f t="shared" si="13"/>
        <v>694.89</v>
      </c>
      <c r="H77" s="87">
        <f t="shared" si="17"/>
        <v>103.72</v>
      </c>
      <c r="I77" s="87">
        <f t="shared" si="14"/>
        <v>7972.5199999999995</v>
      </c>
      <c r="J77" s="87">
        <f t="shared" si="15"/>
        <v>826.91</v>
      </c>
      <c r="K77" s="195">
        <v>15945.05</v>
      </c>
      <c r="L77" s="230">
        <f t="shared" si="16"/>
        <v>1521.8</v>
      </c>
    </row>
    <row r="78" spans="1:12" ht="63" customHeight="1" x14ac:dyDescent="0.2">
      <c r="A78" s="139" t="s">
        <v>121</v>
      </c>
      <c r="B78" s="35" t="s">
        <v>684</v>
      </c>
      <c r="C78" s="36" t="s">
        <v>39</v>
      </c>
      <c r="D78" s="36" t="s">
        <v>430</v>
      </c>
      <c r="E78" s="269">
        <v>87.16</v>
      </c>
      <c r="F78" s="87">
        <f t="shared" si="12"/>
        <v>3000</v>
      </c>
      <c r="G78" s="87">
        <f t="shared" si="13"/>
        <v>261.48</v>
      </c>
      <c r="H78" s="87">
        <f t="shared" si="17"/>
        <v>103.72</v>
      </c>
      <c r="I78" s="87">
        <f t="shared" si="14"/>
        <v>3000</v>
      </c>
      <c r="J78" s="87">
        <f t="shared" si="15"/>
        <v>311.16000000000003</v>
      </c>
      <c r="K78" s="195">
        <v>6000</v>
      </c>
      <c r="L78" s="230">
        <f t="shared" si="16"/>
        <v>572.6400000000001</v>
      </c>
    </row>
    <row r="79" spans="1:12" ht="50.65" customHeight="1" x14ac:dyDescent="0.2">
      <c r="A79" s="139" t="s">
        <v>442</v>
      </c>
      <c r="B79" s="35" t="s">
        <v>616</v>
      </c>
      <c r="C79" s="36" t="s">
        <v>39</v>
      </c>
      <c r="D79" s="36" t="s">
        <v>430</v>
      </c>
      <c r="E79" s="269">
        <v>87.16</v>
      </c>
      <c r="F79" s="87">
        <f t="shared" si="12"/>
        <v>3050</v>
      </c>
      <c r="G79" s="87">
        <f t="shared" si="13"/>
        <v>265.83999999999997</v>
      </c>
      <c r="H79" s="87">
        <f t="shared" si="17"/>
        <v>103.72</v>
      </c>
      <c r="I79" s="87">
        <f t="shared" si="14"/>
        <v>3050</v>
      </c>
      <c r="J79" s="87">
        <f t="shared" si="15"/>
        <v>316.35000000000002</v>
      </c>
      <c r="K79" s="195">
        <v>6100</v>
      </c>
      <c r="L79" s="230">
        <f t="shared" si="16"/>
        <v>582.19000000000005</v>
      </c>
    </row>
    <row r="80" spans="1:12" ht="57.2" customHeight="1" x14ac:dyDescent="0.2">
      <c r="A80" s="357" t="s">
        <v>123</v>
      </c>
      <c r="B80" s="35" t="s">
        <v>685</v>
      </c>
      <c r="C80" s="36" t="s">
        <v>39</v>
      </c>
      <c r="D80" s="36" t="s">
        <v>430</v>
      </c>
      <c r="E80" s="269">
        <v>87.16</v>
      </c>
      <c r="F80" s="87">
        <f t="shared" si="12"/>
        <v>275</v>
      </c>
      <c r="G80" s="87">
        <f t="shared" si="13"/>
        <v>23.97</v>
      </c>
      <c r="H80" s="87">
        <f t="shared" si="17"/>
        <v>103.72</v>
      </c>
      <c r="I80" s="87">
        <f t="shared" si="14"/>
        <v>275</v>
      </c>
      <c r="J80" s="87">
        <f t="shared" si="15"/>
        <v>28.52</v>
      </c>
      <c r="K80" s="30">
        <v>550</v>
      </c>
      <c r="L80" s="230">
        <f t="shared" si="16"/>
        <v>52.489999999999995</v>
      </c>
    </row>
    <row r="81" spans="1:12" ht="64.7" customHeight="1" x14ac:dyDescent="0.2">
      <c r="A81" s="357"/>
      <c r="B81" s="35" t="s">
        <v>618</v>
      </c>
      <c r="C81" s="36" t="s">
        <v>39</v>
      </c>
      <c r="D81" s="36" t="s">
        <v>430</v>
      </c>
      <c r="E81" s="269">
        <v>87.16</v>
      </c>
      <c r="F81" s="87">
        <f t="shared" si="12"/>
        <v>509.65</v>
      </c>
      <c r="G81" s="87">
        <f t="shared" si="13"/>
        <v>44.42</v>
      </c>
      <c r="H81" s="87">
        <f t="shared" si="17"/>
        <v>103.72</v>
      </c>
      <c r="I81" s="87">
        <f t="shared" si="14"/>
        <v>509.64</v>
      </c>
      <c r="J81" s="87">
        <f t="shared" si="15"/>
        <v>52.86</v>
      </c>
      <c r="K81" s="30">
        <v>1019.29</v>
      </c>
      <c r="L81" s="230">
        <f t="shared" si="16"/>
        <v>97.28</v>
      </c>
    </row>
    <row r="82" spans="1:12" ht="55.5" customHeight="1" x14ac:dyDescent="0.2">
      <c r="A82" s="357" t="s">
        <v>443</v>
      </c>
      <c r="B82" s="35" t="s">
        <v>619</v>
      </c>
      <c r="C82" s="36" t="s">
        <v>39</v>
      </c>
      <c r="D82" s="36" t="s">
        <v>430</v>
      </c>
      <c r="E82" s="269">
        <v>87.16</v>
      </c>
      <c r="F82" s="87">
        <f t="shared" si="12"/>
        <v>102.5</v>
      </c>
      <c r="G82" s="87">
        <f t="shared" si="13"/>
        <v>8.93</v>
      </c>
      <c r="H82" s="87">
        <f t="shared" si="17"/>
        <v>103.72</v>
      </c>
      <c r="I82" s="87">
        <f t="shared" si="14"/>
        <v>102.5</v>
      </c>
      <c r="J82" s="87">
        <f t="shared" si="15"/>
        <v>10.63</v>
      </c>
      <c r="K82" s="195">
        <v>205</v>
      </c>
      <c r="L82" s="230">
        <f t="shared" si="16"/>
        <v>19.560000000000002</v>
      </c>
    </row>
    <row r="83" spans="1:12" ht="50.65" customHeight="1" x14ac:dyDescent="0.2">
      <c r="A83" s="357"/>
      <c r="B83" s="35" t="s">
        <v>620</v>
      </c>
      <c r="C83" s="36" t="s">
        <v>39</v>
      </c>
      <c r="D83" s="36" t="s">
        <v>430</v>
      </c>
      <c r="E83" s="269">
        <v>87.16</v>
      </c>
      <c r="F83" s="87">
        <f t="shared" si="12"/>
        <v>3250</v>
      </c>
      <c r="G83" s="87">
        <f t="shared" si="13"/>
        <v>283.27</v>
      </c>
      <c r="H83" s="87">
        <f t="shared" si="17"/>
        <v>103.72</v>
      </c>
      <c r="I83" s="87">
        <f t="shared" si="14"/>
        <v>3250</v>
      </c>
      <c r="J83" s="87">
        <f t="shared" si="15"/>
        <v>337.09</v>
      </c>
      <c r="K83" s="30">
        <v>6500</v>
      </c>
      <c r="L83" s="230">
        <f t="shared" si="16"/>
        <v>620.3599999999999</v>
      </c>
    </row>
    <row r="84" spans="1:12" ht="62.1" customHeight="1" x14ac:dyDescent="0.2">
      <c r="A84" s="139" t="s">
        <v>125</v>
      </c>
      <c r="B84" s="35" t="s">
        <v>621</v>
      </c>
      <c r="C84" s="36" t="s">
        <v>39</v>
      </c>
      <c r="D84" s="36" t="s">
        <v>430</v>
      </c>
      <c r="E84" s="269">
        <v>87.16</v>
      </c>
      <c r="F84" s="87">
        <f t="shared" si="12"/>
        <v>1000</v>
      </c>
      <c r="G84" s="87">
        <f t="shared" si="13"/>
        <v>87.16</v>
      </c>
      <c r="H84" s="87">
        <f t="shared" si="17"/>
        <v>103.72</v>
      </c>
      <c r="I84" s="87">
        <f t="shared" si="14"/>
        <v>1000</v>
      </c>
      <c r="J84" s="87">
        <f t="shared" si="15"/>
        <v>103.72</v>
      </c>
      <c r="K84" s="30">
        <v>2000</v>
      </c>
      <c r="L84" s="230">
        <f t="shared" si="16"/>
        <v>190.88</v>
      </c>
    </row>
    <row r="85" spans="1:12" ht="65.25" customHeight="1" x14ac:dyDescent="0.2">
      <c r="A85" s="139" t="s">
        <v>126</v>
      </c>
      <c r="B85" s="35" t="s">
        <v>622</v>
      </c>
      <c r="C85" s="36" t="s">
        <v>39</v>
      </c>
      <c r="D85" s="36" t="s">
        <v>430</v>
      </c>
      <c r="E85" s="269">
        <v>87.16</v>
      </c>
      <c r="F85" s="87">
        <f t="shared" si="12"/>
        <v>1275</v>
      </c>
      <c r="G85" s="87">
        <f t="shared" si="13"/>
        <v>111.13</v>
      </c>
      <c r="H85" s="87">
        <f t="shared" si="17"/>
        <v>103.72</v>
      </c>
      <c r="I85" s="87">
        <f t="shared" si="14"/>
        <v>1275</v>
      </c>
      <c r="J85" s="87">
        <f t="shared" si="15"/>
        <v>132.24</v>
      </c>
      <c r="K85" s="195">
        <v>2550</v>
      </c>
      <c r="L85" s="230">
        <f t="shared" si="16"/>
        <v>243.37</v>
      </c>
    </row>
    <row r="86" spans="1:12" ht="57.2" customHeight="1" x14ac:dyDescent="0.2">
      <c r="A86" s="139" t="s">
        <v>327</v>
      </c>
      <c r="B86" s="35" t="s">
        <v>623</v>
      </c>
      <c r="C86" s="36" t="s">
        <v>39</v>
      </c>
      <c r="D86" s="36" t="s">
        <v>430</v>
      </c>
      <c r="E86" s="269">
        <v>87.16</v>
      </c>
      <c r="F86" s="87">
        <f t="shared" si="12"/>
        <v>245</v>
      </c>
      <c r="G86" s="87">
        <f t="shared" si="13"/>
        <v>21.35</v>
      </c>
      <c r="H86" s="87">
        <f t="shared" si="17"/>
        <v>103.72</v>
      </c>
      <c r="I86" s="87">
        <f t="shared" si="14"/>
        <v>245</v>
      </c>
      <c r="J86" s="87">
        <f t="shared" si="15"/>
        <v>25.41</v>
      </c>
      <c r="K86" s="195">
        <v>490</v>
      </c>
      <c r="L86" s="230">
        <f t="shared" si="16"/>
        <v>46.760000000000005</v>
      </c>
    </row>
    <row r="87" spans="1:12" ht="49.7" customHeight="1" x14ac:dyDescent="0.2">
      <c r="A87" s="357" t="s">
        <v>128</v>
      </c>
      <c r="B87" s="35" t="s">
        <v>686</v>
      </c>
      <c r="C87" s="36" t="s">
        <v>265</v>
      </c>
      <c r="D87" s="36" t="s">
        <v>447</v>
      </c>
      <c r="E87" s="269">
        <v>267.62</v>
      </c>
      <c r="F87" s="87">
        <f t="shared" si="12"/>
        <v>944.17</v>
      </c>
      <c r="G87" s="87">
        <f t="shared" si="13"/>
        <v>252.68</v>
      </c>
      <c r="H87" s="87">
        <f>ROUND(E87*$J$175,2)</f>
        <v>310.44</v>
      </c>
      <c r="I87" s="87">
        <f t="shared" si="14"/>
        <v>944.16</v>
      </c>
      <c r="J87" s="87">
        <f t="shared" si="15"/>
        <v>293.11</v>
      </c>
      <c r="K87" s="30">
        <v>1888.33</v>
      </c>
      <c r="L87" s="230">
        <f t="shared" si="16"/>
        <v>545.79</v>
      </c>
    </row>
    <row r="88" spans="1:12" ht="49.7" customHeight="1" x14ac:dyDescent="0.2">
      <c r="A88" s="357"/>
      <c r="B88" s="35" t="s">
        <v>687</v>
      </c>
      <c r="C88" s="36" t="s">
        <v>265</v>
      </c>
      <c r="D88" s="36" t="s">
        <v>447</v>
      </c>
      <c r="E88" s="269">
        <v>267.62</v>
      </c>
      <c r="F88" s="87">
        <f t="shared" si="12"/>
        <v>1350</v>
      </c>
      <c r="G88" s="87">
        <f t="shared" si="13"/>
        <v>361.29</v>
      </c>
      <c r="H88" s="87">
        <f>ROUND(E88*$J$175,2)</f>
        <v>310.44</v>
      </c>
      <c r="I88" s="87">
        <f t="shared" si="14"/>
        <v>1350</v>
      </c>
      <c r="J88" s="87">
        <f t="shared" si="15"/>
        <v>419.09</v>
      </c>
      <c r="K88" s="30">
        <v>2700</v>
      </c>
      <c r="L88" s="230">
        <f t="shared" si="16"/>
        <v>780.38</v>
      </c>
    </row>
    <row r="89" spans="1:12" ht="58.9" customHeight="1" x14ac:dyDescent="0.2">
      <c r="A89" s="357" t="s">
        <v>129</v>
      </c>
      <c r="B89" s="35" t="s">
        <v>629</v>
      </c>
      <c r="C89" s="36" t="s">
        <v>39</v>
      </c>
      <c r="D89" s="36" t="s">
        <v>430</v>
      </c>
      <c r="E89" s="269">
        <v>87.16</v>
      </c>
      <c r="F89" s="208">
        <f t="shared" si="12"/>
        <v>25.3</v>
      </c>
      <c r="G89" s="208">
        <f t="shared" si="13"/>
        <v>2.21</v>
      </c>
      <c r="H89" s="87">
        <f>ROUND(E89*$J$173,2)</f>
        <v>103.72</v>
      </c>
      <c r="I89" s="208">
        <f t="shared" si="14"/>
        <v>25.3</v>
      </c>
      <c r="J89" s="208">
        <f t="shared" si="15"/>
        <v>2.62</v>
      </c>
      <c r="K89" s="195">
        <v>50.6</v>
      </c>
      <c r="L89" s="230">
        <f t="shared" si="16"/>
        <v>4.83</v>
      </c>
    </row>
    <row r="90" spans="1:12" ht="64.7" customHeight="1" x14ac:dyDescent="0.2">
      <c r="A90" s="357"/>
      <c r="B90" s="35" t="s">
        <v>630</v>
      </c>
      <c r="C90" s="36" t="s">
        <v>39</v>
      </c>
      <c r="D90" s="36" t="s">
        <v>430</v>
      </c>
      <c r="E90" s="269">
        <v>87.16</v>
      </c>
      <c r="F90" s="87">
        <f t="shared" si="12"/>
        <v>420</v>
      </c>
      <c r="G90" s="87">
        <f t="shared" si="13"/>
        <v>36.61</v>
      </c>
      <c r="H90" s="87">
        <f>ROUND(E90*$J$173,2)</f>
        <v>103.72</v>
      </c>
      <c r="I90" s="87">
        <f t="shared" si="14"/>
        <v>420</v>
      </c>
      <c r="J90" s="87">
        <f t="shared" si="15"/>
        <v>43.56</v>
      </c>
      <c r="K90" s="30">
        <v>840</v>
      </c>
      <c r="L90" s="230">
        <f t="shared" si="16"/>
        <v>80.17</v>
      </c>
    </row>
    <row r="91" spans="1:12" ht="51.4" customHeight="1" x14ac:dyDescent="0.2">
      <c r="A91" s="357" t="s">
        <v>130</v>
      </c>
      <c r="B91" s="39" t="s">
        <v>513</v>
      </c>
      <c r="C91" s="31"/>
      <c r="D91" s="31"/>
      <c r="E91" s="31"/>
      <c r="F91" s="31">
        <f>SUM(F92:F94)</f>
        <v>859.46</v>
      </c>
      <c r="G91" s="31">
        <f>SUM(G92:G94)</f>
        <v>90.240000000000009</v>
      </c>
      <c r="H91" s="31"/>
      <c r="I91" s="31">
        <f>SUM(I92:I94)</f>
        <v>859.45</v>
      </c>
      <c r="J91" s="31">
        <f>SUM(J92:J94)</f>
        <v>104.67999999999999</v>
      </c>
      <c r="K91" s="31">
        <f>SUM(K92:K94)</f>
        <v>1718.91</v>
      </c>
      <c r="L91" s="141">
        <f>SUM(L92:L94)</f>
        <v>194.92000000000002</v>
      </c>
    </row>
    <row r="92" spans="1:12" ht="48" customHeight="1" x14ac:dyDescent="0.2">
      <c r="A92" s="357"/>
      <c r="B92" s="35" t="s">
        <v>328</v>
      </c>
      <c r="C92" s="89" t="s">
        <v>514</v>
      </c>
      <c r="D92" s="36" t="s">
        <v>515</v>
      </c>
      <c r="E92" s="269">
        <v>98.77</v>
      </c>
      <c r="F92" s="87">
        <f>ROUND(K92/12*6,2)</f>
        <v>500</v>
      </c>
      <c r="G92" s="87">
        <f>ROUND(E92*F92/1000,2)</f>
        <v>49.39</v>
      </c>
      <c r="H92" s="87">
        <f>ROUND(E92*$J$175,2)</f>
        <v>114.57</v>
      </c>
      <c r="I92" s="87">
        <f>K92-F92</f>
        <v>500</v>
      </c>
      <c r="J92" s="87">
        <f>ROUND(H92*I92/1000,2)</f>
        <v>57.29</v>
      </c>
      <c r="K92" s="30">
        <v>1000</v>
      </c>
      <c r="L92" s="230">
        <f>G92+J92</f>
        <v>106.68</v>
      </c>
    </row>
    <row r="93" spans="1:12" ht="65.45" customHeight="1" x14ac:dyDescent="0.2">
      <c r="A93" s="357"/>
      <c r="B93" s="35" t="s">
        <v>634</v>
      </c>
      <c r="C93" s="36" t="s">
        <v>139</v>
      </c>
      <c r="D93" s="272" t="s">
        <v>516</v>
      </c>
      <c r="E93" s="88">
        <v>113.62</v>
      </c>
      <c r="F93" s="208">
        <f>ROUND(K93/12*6,2)</f>
        <v>355</v>
      </c>
      <c r="G93" s="208">
        <f>ROUND(E93*F93/1000,2)</f>
        <v>40.340000000000003</v>
      </c>
      <c r="H93" s="87">
        <f>ROUND(E93*$J$175,2)</f>
        <v>131.80000000000001</v>
      </c>
      <c r="I93" s="208">
        <f>K93-F93</f>
        <v>355</v>
      </c>
      <c r="J93" s="208">
        <f>ROUND(H93*I93/1000,2)</f>
        <v>46.79</v>
      </c>
      <c r="K93" s="30">
        <v>710</v>
      </c>
      <c r="L93" s="230">
        <f>G93+J93</f>
        <v>87.13</v>
      </c>
    </row>
    <row r="94" spans="1:12" ht="64.5" customHeight="1" x14ac:dyDescent="0.2">
      <c r="A94" s="357"/>
      <c r="B94" s="35" t="s">
        <v>635</v>
      </c>
      <c r="C94" s="36" t="s">
        <v>140</v>
      </c>
      <c r="D94" s="36" t="s">
        <v>517</v>
      </c>
      <c r="E94" s="269">
        <v>115.39</v>
      </c>
      <c r="F94" s="87">
        <f>ROUND(K94/12*6,2)</f>
        <v>4.46</v>
      </c>
      <c r="G94" s="87">
        <f>ROUND(E94*F94/1000,2)</f>
        <v>0.51</v>
      </c>
      <c r="H94" s="87">
        <f>ROUND(E94*$J$175,2)</f>
        <v>133.85</v>
      </c>
      <c r="I94" s="87">
        <f>K94-F94</f>
        <v>4.45</v>
      </c>
      <c r="J94" s="87">
        <f>ROUND(H94*I94/1000,2)</f>
        <v>0.6</v>
      </c>
      <c r="K94" s="30">
        <v>8.91</v>
      </c>
      <c r="L94" s="230">
        <f>G94+J94</f>
        <v>1.1099999999999999</v>
      </c>
    </row>
    <row r="95" spans="1:12" ht="66.400000000000006" customHeight="1" x14ac:dyDescent="0.2">
      <c r="A95" s="357"/>
      <c r="B95" s="39" t="s">
        <v>141</v>
      </c>
      <c r="C95" s="31"/>
      <c r="D95" s="31"/>
      <c r="E95" s="198"/>
      <c r="F95" s="198">
        <f>SUM(F96:F98)</f>
        <v>755</v>
      </c>
      <c r="G95" s="198">
        <f>SUM(G96:G98)</f>
        <v>78.38</v>
      </c>
      <c r="H95" s="198"/>
      <c r="I95" s="198">
        <f>SUM(I96:I98)</f>
        <v>755</v>
      </c>
      <c r="J95" s="198">
        <f>SUM(J96:J98)</f>
        <v>90.910000000000011</v>
      </c>
      <c r="K95" s="198">
        <f>SUM(K96:K98)</f>
        <v>1510</v>
      </c>
      <c r="L95" s="283">
        <f>SUM(L96:L98)</f>
        <v>169.29000000000002</v>
      </c>
    </row>
    <row r="96" spans="1:12" ht="53.85" customHeight="1" x14ac:dyDescent="0.2">
      <c r="A96" s="357"/>
      <c r="B96" s="35" t="s">
        <v>328</v>
      </c>
      <c r="C96" s="89" t="s">
        <v>514</v>
      </c>
      <c r="D96" s="38" t="s">
        <v>515</v>
      </c>
      <c r="E96" s="269">
        <v>98.77</v>
      </c>
      <c r="F96" s="87">
        <f>ROUND(K96/12*6,2)</f>
        <v>500</v>
      </c>
      <c r="G96" s="87">
        <f>ROUND(E96*F96/1000,2)</f>
        <v>49.39</v>
      </c>
      <c r="H96" s="87">
        <f>ROUND(E96*$J$175,2)</f>
        <v>114.57</v>
      </c>
      <c r="I96" s="87">
        <f>K96-F96</f>
        <v>500</v>
      </c>
      <c r="J96" s="87">
        <f>ROUND(H96*I96/1000,2)</f>
        <v>57.29</v>
      </c>
      <c r="K96" s="30">
        <v>1000</v>
      </c>
      <c r="L96" s="230">
        <f>G96+J96</f>
        <v>106.68</v>
      </c>
    </row>
    <row r="97" spans="1:12" s="200" customFormat="1" ht="45.6" customHeight="1" x14ac:dyDescent="0.2">
      <c r="A97" s="357"/>
      <c r="B97" s="35" t="s">
        <v>688</v>
      </c>
      <c r="C97" s="36" t="s">
        <v>139</v>
      </c>
      <c r="D97" s="272" t="s">
        <v>516</v>
      </c>
      <c r="E97" s="88">
        <v>113.62</v>
      </c>
      <c r="F97" s="208">
        <f>ROUND(K97/12*6,2)</f>
        <v>250</v>
      </c>
      <c r="G97" s="208">
        <f>ROUND(E97*F97/1000,2)</f>
        <v>28.41</v>
      </c>
      <c r="H97" s="87">
        <f>ROUND(E97*$J$175,2)</f>
        <v>131.80000000000001</v>
      </c>
      <c r="I97" s="208">
        <f>K97-F97</f>
        <v>250</v>
      </c>
      <c r="J97" s="87">
        <f>ROUND(H97*I97/1000,2)</f>
        <v>32.950000000000003</v>
      </c>
      <c r="K97" s="30">
        <v>500</v>
      </c>
      <c r="L97" s="230">
        <f>G97+J97</f>
        <v>61.36</v>
      </c>
    </row>
    <row r="98" spans="1:12" s="200" customFormat="1" ht="54" customHeight="1" x14ac:dyDescent="0.2">
      <c r="A98" s="357"/>
      <c r="B98" s="35" t="s">
        <v>637</v>
      </c>
      <c r="C98" s="36" t="s">
        <v>140</v>
      </c>
      <c r="D98" s="38" t="s">
        <v>517</v>
      </c>
      <c r="E98" s="269">
        <v>115.39</v>
      </c>
      <c r="F98" s="87">
        <f>ROUND(K98/12*6,2)</f>
        <v>5</v>
      </c>
      <c r="G98" s="87">
        <f>ROUND(E98*F98/1000,2)</f>
        <v>0.57999999999999996</v>
      </c>
      <c r="H98" s="87">
        <f>ROUND(E98*$J$175,2)</f>
        <v>133.85</v>
      </c>
      <c r="I98" s="87">
        <f>K98-F98</f>
        <v>5</v>
      </c>
      <c r="J98" s="87">
        <f>ROUND(H98*I98/1000,2)</f>
        <v>0.67</v>
      </c>
      <c r="K98" s="195">
        <v>10</v>
      </c>
      <c r="L98" s="230">
        <f>G98+J98</f>
        <v>1.25</v>
      </c>
    </row>
    <row r="99" spans="1:12" s="200" customFormat="1" ht="42.75" customHeight="1" x14ac:dyDescent="0.2">
      <c r="A99" s="357" t="s">
        <v>131</v>
      </c>
      <c r="B99" s="39" t="s">
        <v>638</v>
      </c>
      <c r="C99" s="31"/>
      <c r="D99" s="31"/>
      <c r="E99" s="31"/>
      <c r="F99" s="31">
        <f>SUM(F100:F101)</f>
        <v>18.5</v>
      </c>
      <c r="G99" s="31">
        <f>SUM(G100:G101)</f>
        <v>4.42</v>
      </c>
      <c r="H99" s="31"/>
      <c r="I99" s="42">
        <f>SUM(I100:I101)</f>
        <v>18.5</v>
      </c>
      <c r="J99" s="42">
        <f>SUM(J100:J101)</f>
        <v>5.1199999999999992</v>
      </c>
      <c r="K99" s="42">
        <f>SUM(K100:K101)</f>
        <v>37</v>
      </c>
      <c r="L99" s="232">
        <f>SUM(L100:L101)</f>
        <v>9.5399999999999991</v>
      </c>
    </row>
    <row r="100" spans="1:12" s="200" customFormat="1" ht="48.95" customHeight="1" x14ac:dyDescent="0.2">
      <c r="A100" s="357"/>
      <c r="B100" s="35" t="s">
        <v>143</v>
      </c>
      <c r="C100" s="36" t="s">
        <v>62</v>
      </c>
      <c r="D100" s="36" t="s">
        <v>430</v>
      </c>
      <c r="E100" s="88">
        <v>238.75</v>
      </c>
      <c r="F100" s="208">
        <f>ROUND(K100/12*6,2)</f>
        <v>16</v>
      </c>
      <c r="G100" s="208">
        <f>ROUND(E100*F100/1000,2)</f>
        <v>3.82</v>
      </c>
      <c r="H100" s="87">
        <f>ROUND(E100*$J$175,2)</f>
        <v>276.95</v>
      </c>
      <c r="I100" s="208">
        <f>K100-F100</f>
        <v>16</v>
      </c>
      <c r="J100" s="208">
        <f>ROUND(H100*I100/1000,2)</f>
        <v>4.43</v>
      </c>
      <c r="K100" s="195">
        <v>32</v>
      </c>
      <c r="L100" s="284">
        <f>G100+J100</f>
        <v>8.25</v>
      </c>
    </row>
    <row r="101" spans="1:12" ht="33.950000000000003" customHeight="1" x14ac:dyDescent="0.2">
      <c r="A101" s="357"/>
      <c r="B101" s="93" t="s">
        <v>689</v>
      </c>
      <c r="C101" s="36" t="s">
        <v>144</v>
      </c>
      <c r="D101" s="36" t="s">
        <v>430</v>
      </c>
      <c r="E101" s="88">
        <v>238.75</v>
      </c>
      <c r="F101" s="87">
        <f>ROUND(K101/12*6,2)</f>
        <v>2.5</v>
      </c>
      <c r="G101" s="87">
        <f>ROUND(E101*F101/1000,2)</f>
        <v>0.6</v>
      </c>
      <c r="H101" s="87">
        <f>ROUND(E101*$J$175,2)</f>
        <v>276.95</v>
      </c>
      <c r="I101" s="87">
        <f>K101-F101</f>
        <v>2.5</v>
      </c>
      <c r="J101" s="87">
        <f>ROUND(H101*I101/1000,2)</f>
        <v>0.69</v>
      </c>
      <c r="K101" s="195">
        <v>5</v>
      </c>
      <c r="L101" s="230">
        <f>G101+J101</f>
        <v>1.29</v>
      </c>
    </row>
    <row r="102" spans="1:12" ht="50.25" customHeight="1" x14ac:dyDescent="0.2">
      <c r="A102" s="357"/>
      <c r="B102" s="39" t="s">
        <v>518</v>
      </c>
      <c r="C102" s="31"/>
      <c r="D102" s="31"/>
      <c r="E102" s="31"/>
      <c r="F102" s="31">
        <f>SUM(F103:F106)</f>
        <v>3725</v>
      </c>
      <c r="G102" s="31">
        <f>SUM(G103:G106)</f>
        <v>889.35</v>
      </c>
      <c r="H102" s="31"/>
      <c r="I102" s="31">
        <f>SUM(I103:I106)</f>
        <v>3725</v>
      </c>
      <c r="J102" s="31">
        <f>SUM(J103:J106)</f>
        <v>1031.6400000000001</v>
      </c>
      <c r="K102" s="42">
        <f>SUM(K103:K106)</f>
        <v>7450</v>
      </c>
      <c r="L102" s="232">
        <f>SUM(L103:L106)</f>
        <v>1920.99</v>
      </c>
    </row>
    <row r="103" spans="1:12" ht="43.9" customHeight="1" x14ac:dyDescent="0.2">
      <c r="A103" s="357"/>
      <c r="B103" s="35" t="s">
        <v>143</v>
      </c>
      <c r="C103" s="36" t="s">
        <v>62</v>
      </c>
      <c r="D103" s="36" t="s">
        <v>430</v>
      </c>
      <c r="E103" s="88">
        <v>238.75</v>
      </c>
      <c r="F103" s="87">
        <f t="shared" ref="F103:F121" si="18">ROUND(K103/12*6,2)</f>
        <v>3700</v>
      </c>
      <c r="G103" s="87">
        <f t="shared" ref="G103:G121" si="19">ROUND(E103*F103/1000,2)</f>
        <v>883.38</v>
      </c>
      <c r="H103" s="87">
        <f t="shared" ref="H103:H112" si="20">ROUND(E103*$J$175,2)</f>
        <v>276.95</v>
      </c>
      <c r="I103" s="87">
        <f t="shared" ref="I103:I121" si="21">K103-F103</f>
        <v>3700</v>
      </c>
      <c r="J103" s="87">
        <f t="shared" ref="J103:J121" si="22">ROUND(H103*I103/1000,2)</f>
        <v>1024.72</v>
      </c>
      <c r="K103" s="195">
        <v>7400</v>
      </c>
      <c r="L103" s="230">
        <f t="shared" ref="L103:L121" si="23">G103+J103</f>
        <v>1908.1</v>
      </c>
    </row>
    <row r="104" spans="1:12" s="200" customFormat="1" ht="31.5" customHeight="1" x14ac:dyDescent="0.2">
      <c r="A104" s="357"/>
      <c r="B104" s="93" t="s">
        <v>690</v>
      </c>
      <c r="C104" s="36" t="s">
        <v>458</v>
      </c>
      <c r="D104" s="36" t="s">
        <v>430</v>
      </c>
      <c r="E104" s="88">
        <v>238.75</v>
      </c>
      <c r="F104" s="87">
        <f t="shared" si="18"/>
        <v>10</v>
      </c>
      <c r="G104" s="87">
        <f t="shared" si="19"/>
        <v>2.39</v>
      </c>
      <c r="H104" s="87">
        <f t="shared" si="20"/>
        <v>276.95</v>
      </c>
      <c r="I104" s="87">
        <f t="shared" si="21"/>
        <v>10</v>
      </c>
      <c r="J104" s="87">
        <f t="shared" si="22"/>
        <v>2.77</v>
      </c>
      <c r="K104" s="195">
        <v>20</v>
      </c>
      <c r="L104" s="230">
        <f t="shared" si="23"/>
        <v>5.16</v>
      </c>
    </row>
    <row r="105" spans="1:12" ht="37.35" customHeight="1" x14ac:dyDescent="0.2">
      <c r="A105" s="357"/>
      <c r="B105" s="35" t="s">
        <v>148</v>
      </c>
      <c r="C105" s="36" t="s">
        <v>459</v>
      </c>
      <c r="D105" s="36" t="s">
        <v>430</v>
      </c>
      <c r="E105" s="88">
        <v>238.75</v>
      </c>
      <c r="F105" s="87">
        <f t="shared" si="18"/>
        <v>10</v>
      </c>
      <c r="G105" s="87">
        <f t="shared" si="19"/>
        <v>2.39</v>
      </c>
      <c r="H105" s="87">
        <f t="shared" si="20"/>
        <v>276.95</v>
      </c>
      <c r="I105" s="87">
        <f t="shared" si="21"/>
        <v>10</v>
      </c>
      <c r="J105" s="87">
        <f t="shared" si="22"/>
        <v>2.77</v>
      </c>
      <c r="K105" s="195">
        <v>20</v>
      </c>
      <c r="L105" s="230">
        <f t="shared" si="23"/>
        <v>5.16</v>
      </c>
    </row>
    <row r="106" spans="1:12" ht="43.9" customHeight="1" x14ac:dyDescent="0.2">
      <c r="A106" s="357"/>
      <c r="B106" s="35" t="s">
        <v>150</v>
      </c>
      <c r="C106" s="36" t="s">
        <v>460</v>
      </c>
      <c r="D106" s="36" t="s">
        <v>430</v>
      </c>
      <c r="E106" s="88">
        <v>238.75</v>
      </c>
      <c r="F106" s="87">
        <f t="shared" si="18"/>
        <v>5</v>
      </c>
      <c r="G106" s="87">
        <f t="shared" si="19"/>
        <v>1.19</v>
      </c>
      <c r="H106" s="87">
        <f t="shared" si="20"/>
        <v>276.95</v>
      </c>
      <c r="I106" s="87">
        <f t="shared" si="21"/>
        <v>5</v>
      </c>
      <c r="J106" s="87">
        <f t="shared" si="22"/>
        <v>1.38</v>
      </c>
      <c r="K106" s="195">
        <v>10</v>
      </c>
      <c r="L106" s="230">
        <f t="shared" si="23"/>
        <v>2.57</v>
      </c>
    </row>
    <row r="107" spans="1:12" ht="45.6" customHeight="1" x14ac:dyDescent="0.2">
      <c r="A107" s="357" t="s">
        <v>132</v>
      </c>
      <c r="B107" s="35" t="s">
        <v>691</v>
      </c>
      <c r="C107" s="36" t="s">
        <v>337</v>
      </c>
      <c r="D107" s="36" t="s">
        <v>432</v>
      </c>
      <c r="E107" s="269">
        <v>98.91</v>
      </c>
      <c r="F107" s="87">
        <f t="shared" si="18"/>
        <v>242.35</v>
      </c>
      <c r="G107" s="87">
        <f t="shared" si="19"/>
        <v>23.97</v>
      </c>
      <c r="H107" s="87">
        <f t="shared" si="20"/>
        <v>114.74</v>
      </c>
      <c r="I107" s="87">
        <f t="shared" si="21"/>
        <v>242.35</v>
      </c>
      <c r="J107" s="87">
        <f t="shared" si="22"/>
        <v>27.81</v>
      </c>
      <c r="K107" s="195">
        <v>484.7</v>
      </c>
      <c r="L107" s="230">
        <f t="shared" si="23"/>
        <v>51.78</v>
      </c>
    </row>
    <row r="108" spans="1:12" ht="39.75" customHeight="1" x14ac:dyDescent="0.2">
      <c r="A108" s="357"/>
      <c r="B108" s="35" t="s">
        <v>641</v>
      </c>
      <c r="C108" s="85" t="s">
        <v>337</v>
      </c>
      <c r="D108" s="36" t="s">
        <v>432</v>
      </c>
      <c r="E108" s="269">
        <v>98.91</v>
      </c>
      <c r="F108" s="87">
        <f t="shared" si="18"/>
        <v>5000</v>
      </c>
      <c r="G108" s="87">
        <f t="shared" si="19"/>
        <v>494.55</v>
      </c>
      <c r="H108" s="87">
        <f t="shared" si="20"/>
        <v>114.74</v>
      </c>
      <c r="I108" s="87">
        <f t="shared" si="21"/>
        <v>5000</v>
      </c>
      <c r="J108" s="87">
        <f t="shared" si="22"/>
        <v>573.70000000000005</v>
      </c>
      <c r="K108" s="30">
        <v>10000</v>
      </c>
      <c r="L108" s="230">
        <f t="shared" si="23"/>
        <v>1068.25</v>
      </c>
    </row>
    <row r="109" spans="1:12" ht="43.9" customHeight="1" x14ac:dyDescent="0.2">
      <c r="A109" s="357" t="s">
        <v>133</v>
      </c>
      <c r="B109" s="35" t="s">
        <v>692</v>
      </c>
      <c r="C109" s="36" t="s">
        <v>32</v>
      </c>
      <c r="D109" s="36" t="s">
        <v>430</v>
      </c>
      <c r="E109" s="269">
        <v>99.66</v>
      </c>
      <c r="F109" s="87">
        <f t="shared" si="18"/>
        <v>300</v>
      </c>
      <c r="G109" s="87">
        <f t="shared" si="19"/>
        <v>29.9</v>
      </c>
      <c r="H109" s="87">
        <f t="shared" si="20"/>
        <v>115.61</v>
      </c>
      <c r="I109" s="87">
        <f t="shared" si="21"/>
        <v>300</v>
      </c>
      <c r="J109" s="87">
        <f t="shared" si="22"/>
        <v>34.68</v>
      </c>
      <c r="K109" s="30">
        <v>600</v>
      </c>
      <c r="L109" s="230">
        <f t="shared" si="23"/>
        <v>64.58</v>
      </c>
    </row>
    <row r="110" spans="1:12" ht="63.75" customHeight="1" x14ac:dyDescent="0.2">
      <c r="A110" s="357"/>
      <c r="B110" s="35" t="s">
        <v>643</v>
      </c>
      <c r="C110" s="36" t="s">
        <v>32</v>
      </c>
      <c r="D110" s="36" t="s">
        <v>430</v>
      </c>
      <c r="E110" s="269">
        <v>99.66</v>
      </c>
      <c r="F110" s="87">
        <f t="shared" si="18"/>
        <v>550</v>
      </c>
      <c r="G110" s="87">
        <f t="shared" si="19"/>
        <v>54.81</v>
      </c>
      <c r="H110" s="87">
        <f t="shared" si="20"/>
        <v>115.61</v>
      </c>
      <c r="I110" s="87">
        <f t="shared" si="21"/>
        <v>550</v>
      </c>
      <c r="J110" s="87">
        <f t="shared" si="22"/>
        <v>63.59</v>
      </c>
      <c r="K110" s="30">
        <v>1100</v>
      </c>
      <c r="L110" s="230">
        <f t="shared" si="23"/>
        <v>118.4</v>
      </c>
    </row>
    <row r="111" spans="1:12" ht="55.5" customHeight="1" x14ac:dyDescent="0.2">
      <c r="A111" s="139" t="s">
        <v>136</v>
      </c>
      <c r="B111" s="35" t="s">
        <v>644</v>
      </c>
      <c r="C111" s="36" t="s">
        <v>32</v>
      </c>
      <c r="D111" s="36" t="s">
        <v>430</v>
      </c>
      <c r="E111" s="269">
        <v>99.66</v>
      </c>
      <c r="F111" s="87">
        <f t="shared" si="18"/>
        <v>1000</v>
      </c>
      <c r="G111" s="87">
        <f t="shared" si="19"/>
        <v>99.66</v>
      </c>
      <c r="H111" s="87">
        <f t="shared" si="20"/>
        <v>115.61</v>
      </c>
      <c r="I111" s="87">
        <f t="shared" si="21"/>
        <v>1000</v>
      </c>
      <c r="J111" s="87">
        <f t="shared" si="22"/>
        <v>115.61</v>
      </c>
      <c r="K111" s="195">
        <v>2000</v>
      </c>
      <c r="L111" s="230">
        <f t="shared" si="23"/>
        <v>215.26999999999998</v>
      </c>
    </row>
    <row r="112" spans="1:12" ht="65.25" customHeight="1" x14ac:dyDescent="0.2">
      <c r="A112" s="357" t="s">
        <v>142</v>
      </c>
      <c r="B112" s="35" t="s">
        <v>693</v>
      </c>
      <c r="C112" s="36" t="s">
        <v>32</v>
      </c>
      <c r="D112" s="36" t="s">
        <v>430</v>
      </c>
      <c r="E112" s="269">
        <v>99.66</v>
      </c>
      <c r="F112" s="87">
        <f t="shared" si="18"/>
        <v>159.94999999999999</v>
      </c>
      <c r="G112" s="87">
        <f t="shared" si="19"/>
        <v>15.94</v>
      </c>
      <c r="H112" s="87">
        <f t="shared" si="20"/>
        <v>115.61</v>
      </c>
      <c r="I112" s="87">
        <f t="shared" si="21"/>
        <v>159.94999999999999</v>
      </c>
      <c r="J112" s="87">
        <f t="shared" si="22"/>
        <v>18.489999999999998</v>
      </c>
      <c r="K112" s="195">
        <v>319.89999999999998</v>
      </c>
      <c r="L112" s="230">
        <f t="shared" si="23"/>
        <v>34.43</v>
      </c>
    </row>
    <row r="113" spans="1:12" ht="69.75" customHeight="1" x14ac:dyDescent="0.2">
      <c r="A113" s="357"/>
      <c r="B113" s="35" t="s">
        <v>646</v>
      </c>
      <c r="C113" s="36" t="s">
        <v>39</v>
      </c>
      <c r="D113" s="36" t="s">
        <v>430</v>
      </c>
      <c r="E113" s="269">
        <v>87.16</v>
      </c>
      <c r="F113" s="87">
        <f t="shared" si="18"/>
        <v>6300</v>
      </c>
      <c r="G113" s="87">
        <f t="shared" si="19"/>
        <v>549.11</v>
      </c>
      <c r="H113" s="87">
        <f>ROUND(E113*$J$173,2)</f>
        <v>103.72</v>
      </c>
      <c r="I113" s="87">
        <f t="shared" si="21"/>
        <v>6300</v>
      </c>
      <c r="J113" s="87">
        <f t="shared" si="22"/>
        <v>653.44000000000005</v>
      </c>
      <c r="K113" s="30">
        <v>12600</v>
      </c>
      <c r="L113" s="230">
        <f t="shared" si="23"/>
        <v>1202.5500000000002</v>
      </c>
    </row>
    <row r="114" spans="1:12" ht="42.2" customHeight="1" x14ac:dyDescent="0.2">
      <c r="A114" s="357" t="s">
        <v>152</v>
      </c>
      <c r="B114" s="35" t="s">
        <v>694</v>
      </c>
      <c r="C114" s="36" t="s">
        <v>470</v>
      </c>
      <c r="D114" s="38" t="s">
        <v>516</v>
      </c>
      <c r="E114" s="269">
        <v>114.23</v>
      </c>
      <c r="F114" s="87">
        <f t="shared" si="18"/>
        <v>15</v>
      </c>
      <c r="G114" s="87">
        <f t="shared" si="19"/>
        <v>1.71</v>
      </c>
      <c r="H114" s="87">
        <f t="shared" ref="H114:H121" si="24">ROUND(E114*$J$175,2)</f>
        <v>132.51</v>
      </c>
      <c r="I114" s="87">
        <f t="shared" si="21"/>
        <v>15</v>
      </c>
      <c r="J114" s="87">
        <f t="shared" si="22"/>
        <v>1.99</v>
      </c>
      <c r="K114" s="195">
        <v>30</v>
      </c>
      <c r="L114" s="230">
        <f t="shared" si="23"/>
        <v>3.7</v>
      </c>
    </row>
    <row r="115" spans="1:12" ht="48" customHeight="1" x14ac:dyDescent="0.2">
      <c r="A115" s="357"/>
      <c r="B115" s="35" t="s">
        <v>648</v>
      </c>
      <c r="C115" s="36" t="s">
        <v>470</v>
      </c>
      <c r="D115" s="38" t="s">
        <v>516</v>
      </c>
      <c r="E115" s="269">
        <v>114.23</v>
      </c>
      <c r="F115" s="87">
        <f t="shared" si="18"/>
        <v>454.2</v>
      </c>
      <c r="G115" s="87">
        <f t="shared" si="19"/>
        <v>51.88</v>
      </c>
      <c r="H115" s="87">
        <f t="shared" si="24"/>
        <v>132.51</v>
      </c>
      <c r="I115" s="87">
        <f t="shared" si="21"/>
        <v>454.2</v>
      </c>
      <c r="J115" s="87">
        <f t="shared" si="22"/>
        <v>60.19</v>
      </c>
      <c r="K115" s="195">
        <v>908.4</v>
      </c>
      <c r="L115" s="230">
        <f t="shared" si="23"/>
        <v>112.07</v>
      </c>
    </row>
    <row r="116" spans="1:12" ht="58.9" customHeight="1" x14ac:dyDescent="0.2">
      <c r="A116" s="357"/>
      <c r="B116" s="35" t="s">
        <v>695</v>
      </c>
      <c r="C116" s="36" t="s">
        <v>338</v>
      </c>
      <c r="D116" s="38" t="s">
        <v>472</v>
      </c>
      <c r="E116" s="269">
        <v>119.5</v>
      </c>
      <c r="F116" s="87">
        <f t="shared" si="18"/>
        <v>9.36</v>
      </c>
      <c r="G116" s="87">
        <f t="shared" si="19"/>
        <v>1.1200000000000001</v>
      </c>
      <c r="H116" s="87">
        <f t="shared" si="24"/>
        <v>138.62</v>
      </c>
      <c r="I116" s="87">
        <f t="shared" si="21"/>
        <v>9.36</v>
      </c>
      <c r="J116" s="87">
        <f t="shared" si="22"/>
        <v>1.3</v>
      </c>
      <c r="K116" s="195">
        <v>18.72</v>
      </c>
      <c r="L116" s="230">
        <f t="shared" si="23"/>
        <v>2.42</v>
      </c>
    </row>
    <row r="117" spans="1:12" s="274" customFormat="1" ht="41.45" customHeight="1" x14ac:dyDescent="0.2">
      <c r="A117" s="357" t="s">
        <v>162</v>
      </c>
      <c r="B117" s="35" t="s">
        <v>650</v>
      </c>
      <c r="C117" s="398" t="s">
        <v>169</v>
      </c>
      <c r="D117" s="273" t="s">
        <v>473</v>
      </c>
      <c r="E117" s="84">
        <v>102.57</v>
      </c>
      <c r="F117" s="87">
        <f t="shared" si="18"/>
        <v>272.5</v>
      </c>
      <c r="G117" s="87">
        <f t="shared" si="19"/>
        <v>27.95</v>
      </c>
      <c r="H117" s="87">
        <f t="shared" si="24"/>
        <v>118.98</v>
      </c>
      <c r="I117" s="87">
        <f t="shared" si="21"/>
        <v>272.5</v>
      </c>
      <c r="J117" s="87">
        <f t="shared" si="22"/>
        <v>32.42</v>
      </c>
      <c r="K117" s="30">
        <v>545</v>
      </c>
      <c r="L117" s="230">
        <f t="shared" si="23"/>
        <v>60.370000000000005</v>
      </c>
    </row>
    <row r="118" spans="1:12" ht="46.5" customHeight="1" x14ac:dyDescent="0.2">
      <c r="A118" s="357"/>
      <c r="B118" s="35" t="s">
        <v>651</v>
      </c>
      <c r="C118" s="398"/>
      <c r="D118" s="273" t="s">
        <v>473</v>
      </c>
      <c r="E118" s="86">
        <v>102.57</v>
      </c>
      <c r="F118" s="87">
        <f t="shared" si="18"/>
        <v>111.04</v>
      </c>
      <c r="G118" s="87">
        <f t="shared" si="19"/>
        <v>11.39</v>
      </c>
      <c r="H118" s="87">
        <f t="shared" si="24"/>
        <v>118.98</v>
      </c>
      <c r="I118" s="87">
        <f t="shared" si="21"/>
        <v>111.04</v>
      </c>
      <c r="J118" s="87">
        <f t="shared" si="22"/>
        <v>13.21</v>
      </c>
      <c r="K118" s="195">
        <v>222.08</v>
      </c>
      <c r="L118" s="230">
        <f t="shared" si="23"/>
        <v>24.6</v>
      </c>
    </row>
    <row r="119" spans="1:12" ht="48" customHeight="1" x14ac:dyDescent="0.2">
      <c r="A119" s="139" t="s">
        <v>163</v>
      </c>
      <c r="B119" s="93" t="s">
        <v>696</v>
      </c>
      <c r="C119" s="36" t="s">
        <v>318</v>
      </c>
      <c r="D119" s="36" t="s">
        <v>176</v>
      </c>
      <c r="E119" s="269">
        <v>192.32</v>
      </c>
      <c r="F119" s="87">
        <f t="shared" si="18"/>
        <v>2.5499999999999998</v>
      </c>
      <c r="G119" s="87">
        <f t="shared" si="19"/>
        <v>0.49</v>
      </c>
      <c r="H119" s="87">
        <f t="shared" si="24"/>
        <v>223.09</v>
      </c>
      <c r="I119" s="87">
        <f t="shared" si="21"/>
        <v>2.5499999999999998</v>
      </c>
      <c r="J119" s="87">
        <f t="shared" si="22"/>
        <v>0.56999999999999995</v>
      </c>
      <c r="K119" s="195">
        <v>5.0999999999999996</v>
      </c>
      <c r="L119" s="230">
        <f t="shared" si="23"/>
        <v>1.06</v>
      </c>
    </row>
    <row r="120" spans="1:12" ht="43.9" customHeight="1" x14ac:dyDescent="0.2">
      <c r="A120" s="357" t="s">
        <v>164</v>
      </c>
      <c r="B120" s="35" t="s">
        <v>697</v>
      </c>
      <c r="C120" s="36" t="s">
        <v>181</v>
      </c>
      <c r="D120" s="36" t="s">
        <v>433</v>
      </c>
      <c r="E120" s="88">
        <v>105.08</v>
      </c>
      <c r="F120" s="208">
        <f t="shared" si="18"/>
        <v>107.43</v>
      </c>
      <c r="G120" s="208">
        <f t="shared" si="19"/>
        <v>11.29</v>
      </c>
      <c r="H120" s="87">
        <f t="shared" si="24"/>
        <v>121.89</v>
      </c>
      <c r="I120" s="87">
        <f t="shared" si="21"/>
        <v>107.43</v>
      </c>
      <c r="J120" s="87">
        <f t="shared" si="22"/>
        <v>13.09</v>
      </c>
      <c r="K120" s="195">
        <v>214.86</v>
      </c>
      <c r="L120" s="230">
        <f t="shared" si="23"/>
        <v>24.38</v>
      </c>
    </row>
    <row r="121" spans="1:12" ht="42.75" customHeight="1" x14ac:dyDescent="0.2">
      <c r="A121" s="357"/>
      <c r="B121" s="35" t="s">
        <v>659</v>
      </c>
      <c r="C121" s="36" t="s">
        <v>181</v>
      </c>
      <c r="D121" s="36" t="s">
        <v>433</v>
      </c>
      <c r="E121" s="269">
        <v>105.08</v>
      </c>
      <c r="F121" s="87">
        <f t="shared" si="18"/>
        <v>1500</v>
      </c>
      <c r="G121" s="87">
        <f t="shared" si="19"/>
        <v>157.62</v>
      </c>
      <c r="H121" s="87">
        <f t="shared" si="24"/>
        <v>121.89</v>
      </c>
      <c r="I121" s="87">
        <f t="shared" si="21"/>
        <v>1500</v>
      </c>
      <c r="J121" s="87">
        <f t="shared" si="22"/>
        <v>182.84</v>
      </c>
      <c r="K121" s="195">
        <v>3000</v>
      </c>
      <c r="L121" s="230">
        <f t="shared" si="23"/>
        <v>340.46000000000004</v>
      </c>
    </row>
    <row r="122" spans="1:12" ht="59.65" customHeight="1" x14ac:dyDescent="0.2">
      <c r="A122" s="357" t="s">
        <v>165</v>
      </c>
      <c r="B122" s="203" t="s">
        <v>698</v>
      </c>
      <c r="C122" s="31"/>
      <c r="D122" s="31"/>
      <c r="E122" s="31"/>
      <c r="F122" s="31">
        <f>SUM(F123:F124)</f>
        <v>1329.8</v>
      </c>
      <c r="G122" s="31">
        <f>SUM(G123:G124)</f>
        <v>132.22</v>
      </c>
      <c r="H122" s="31"/>
      <c r="I122" s="31">
        <f>SUM(I123:I124)</f>
        <v>1329.8</v>
      </c>
      <c r="J122" s="31">
        <f>SUM(J123:J124)</f>
        <v>153.38000000000002</v>
      </c>
      <c r="K122" s="31">
        <f>SUM(K123:K124)</f>
        <v>2659.6</v>
      </c>
      <c r="L122" s="141">
        <f>SUM(L123:L124)</f>
        <v>285.60000000000002</v>
      </c>
    </row>
    <row r="123" spans="1:12" ht="40.700000000000003" customHeight="1" x14ac:dyDescent="0.2">
      <c r="A123" s="357"/>
      <c r="B123" s="98" t="s">
        <v>477</v>
      </c>
      <c r="C123" s="36" t="s">
        <v>32</v>
      </c>
      <c r="D123" s="36" t="s">
        <v>430</v>
      </c>
      <c r="E123" s="88">
        <v>99.66</v>
      </c>
      <c r="F123" s="208">
        <f>ROUND(K123/12*6,2)</f>
        <v>1299.8</v>
      </c>
      <c r="G123" s="208">
        <f>ROUND(E123*F123/1000,2)</f>
        <v>129.54</v>
      </c>
      <c r="H123" s="87">
        <f>ROUND(E123*$J$175,2)</f>
        <v>115.61</v>
      </c>
      <c r="I123" s="87">
        <f>K123-F123</f>
        <v>1299.8</v>
      </c>
      <c r="J123" s="87">
        <f>ROUND(H123*I123/1000,2)</f>
        <v>150.27000000000001</v>
      </c>
      <c r="K123" s="30">
        <v>2599.6</v>
      </c>
      <c r="L123" s="230">
        <f>G123+J123</f>
        <v>279.81</v>
      </c>
    </row>
    <row r="124" spans="1:12" ht="32.25" customHeight="1" x14ac:dyDescent="0.2">
      <c r="A124" s="357"/>
      <c r="B124" s="98" t="s">
        <v>343</v>
      </c>
      <c r="C124" s="36" t="s">
        <v>478</v>
      </c>
      <c r="D124" s="36" t="s">
        <v>479</v>
      </c>
      <c r="E124" s="269">
        <v>89.4</v>
      </c>
      <c r="F124" s="87">
        <f>ROUND(K124/12*6,2)</f>
        <v>30</v>
      </c>
      <c r="G124" s="87">
        <f>ROUND(E124*F124/1000,2)</f>
        <v>2.68</v>
      </c>
      <c r="H124" s="87">
        <f>ROUND(E124*$J$175,2)</f>
        <v>103.7</v>
      </c>
      <c r="I124" s="87">
        <f>K124-F124</f>
        <v>30</v>
      </c>
      <c r="J124" s="87">
        <f>ROUND(H124*I124/1000,2)</f>
        <v>3.11</v>
      </c>
      <c r="K124" s="195">
        <v>60</v>
      </c>
      <c r="L124" s="230">
        <f>G124+J124</f>
        <v>5.79</v>
      </c>
    </row>
    <row r="125" spans="1:12" ht="68.25" customHeight="1" x14ac:dyDescent="0.2">
      <c r="A125" s="357"/>
      <c r="B125" s="39" t="s">
        <v>187</v>
      </c>
      <c r="C125" s="31"/>
      <c r="D125" s="31"/>
      <c r="E125" s="31"/>
      <c r="F125" s="31">
        <f>SUM(F126:F131)</f>
        <v>23479.82</v>
      </c>
      <c r="G125" s="31">
        <f>SUM(G126:G131)</f>
        <v>2269.9900000000002</v>
      </c>
      <c r="H125" s="31"/>
      <c r="I125" s="31">
        <f>SUM(I126:I131)</f>
        <v>23479.82</v>
      </c>
      <c r="J125" s="31">
        <f>SUM(J126:J131)</f>
        <v>2633.27</v>
      </c>
      <c r="K125" s="31">
        <f>SUM(K126:K131)</f>
        <v>46959.64</v>
      </c>
      <c r="L125" s="141">
        <f>SUM(L126:L131)</f>
        <v>4903.26</v>
      </c>
    </row>
    <row r="126" spans="1:12" ht="42.2" customHeight="1" x14ac:dyDescent="0.2">
      <c r="A126" s="357"/>
      <c r="B126" s="98" t="s">
        <v>477</v>
      </c>
      <c r="C126" s="36" t="s">
        <v>32</v>
      </c>
      <c r="D126" s="36" t="s">
        <v>430</v>
      </c>
      <c r="E126" s="269">
        <v>99.66</v>
      </c>
      <c r="F126" s="87">
        <f t="shared" ref="F126:F131" si="25">ROUND(K126/12*6,2)</f>
        <v>21851.59</v>
      </c>
      <c r="G126" s="87">
        <f t="shared" ref="G126:G131" si="26">ROUND(E126*F126/1000,2)</f>
        <v>2177.73</v>
      </c>
      <c r="H126" s="87">
        <f t="shared" ref="H126:H131" si="27">ROUND(E126*$J$175,2)</f>
        <v>115.61</v>
      </c>
      <c r="I126" s="87">
        <f t="shared" ref="I126:I131" si="28">K126-F126</f>
        <v>21851.59</v>
      </c>
      <c r="J126" s="87">
        <f t="shared" ref="J126:J131" si="29">ROUND(H126*I126/1000,2)</f>
        <v>2526.2600000000002</v>
      </c>
      <c r="K126" s="195">
        <v>43703.18</v>
      </c>
      <c r="L126" s="230">
        <f t="shared" ref="L126:L146" si="30">G126+J126</f>
        <v>4703.99</v>
      </c>
    </row>
    <row r="127" spans="1:12" ht="31.5" customHeight="1" x14ac:dyDescent="0.2">
      <c r="A127" s="357"/>
      <c r="B127" s="98" t="s">
        <v>480</v>
      </c>
      <c r="C127" s="36" t="s">
        <v>481</v>
      </c>
      <c r="D127" s="273" t="s">
        <v>482</v>
      </c>
      <c r="E127" s="269">
        <v>106.55</v>
      </c>
      <c r="F127" s="87">
        <f t="shared" si="25"/>
        <v>75.709999999999994</v>
      </c>
      <c r="G127" s="87">
        <f t="shared" si="26"/>
        <v>8.07</v>
      </c>
      <c r="H127" s="87">
        <f t="shared" si="27"/>
        <v>123.6</v>
      </c>
      <c r="I127" s="87">
        <f t="shared" si="28"/>
        <v>75.709999999999994</v>
      </c>
      <c r="J127" s="87">
        <f t="shared" si="29"/>
        <v>9.36</v>
      </c>
      <c r="K127" s="30">
        <v>151.41999999999999</v>
      </c>
      <c r="L127" s="230">
        <f t="shared" si="30"/>
        <v>17.43</v>
      </c>
    </row>
    <row r="128" spans="1:12" ht="42" customHeight="1" x14ac:dyDescent="0.2">
      <c r="A128" s="357"/>
      <c r="B128" s="98" t="s">
        <v>343</v>
      </c>
      <c r="C128" s="36" t="s">
        <v>478</v>
      </c>
      <c r="D128" s="36" t="s">
        <v>479</v>
      </c>
      <c r="E128" s="269">
        <v>89.4</v>
      </c>
      <c r="F128" s="87">
        <f t="shared" si="25"/>
        <v>241</v>
      </c>
      <c r="G128" s="87">
        <f t="shared" si="26"/>
        <v>21.55</v>
      </c>
      <c r="H128" s="87">
        <f t="shared" si="27"/>
        <v>103.7</v>
      </c>
      <c r="I128" s="87">
        <f t="shared" si="28"/>
        <v>241</v>
      </c>
      <c r="J128" s="87">
        <f t="shared" si="29"/>
        <v>24.99</v>
      </c>
      <c r="K128" s="195">
        <v>482</v>
      </c>
      <c r="L128" s="230">
        <f t="shared" si="30"/>
        <v>46.54</v>
      </c>
    </row>
    <row r="129" spans="1:12" ht="48" customHeight="1" x14ac:dyDescent="0.2">
      <c r="A129" s="357"/>
      <c r="B129" s="98" t="s">
        <v>348</v>
      </c>
      <c r="C129" s="36" t="s">
        <v>519</v>
      </c>
      <c r="D129" s="36" t="s">
        <v>484</v>
      </c>
      <c r="E129" s="275">
        <v>116.61</v>
      </c>
      <c r="F129" s="193">
        <f t="shared" si="25"/>
        <v>48</v>
      </c>
      <c r="G129" s="193">
        <f t="shared" si="26"/>
        <v>5.6</v>
      </c>
      <c r="H129" s="87">
        <f t="shared" si="27"/>
        <v>135.27000000000001</v>
      </c>
      <c r="I129" s="193">
        <f t="shared" si="28"/>
        <v>48</v>
      </c>
      <c r="J129" s="193">
        <f t="shared" si="29"/>
        <v>6.49</v>
      </c>
      <c r="K129" s="30">
        <v>96</v>
      </c>
      <c r="L129" s="226">
        <f t="shared" si="30"/>
        <v>12.09</v>
      </c>
    </row>
    <row r="130" spans="1:12" ht="48" customHeight="1" x14ac:dyDescent="0.2">
      <c r="A130" s="357"/>
      <c r="B130" s="98" t="s">
        <v>520</v>
      </c>
      <c r="C130" s="36" t="s">
        <v>485</v>
      </c>
      <c r="D130" s="36" t="s">
        <v>434</v>
      </c>
      <c r="E130" s="275">
        <v>112.73</v>
      </c>
      <c r="F130" s="193">
        <f t="shared" si="25"/>
        <v>81.52</v>
      </c>
      <c r="G130" s="193">
        <f t="shared" si="26"/>
        <v>9.19</v>
      </c>
      <c r="H130" s="87">
        <f t="shared" si="27"/>
        <v>130.77000000000001</v>
      </c>
      <c r="I130" s="193">
        <f t="shared" si="28"/>
        <v>81.52</v>
      </c>
      <c r="J130" s="193">
        <f t="shared" si="29"/>
        <v>10.66</v>
      </c>
      <c r="K130" s="195">
        <v>163.04</v>
      </c>
      <c r="L130" s="226">
        <f t="shared" si="30"/>
        <v>19.850000000000001</v>
      </c>
    </row>
    <row r="131" spans="1:12" ht="39" customHeight="1" thickBot="1" x14ac:dyDescent="0.25">
      <c r="A131" s="378"/>
      <c r="B131" s="220" t="s">
        <v>489</v>
      </c>
      <c r="C131" s="221" t="s">
        <v>490</v>
      </c>
      <c r="D131" s="221" t="s">
        <v>491</v>
      </c>
      <c r="E131" s="275">
        <v>40.479999999999997</v>
      </c>
      <c r="F131" s="193">
        <f t="shared" si="25"/>
        <v>1182</v>
      </c>
      <c r="G131" s="193">
        <f t="shared" si="26"/>
        <v>47.85</v>
      </c>
      <c r="H131" s="193">
        <f t="shared" si="27"/>
        <v>46.96</v>
      </c>
      <c r="I131" s="193">
        <f t="shared" si="28"/>
        <v>1182</v>
      </c>
      <c r="J131" s="193">
        <f t="shared" si="29"/>
        <v>55.51</v>
      </c>
      <c r="K131" s="278">
        <v>2364</v>
      </c>
      <c r="L131" s="226">
        <f t="shared" si="30"/>
        <v>103.36</v>
      </c>
    </row>
    <row r="132" spans="1:12" ht="31.5" customHeight="1" thickBot="1" x14ac:dyDescent="0.25">
      <c r="A132" s="8" t="s">
        <v>194</v>
      </c>
      <c r="B132" s="9" t="s">
        <v>195</v>
      </c>
      <c r="C132" s="10"/>
      <c r="D132" s="10"/>
      <c r="E132" s="10"/>
      <c r="F132" s="10">
        <f>SUM(F133:F144)</f>
        <v>5402.22</v>
      </c>
      <c r="G132" s="10">
        <f>SUM(G133:G144)</f>
        <v>493.83</v>
      </c>
      <c r="H132" s="10"/>
      <c r="I132" s="10">
        <f>SUM(I133:I144)</f>
        <v>5402.2259999999997</v>
      </c>
      <c r="J132" s="10">
        <f>SUM(J133:J144)</f>
        <v>586.56999999999994</v>
      </c>
      <c r="K132" s="10">
        <f>SUM(K133:K144)</f>
        <v>10804.446</v>
      </c>
      <c r="L132" s="17">
        <f t="shared" si="30"/>
        <v>1080.3999999999999</v>
      </c>
    </row>
    <row r="133" spans="1:12" ht="83.25" customHeight="1" x14ac:dyDescent="0.2">
      <c r="A133" s="234" t="s">
        <v>196</v>
      </c>
      <c r="B133" s="76" t="s">
        <v>358</v>
      </c>
      <c r="C133" s="15" t="s">
        <v>39</v>
      </c>
      <c r="D133" s="15" t="s">
        <v>430</v>
      </c>
      <c r="E133" s="276">
        <v>87.16</v>
      </c>
      <c r="F133" s="192">
        <f t="shared" ref="F133:F144" si="31">ROUND(K133/12*6,2)</f>
        <v>66.599999999999994</v>
      </c>
      <c r="G133" s="192">
        <f t="shared" ref="G133:G144" si="32">ROUND(E133*F133/1000,2)</f>
        <v>5.8</v>
      </c>
      <c r="H133" s="192">
        <f t="shared" ref="H133:H140" si="33">ROUND(E133*$J$173,2)</f>
        <v>103.72</v>
      </c>
      <c r="I133" s="192">
        <f t="shared" ref="I133:I144" si="34">K133-F133</f>
        <v>66.599999999999994</v>
      </c>
      <c r="J133" s="192">
        <f t="shared" ref="J133:J144" si="35">ROUND(H133*I133/1000,2)</f>
        <v>6.91</v>
      </c>
      <c r="K133" s="192">
        <v>133.19999999999999</v>
      </c>
      <c r="L133" s="225">
        <f t="shared" si="30"/>
        <v>12.71</v>
      </c>
    </row>
    <row r="134" spans="1:12" ht="58.5" customHeight="1" x14ac:dyDescent="0.2">
      <c r="A134" s="227" t="s">
        <v>198</v>
      </c>
      <c r="B134" s="51" t="s">
        <v>359</v>
      </c>
      <c r="C134" s="85" t="s">
        <v>39</v>
      </c>
      <c r="D134" s="85" t="s">
        <v>430</v>
      </c>
      <c r="E134" s="269">
        <v>87.16</v>
      </c>
      <c r="F134" s="87">
        <f t="shared" si="31"/>
        <v>136.46</v>
      </c>
      <c r="G134" s="87">
        <f t="shared" si="32"/>
        <v>11.89</v>
      </c>
      <c r="H134" s="87">
        <f t="shared" si="33"/>
        <v>103.72</v>
      </c>
      <c r="I134" s="87">
        <f t="shared" si="34"/>
        <v>136.45000000000002</v>
      </c>
      <c r="J134" s="87">
        <f t="shared" si="35"/>
        <v>14.15</v>
      </c>
      <c r="K134" s="87">
        <v>272.91000000000003</v>
      </c>
      <c r="L134" s="230">
        <f t="shared" si="30"/>
        <v>26.04</v>
      </c>
    </row>
    <row r="135" spans="1:12" ht="66.75" customHeight="1" x14ac:dyDescent="0.2">
      <c r="A135" s="227" t="s">
        <v>201</v>
      </c>
      <c r="B135" s="51" t="s">
        <v>202</v>
      </c>
      <c r="C135" s="85" t="s">
        <v>39</v>
      </c>
      <c r="D135" s="85" t="s">
        <v>430</v>
      </c>
      <c r="E135" s="269">
        <v>87.16</v>
      </c>
      <c r="F135" s="87">
        <f t="shared" si="31"/>
        <v>2973.4</v>
      </c>
      <c r="G135" s="87">
        <f t="shared" si="32"/>
        <v>259.16000000000003</v>
      </c>
      <c r="H135" s="87">
        <f t="shared" si="33"/>
        <v>103.72</v>
      </c>
      <c r="I135" s="87">
        <f t="shared" si="34"/>
        <v>2973.4</v>
      </c>
      <c r="J135" s="87">
        <f t="shared" si="35"/>
        <v>308.39999999999998</v>
      </c>
      <c r="K135" s="87">
        <v>5946.8</v>
      </c>
      <c r="L135" s="230">
        <f t="shared" si="30"/>
        <v>567.55999999999995</v>
      </c>
    </row>
    <row r="136" spans="1:12" ht="50.25" customHeight="1" x14ac:dyDescent="0.2">
      <c r="A136" s="227" t="s">
        <v>203</v>
      </c>
      <c r="B136" s="51" t="s">
        <v>204</v>
      </c>
      <c r="C136" s="85" t="s">
        <v>39</v>
      </c>
      <c r="D136" s="85" t="s">
        <v>430</v>
      </c>
      <c r="E136" s="269">
        <v>87.16</v>
      </c>
      <c r="F136" s="87">
        <f t="shared" si="31"/>
        <v>325.63</v>
      </c>
      <c r="G136" s="87">
        <f t="shared" si="32"/>
        <v>28.38</v>
      </c>
      <c r="H136" s="87">
        <f t="shared" si="33"/>
        <v>103.72</v>
      </c>
      <c r="I136" s="87">
        <f t="shared" si="34"/>
        <v>325.63800000000003</v>
      </c>
      <c r="J136" s="87">
        <f t="shared" si="35"/>
        <v>33.78</v>
      </c>
      <c r="K136" s="87">
        <v>651.26800000000003</v>
      </c>
      <c r="L136" s="230">
        <f t="shared" si="30"/>
        <v>62.16</v>
      </c>
    </row>
    <row r="137" spans="1:12" ht="50.25" customHeight="1" x14ac:dyDescent="0.2">
      <c r="A137" s="227" t="s">
        <v>205</v>
      </c>
      <c r="B137" s="51" t="s">
        <v>206</v>
      </c>
      <c r="C137" s="85" t="s">
        <v>39</v>
      </c>
      <c r="D137" s="87" t="s">
        <v>430</v>
      </c>
      <c r="E137" s="269">
        <v>87.16</v>
      </c>
      <c r="F137" s="87">
        <f t="shared" si="31"/>
        <v>190</v>
      </c>
      <c r="G137" s="87">
        <f t="shared" si="32"/>
        <v>16.559999999999999</v>
      </c>
      <c r="H137" s="87">
        <f t="shared" si="33"/>
        <v>103.72</v>
      </c>
      <c r="I137" s="87">
        <f t="shared" si="34"/>
        <v>190</v>
      </c>
      <c r="J137" s="87">
        <f t="shared" si="35"/>
        <v>19.71</v>
      </c>
      <c r="K137" s="87">
        <v>380</v>
      </c>
      <c r="L137" s="230">
        <f t="shared" si="30"/>
        <v>36.269999999999996</v>
      </c>
    </row>
    <row r="138" spans="1:12" ht="53.25" customHeight="1" x14ac:dyDescent="0.2">
      <c r="A138" s="227" t="s">
        <v>207</v>
      </c>
      <c r="B138" s="51" t="s">
        <v>208</v>
      </c>
      <c r="C138" s="85" t="s">
        <v>39</v>
      </c>
      <c r="D138" s="85" t="s">
        <v>430</v>
      </c>
      <c r="E138" s="269">
        <v>87.16</v>
      </c>
      <c r="F138" s="87">
        <f t="shared" si="31"/>
        <v>1332.5</v>
      </c>
      <c r="G138" s="87">
        <f t="shared" si="32"/>
        <v>116.14</v>
      </c>
      <c r="H138" s="87">
        <f t="shared" si="33"/>
        <v>103.72</v>
      </c>
      <c r="I138" s="87">
        <f t="shared" si="34"/>
        <v>1332.5</v>
      </c>
      <c r="J138" s="87">
        <f t="shared" si="35"/>
        <v>138.21</v>
      </c>
      <c r="K138" s="87">
        <v>2665</v>
      </c>
      <c r="L138" s="230">
        <f t="shared" si="30"/>
        <v>254.35000000000002</v>
      </c>
    </row>
    <row r="139" spans="1:12" ht="48.75" customHeight="1" x14ac:dyDescent="0.2">
      <c r="A139" s="227" t="s">
        <v>209</v>
      </c>
      <c r="B139" s="51" t="s">
        <v>210</v>
      </c>
      <c r="C139" s="85" t="s">
        <v>39</v>
      </c>
      <c r="D139" s="85" t="s">
        <v>430</v>
      </c>
      <c r="E139" s="269">
        <v>87.16</v>
      </c>
      <c r="F139" s="87">
        <f t="shared" si="31"/>
        <v>25</v>
      </c>
      <c r="G139" s="87">
        <f t="shared" si="32"/>
        <v>2.1800000000000002</v>
      </c>
      <c r="H139" s="87">
        <f t="shared" si="33"/>
        <v>103.72</v>
      </c>
      <c r="I139" s="87">
        <f t="shared" si="34"/>
        <v>25</v>
      </c>
      <c r="J139" s="87">
        <f t="shared" si="35"/>
        <v>2.59</v>
      </c>
      <c r="K139" s="87">
        <v>50</v>
      </c>
      <c r="L139" s="230">
        <f t="shared" si="30"/>
        <v>4.7699999999999996</v>
      </c>
    </row>
    <row r="140" spans="1:12" ht="52.5" customHeight="1" x14ac:dyDescent="0.2">
      <c r="A140" s="227" t="s">
        <v>211</v>
      </c>
      <c r="B140" s="51" t="s">
        <v>212</v>
      </c>
      <c r="C140" s="85" t="s">
        <v>39</v>
      </c>
      <c r="D140" s="85" t="s">
        <v>430</v>
      </c>
      <c r="E140" s="269">
        <v>87.16</v>
      </c>
      <c r="F140" s="87">
        <f t="shared" si="31"/>
        <v>190</v>
      </c>
      <c r="G140" s="87">
        <f t="shared" si="32"/>
        <v>16.559999999999999</v>
      </c>
      <c r="H140" s="87">
        <f t="shared" si="33"/>
        <v>103.72</v>
      </c>
      <c r="I140" s="87">
        <f t="shared" si="34"/>
        <v>190</v>
      </c>
      <c r="J140" s="87">
        <f t="shared" si="35"/>
        <v>19.71</v>
      </c>
      <c r="K140" s="87">
        <v>380</v>
      </c>
      <c r="L140" s="230">
        <f t="shared" si="30"/>
        <v>36.269999999999996</v>
      </c>
    </row>
    <row r="141" spans="1:12" ht="81.75" customHeight="1" x14ac:dyDescent="0.2">
      <c r="A141" s="227" t="s">
        <v>213</v>
      </c>
      <c r="B141" s="51" t="s">
        <v>214</v>
      </c>
      <c r="C141" s="87" t="s">
        <v>55</v>
      </c>
      <c r="D141" s="85" t="s">
        <v>298</v>
      </c>
      <c r="E141" s="269">
        <v>228.45</v>
      </c>
      <c r="F141" s="87">
        <f t="shared" si="31"/>
        <v>35</v>
      </c>
      <c r="G141" s="87">
        <f t="shared" si="32"/>
        <v>8</v>
      </c>
      <c r="H141" s="87">
        <f>ROUND(E141*$J$175,2)</f>
        <v>265</v>
      </c>
      <c r="I141" s="87">
        <f t="shared" si="34"/>
        <v>35</v>
      </c>
      <c r="J141" s="87">
        <f t="shared" si="35"/>
        <v>9.2799999999999994</v>
      </c>
      <c r="K141" s="87">
        <v>70</v>
      </c>
      <c r="L141" s="230">
        <f t="shared" si="30"/>
        <v>17.28</v>
      </c>
    </row>
    <row r="142" spans="1:12" ht="60.75" customHeight="1" x14ac:dyDescent="0.2">
      <c r="A142" s="227" t="s">
        <v>215</v>
      </c>
      <c r="B142" s="51" t="s">
        <v>216</v>
      </c>
      <c r="C142" s="87" t="s">
        <v>55</v>
      </c>
      <c r="D142" s="87" t="s">
        <v>298</v>
      </c>
      <c r="E142" s="269">
        <v>228.45</v>
      </c>
      <c r="F142" s="87">
        <f t="shared" si="31"/>
        <v>27.5</v>
      </c>
      <c r="G142" s="87">
        <f t="shared" si="32"/>
        <v>6.28</v>
      </c>
      <c r="H142" s="87">
        <f>ROUND(E142*$J$175,2)</f>
        <v>265</v>
      </c>
      <c r="I142" s="87">
        <f t="shared" si="34"/>
        <v>27.5</v>
      </c>
      <c r="J142" s="87">
        <f t="shared" si="35"/>
        <v>7.29</v>
      </c>
      <c r="K142" s="87">
        <v>55</v>
      </c>
      <c r="L142" s="230">
        <f t="shared" si="30"/>
        <v>13.57</v>
      </c>
    </row>
    <row r="143" spans="1:12" ht="55.5" customHeight="1" x14ac:dyDescent="0.2">
      <c r="A143" s="227" t="s">
        <v>217</v>
      </c>
      <c r="B143" s="51" t="s">
        <v>218</v>
      </c>
      <c r="C143" s="87" t="s">
        <v>55</v>
      </c>
      <c r="D143" s="87" t="s">
        <v>298</v>
      </c>
      <c r="E143" s="269">
        <v>228.45</v>
      </c>
      <c r="F143" s="87">
        <f t="shared" si="31"/>
        <v>20</v>
      </c>
      <c r="G143" s="87">
        <f t="shared" si="32"/>
        <v>4.57</v>
      </c>
      <c r="H143" s="87">
        <f>ROUND(E143*$J$175,2)</f>
        <v>265</v>
      </c>
      <c r="I143" s="87">
        <f t="shared" si="34"/>
        <v>20</v>
      </c>
      <c r="J143" s="87">
        <f t="shared" si="35"/>
        <v>5.3</v>
      </c>
      <c r="K143" s="87">
        <v>40</v>
      </c>
      <c r="L143" s="230">
        <f t="shared" si="30"/>
        <v>9.870000000000001</v>
      </c>
    </row>
    <row r="144" spans="1:12" ht="63" customHeight="1" thickBot="1" x14ac:dyDescent="0.25">
      <c r="A144" s="285" t="s">
        <v>219</v>
      </c>
      <c r="B144" s="210" t="s">
        <v>220</v>
      </c>
      <c r="C144" s="193" t="s">
        <v>55</v>
      </c>
      <c r="D144" s="193" t="s">
        <v>298</v>
      </c>
      <c r="E144" s="275">
        <v>228.45</v>
      </c>
      <c r="F144" s="193">
        <f t="shared" si="31"/>
        <v>80.13</v>
      </c>
      <c r="G144" s="193">
        <f t="shared" si="32"/>
        <v>18.309999999999999</v>
      </c>
      <c r="H144" s="193">
        <f>ROUND(E144*$J$175,2)</f>
        <v>265</v>
      </c>
      <c r="I144" s="193">
        <f t="shared" si="34"/>
        <v>80.138000000000005</v>
      </c>
      <c r="J144" s="193">
        <f t="shared" si="35"/>
        <v>21.24</v>
      </c>
      <c r="K144" s="193">
        <v>160.268</v>
      </c>
      <c r="L144" s="226">
        <f t="shared" si="30"/>
        <v>39.549999999999997</v>
      </c>
    </row>
    <row r="145" spans="1:12" ht="39" customHeight="1" thickBot="1" x14ac:dyDescent="0.25">
      <c r="A145" s="8" t="s">
        <v>221</v>
      </c>
      <c r="B145" s="9" t="s">
        <v>222</v>
      </c>
      <c r="C145" s="10"/>
      <c r="D145" s="10"/>
      <c r="E145" s="10"/>
      <c r="F145" s="10">
        <f>SUM(F146:F146)</f>
        <v>62.5</v>
      </c>
      <c r="G145" s="10">
        <f>SUM(G146:G146)</f>
        <v>5.45</v>
      </c>
      <c r="H145" s="10"/>
      <c r="I145" s="10">
        <f>SUM(I146:I146)</f>
        <v>62.5</v>
      </c>
      <c r="J145" s="10">
        <f>SUM(J146:J146)</f>
        <v>6.48</v>
      </c>
      <c r="K145" s="10">
        <f>SUM(K146:K146)</f>
        <v>125</v>
      </c>
      <c r="L145" s="17">
        <f t="shared" si="30"/>
        <v>11.93</v>
      </c>
    </row>
    <row r="146" spans="1:12" ht="77.849999999999994" customHeight="1" thickBot="1" x14ac:dyDescent="0.25">
      <c r="A146" s="224" t="s">
        <v>223</v>
      </c>
      <c r="B146" s="48" t="s">
        <v>224</v>
      </c>
      <c r="C146" s="47" t="s">
        <v>39</v>
      </c>
      <c r="D146" s="47" t="s">
        <v>430</v>
      </c>
      <c r="E146" s="268">
        <v>87.16</v>
      </c>
      <c r="F146" s="191">
        <f>ROUND(K146/12*6,2)</f>
        <v>62.5</v>
      </c>
      <c r="G146" s="191">
        <f>ROUND(E146*F146/1000,2)</f>
        <v>5.45</v>
      </c>
      <c r="H146" s="191">
        <f>ROUND(E146*$J$173,2)</f>
        <v>103.72</v>
      </c>
      <c r="I146" s="191">
        <f>K146-F146</f>
        <v>62.5</v>
      </c>
      <c r="J146" s="191">
        <f>ROUND(H146*I146/1000,2)</f>
        <v>6.48</v>
      </c>
      <c r="K146" s="191">
        <v>125</v>
      </c>
      <c r="L146" s="223">
        <f t="shared" si="30"/>
        <v>11.93</v>
      </c>
    </row>
    <row r="147" spans="1:12" ht="29.25" customHeight="1" thickBot="1" x14ac:dyDescent="0.25">
      <c r="A147" s="8" t="s">
        <v>225</v>
      </c>
      <c r="B147" s="9" t="s">
        <v>226</v>
      </c>
      <c r="C147" s="10"/>
      <c r="D147" s="10"/>
      <c r="E147" s="10"/>
      <c r="F147" s="10">
        <f>SUM(F148:F150)</f>
        <v>1320</v>
      </c>
      <c r="G147" s="10">
        <f>SUM(G148:G150)</f>
        <v>117.88</v>
      </c>
      <c r="H147" s="10"/>
      <c r="I147" s="10">
        <f>SUM(I148:I150)</f>
        <v>1240</v>
      </c>
      <c r="J147" s="10">
        <f>SUM(J148:J150)</f>
        <v>131.84</v>
      </c>
      <c r="K147" s="10">
        <f>SUM(K148:K150)</f>
        <v>2640</v>
      </c>
      <c r="L147" s="17">
        <f>SUM(L148:L150)</f>
        <v>249.71999999999997</v>
      </c>
    </row>
    <row r="148" spans="1:12" ht="50.65" customHeight="1" x14ac:dyDescent="0.2">
      <c r="A148" s="234" t="s">
        <v>227</v>
      </c>
      <c r="B148" s="76" t="s">
        <v>228</v>
      </c>
      <c r="C148" s="15" t="s">
        <v>39</v>
      </c>
      <c r="D148" s="15" t="s">
        <v>430</v>
      </c>
      <c r="E148" s="276">
        <v>87.16</v>
      </c>
      <c r="F148" s="192">
        <f>ROUND(K148/12*6,2)</f>
        <v>300</v>
      </c>
      <c r="G148" s="192">
        <f>ROUND(E148*F148/1000,2)</f>
        <v>26.15</v>
      </c>
      <c r="H148" s="192">
        <f>ROUND(E148*$J$173,2)</f>
        <v>103.72</v>
      </c>
      <c r="I148" s="192">
        <f>K148-F148</f>
        <v>300</v>
      </c>
      <c r="J148" s="192">
        <f>ROUND(H148*I148/1000,2)</f>
        <v>31.12</v>
      </c>
      <c r="K148" s="15">
        <v>600</v>
      </c>
      <c r="L148" s="225">
        <f>G148+J148</f>
        <v>57.269999999999996</v>
      </c>
    </row>
    <row r="149" spans="1:12" ht="40.5" customHeight="1" x14ac:dyDescent="0.2">
      <c r="A149" s="227" t="s">
        <v>229</v>
      </c>
      <c r="B149" s="51" t="s">
        <v>230</v>
      </c>
      <c r="C149" s="87" t="s">
        <v>55</v>
      </c>
      <c r="D149" s="85" t="s">
        <v>298</v>
      </c>
      <c r="E149" s="269">
        <v>228.45</v>
      </c>
      <c r="F149" s="87">
        <f>ROUND(K149/12*6,2)</f>
        <v>20</v>
      </c>
      <c r="G149" s="87">
        <f>ROUND(E149*F149/1000,2)</f>
        <v>4.57</v>
      </c>
      <c r="H149" s="87">
        <f>ROUND(E149*$J$175,2)</f>
        <v>265</v>
      </c>
      <c r="I149" s="87">
        <f>K149-F149</f>
        <v>20</v>
      </c>
      <c r="J149" s="87">
        <f>ROUND(H149*I149/1000,2)</f>
        <v>5.3</v>
      </c>
      <c r="K149" s="85">
        <v>40</v>
      </c>
      <c r="L149" s="230">
        <f>G149+J149</f>
        <v>9.870000000000001</v>
      </c>
    </row>
    <row r="150" spans="1:12" ht="54" customHeight="1" thickBot="1" x14ac:dyDescent="0.25">
      <c r="A150" s="285" t="s">
        <v>233</v>
      </c>
      <c r="B150" s="210" t="s">
        <v>234</v>
      </c>
      <c r="C150" s="16" t="s">
        <v>39</v>
      </c>
      <c r="D150" s="16" t="s">
        <v>430</v>
      </c>
      <c r="E150" s="275">
        <v>87.16</v>
      </c>
      <c r="F150" s="193">
        <f>ROUND(K150/12*6,2)</f>
        <v>1000</v>
      </c>
      <c r="G150" s="193">
        <f>ROUND(E150*F150/1000,2)</f>
        <v>87.16</v>
      </c>
      <c r="H150" s="193">
        <f>ROUND(E150*$J$173,2)</f>
        <v>103.72</v>
      </c>
      <c r="I150" s="193">
        <v>920</v>
      </c>
      <c r="J150" s="193">
        <f>ROUND(H150*I150/1000,2)</f>
        <v>95.42</v>
      </c>
      <c r="K150" s="16">
        <v>2000</v>
      </c>
      <c r="L150" s="226">
        <f>G150+J150</f>
        <v>182.57999999999998</v>
      </c>
    </row>
    <row r="151" spans="1:12" ht="42.75" customHeight="1" thickBot="1" x14ac:dyDescent="0.25">
      <c r="A151" s="8" t="s">
        <v>235</v>
      </c>
      <c r="B151" s="9" t="s">
        <v>558</v>
      </c>
      <c r="C151" s="10"/>
      <c r="D151" s="10"/>
      <c r="E151" s="10"/>
      <c r="F151" s="10">
        <f>SUM(F152:F158)</f>
        <v>244.36</v>
      </c>
      <c r="G151" s="10">
        <f>SUM(G152:G158)</f>
        <v>21.939999999999998</v>
      </c>
      <c r="H151" s="10"/>
      <c r="I151" s="10">
        <f>SUM(I152:I158)</f>
        <v>244.36</v>
      </c>
      <c r="J151" s="10">
        <f>SUM(J152:J158)</f>
        <v>25.98</v>
      </c>
      <c r="K151" s="17">
        <f>SUM(K152:K158)</f>
        <v>488.72</v>
      </c>
      <c r="L151" s="279">
        <f>SUM(L152:L158)</f>
        <v>47.92</v>
      </c>
    </row>
    <row r="152" spans="1:12" ht="46.5" customHeight="1" x14ac:dyDescent="0.2">
      <c r="A152" s="389" t="s">
        <v>236</v>
      </c>
      <c r="B152" s="354" t="s">
        <v>239</v>
      </c>
      <c r="C152" s="15" t="s">
        <v>337</v>
      </c>
      <c r="D152" s="15" t="s">
        <v>432</v>
      </c>
      <c r="E152" s="276">
        <v>98.91</v>
      </c>
      <c r="F152" s="192">
        <f t="shared" ref="F152:F157" si="36">ROUND(K152/12*6,2)</f>
        <v>10</v>
      </c>
      <c r="G152" s="192">
        <f t="shared" ref="G152:G157" si="37">ROUND(E152*F152/1000,2)</f>
        <v>0.99</v>
      </c>
      <c r="H152" s="192">
        <f>ROUND(E152*$J$175,2)</f>
        <v>114.74</v>
      </c>
      <c r="I152" s="192">
        <f t="shared" ref="I152:I157" si="38">K152-F152</f>
        <v>10</v>
      </c>
      <c r="J152" s="192">
        <f t="shared" ref="J152:J157" si="39">ROUND(H152*I152/1000,2)</f>
        <v>1.1499999999999999</v>
      </c>
      <c r="K152" s="277">
        <v>20</v>
      </c>
      <c r="L152" s="225">
        <f t="shared" ref="L152:L157" si="40">G152+J152</f>
        <v>2.1399999999999997</v>
      </c>
    </row>
    <row r="153" spans="1:12" ht="30.75" customHeight="1" x14ac:dyDescent="0.2">
      <c r="A153" s="399"/>
      <c r="B153" s="394"/>
      <c r="C153" s="85" t="s">
        <v>481</v>
      </c>
      <c r="D153" s="87" t="s">
        <v>482</v>
      </c>
      <c r="E153" s="269">
        <v>106.55</v>
      </c>
      <c r="F153" s="87">
        <f t="shared" si="36"/>
        <v>3</v>
      </c>
      <c r="G153" s="87">
        <f t="shared" si="37"/>
        <v>0.32</v>
      </c>
      <c r="H153" s="87">
        <f>ROUND(E153*$J$175,2)</f>
        <v>123.6</v>
      </c>
      <c r="I153" s="87">
        <f t="shared" si="38"/>
        <v>3</v>
      </c>
      <c r="J153" s="87">
        <f t="shared" si="39"/>
        <v>0.37</v>
      </c>
      <c r="K153" s="208">
        <v>6</v>
      </c>
      <c r="L153" s="230">
        <f t="shared" si="40"/>
        <v>0.69</v>
      </c>
    </row>
    <row r="154" spans="1:12" ht="54.75" customHeight="1" x14ac:dyDescent="0.2">
      <c r="A154" s="235" t="s">
        <v>423</v>
      </c>
      <c r="B154" s="51" t="s">
        <v>248</v>
      </c>
      <c r="C154" s="85" t="s">
        <v>39</v>
      </c>
      <c r="D154" s="85" t="s">
        <v>430</v>
      </c>
      <c r="E154" s="269">
        <v>87.16</v>
      </c>
      <c r="F154" s="87">
        <f t="shared" si="36"/>
        <v>75</v>
      </c>
      <c r="G154" s="87">
        <f t="shared" si="37"/>
        <v>6.54</v>
      </c>
      <c r="H154" s="87">
        <f>ROUND(E154*$J$173,2)</f>
        <v>103.72</v>
      </c>
      <c r="I154" s="87">
        <f t="shared" si="38"/>
        <v>75</v>
      </c>
      <c r="J154" s="87">
        <f t="shared" si="39"/>
        <v>7.78</v>
      </c>
      <c r="K154" s="87">
        <v>150</v>
      </c>
      <c r="L154" s="230">
        <f t="shared" si="40"/>
        <v>14.32</v>
      </c>
    </row>
    <row r="155" spans="1:12" ht="50.25" customHeight="1" x14ac:dyDescent="0.2">
      <c r="A155" s="235" t="s">
        <v>521</v>
      </c>
      <c r="B155" s="210" t="s">
        <v>498</v>
      </c>
      <c r="C155" s="85" t="s">
        <v>470</v>
      </c>
      <c r="D155" s="209" t="s">
        <v>516</v>
      </c>
      <c r="E155" s="269">
        <v>114.23</v>
      </c>
      <c r="F155" s="87">
        <f t="shared" si="36"/>
        <v>3.71</v>
      </c>
      <c r="G155" s="87">
        <f t="shared" si="37"/>
        <v>0.42</v>
      </c>
      <c r="H155" s="87">
        <f>ROUND(E155*$J$175,2)</f>
        <v>132.51</v>
      </c>
      <c r="I155" s="87">
        <f t="shared" si="38"/>
        <v>3.71</v>
      </c>
      <c r="J155" s="87">
        <f t="shared" si="39"/>
        <v>0.49</v>
      </c>
      <c r="K155" s="87">
        <v>7.42</v>
      </c>
      <c r="L155" s="230">
        <f t="shared" si="40"/>
        <v>0.90999999999999992</v>
      </c>
    </row>
    <row r="156" spans="1:12" ht="55.5" customHeight="1" x14ac:dyDescent="0.2">
      <c r="A156" s="235" t="s">
        <v>497</v>
      </c>
      <c r="B156" s="393" t="s">
        <v>499</v>
      </c>
      <c r="C156" s="85" t="s">
        <v>181</v>
      </c>
      <c r="D156" s="87" t="s">
        <v>433</v>
      </c>
      <c r="E156" s="269">
        <v>105.08</v>
      </c>
      <c r="F156" s="87">
        <f t="shared" si="36"/>
        <v>7.2</v>
      </c>
      <c r="G156" s="87">
        <f t="shared" si="37"/>
        <v>0.76</v>
      </c>
      <c r="H156" s="87">
        <f>ROUND(E156*$J$175,2)</f>
        <v>121.89</v>
      </c>
      <c r="I156" s="87">
        <f t="shared" si="38"/>
        <v>7.2</v>
      </c>
      <c r="J156" s="87">
        <f t="shared" si="39"/>
        <v>0.88</v>
      </c>
      <c r="K156" s="87">
        <v>14.4</v>
      </c>
      <c r="L156" s="230">
        <f t="shared" si="40"/>
        <v>1.6400000000000001</v>
      </c>
    </row>
    <row r="157" spans="1:12" ht="39" customHeight="1" x14ac:dyDescent="0.2">
      <c r="A157" s="235" t="s">
        <v>522</v>
      </c>
      <c r="B157" s="393"/>
      <c r="C157" s="85" t="s">
        <v>118</v>
      </c>
      <c r="D157" s="85" t="s">
        <v>440</v>
      </c>
      <c r="E157" s="269">
        <v>101.41</v>
      </c>
      <c r="F157" s="87">
        <f t="shared" si="36"/>
        <v>15.95</v>
      </c>
      <c r="G157" s="87">
        <f t="shared" si="37"/>
        <v>1.62</v>
      </c>
      <c r="H157" s="87">
        <f>ROUND(E157*$J$175,2)</f>
        <v>117.64</v>
      </c>
      <c r="I157" s="87">
        <f t="shared" si="38"/>
        <v>15.95</v>
      </c>
      <c r="J157" s="87">
        <f t="shared" si="39"/>
        <v>1.88</v>
      </c>
      <c r="K157" s="87">
        <v>31.9</v>
      </c>
      <c r="L157" s="230">
        <f t="shared" si="40"/>
        <v>3.5</v>
      </c>
    </row>
    <row r="158" spans="1:12" ht="51.75" customHeight="1" x14ac:dyDescent="0.2">
      <c r="A158" s="396" t="s">
        <v>252</v>
      </c>
      <c r="B158" s="44" t="s">
        <v>501</v>
      </c>
      <c r="C158" s="34"/>
      <c r="D158" s="34"/>
      <c r="E158" s="34"/>
      <c r="F158" s="34">
        <f>SUM(F159:F159)</f>
        <v>129.5</v>
      </c>
      <c r="G158" s="34">
        <f>SUM(G159:G159)</f>
        <v>11.29</v>
      </c>
      <c r="H158" s="34"/>
      <c r="I158" s="34">
        <f>SUM(I159:I159)</f>
        <v>129.5</v>
      </c>
      <c r="J158" s="34">
        <f>SUM(J159:J159)</f>
        <v>13.43</v>
      </c>
      <c r="K158" s="34">
        <f>SUM(K159:K159)</f>
        <v>259</v>
      </c>
      <c r="L158" s="140">
        <f>SUM(L159:L159)</f>
        <v>24.72</v>
      </c>
    </row>
    <row r="159" spans="1:12" ht="60.75" customHeight="1" thickBot="1" x14ac:dyDescent="0.25">
      <c r="A159" s="396"/>
      <c r="B159" s="282" t="s">
        <v>501</v>
      </c>
      <c r="C159" s="16" t="s">
        <v>39</v>
      </c>
      <c r="D159" s="47" t="s">
        <v>430</v>
      </c>
      <c r="E159" s="275">
        <v>87.16</v>
      </c>
      <c r="F159" s="193">
        <f>ROUND(K159/12*6,2)</f>
        <v>129.5</v>
      </c>
      <c r="G159" s="193">
        <f>ROUND(E159*F159/1000,2)</f>
        <v>11.29</v>
      </c>
      <c r="H159" s="193">
        <f>ROUND(E159*$J$173,2)</f>
        <v>103.72</v>
      </c>
      <c r="I159" s="191">
        <f>K159-F159</f>
        <v>129.5</v>
      </c>
      <c r="J159" s="191">
        <f>ROUND(H159*I159/1000,2)</f>
        <v>13.43</v>
      </c>
      <c r="K159" s="193">
        <v>259</v>
      </c>
      <c r="L159" s="223">
        <f>G159+J159</f>
        <v>24.72</v>
      </c>
    </row>
    <row r="160" spans="1:12" s="212" customFormat="1" ht="42.75" customHeight="1" thickBot="1" x14ac:dyDescent="0.25">
      <c r="A160" s="55">
        <v>9</v>
      </c>
      <c r="B160" s="9" t="s">
        <v>552</v>
      </c>
      <c r="C160" s="10"/>
      <c r="D160" s="10"/>
      <c r="E160" s="10"/>
      <c r="F160" s="10">
        <f>F161</f>
        <v>125</v>
      </c>
      <c r="G160" s="10">
        <f>G161</f>
        <v>28.56</v>
      </c>
      <c r="H160" s="10"/>
      <c r="I160" s="10">
        <f>I161</f>
        <v>125</v>
      </c>
      <c r="J160" s="10">
        <f>J161</f>
        <v>33.130000000000003</v>
      </c>
      <c r="K160" s="10">
        <f>K161</f>
        <v>250</v>
      </c>
      <c r="L160" s="17">
        <f>L161</f>
        <v>61.69</v>
      </c>
    </row>
    <row r="161" spans="1:12" ht="64.5" customHeight="1" thickBot="1" x14ac:dyDescent="0.25">
      <c r="A161" s="287" t="s">
        <v>267</v>
      </c>
      <c r="B161" s="288" t="s">
        <v>268</v>
      </c>
      <c r="C161" s="291" t="s">
        <v>55</v>
      </c>
      <c r="D161" s="289" t="s">
        <v>298</v>
      </c>
      <c r="E161" s="290">
        <v>228.45</v>
      </c>
      <c r="F161" s="291">
        <f>ROUND(K161/12*6,2)</f>
        <v>125</v>
      </c>
      <c r="G161" s="291">
        <f>ROUND(E161*F161/1000,2)</f>
        <v>28.56</v>
      </c>
      <c r="H161" s="291">
        <f>ROUND(E161*$J$175,2)</f>
        <v>265</v>
      </c>
      <c r="I161" s="291">
        <f>K161-F161</f>
        <v>125</v>
      </c>
      <c r="J161" s="291">
        <f>ROUND(H161*I161/1000,2)</f>
        <v>33.130000000000003</v>
      </c>
      <c r="K161" s="292">
        <v>250</v>
      </c>
      <c r="L161" s="286">
        <f>G161+J161</f>
        <v>61.69</v>
      </c>
    </row>
    <row r="162" spans="1:12" ht="43.5" customHeight="1" thickBot="1" x14ac:dyDescent="0.25">
      <c r="A162" s="281" t="s">
        <v>15</v>
      </c>
      <c r="B162" s="9" t="s">
        <v>269</v>
      </c>
      <c r="C162" s="10"/>
      <c r="D162" s="10"/>
      <c r="E162" s="10"/>
      <c r="F162" s="10">
        <f>SUM(F163:F165)</f>
        <v>2321.84</v>
      </c>
      <c r="G162" s="10">
        <f>SUM(G163:G165)</f>
        <v>318.49</v>
      </c>
      <c r="H162" s="10"/>
      <c r="I162" s="10">
        <f>SUM(I163:I165)</f>
        <v>2321.84</v>
      </c>
      <c r="J162" s="10">
        <f>SUM(J163:J165)</f>
        <v>373.37</v>
      </c>
      <c r="K162" s="17">
        <f>SUM(K163:K165)</f>
        <v>4643.68</v>
      </c>
      <c r="L162" s="279">
        <f>SUM(L163:L165)</f>
        <v>691.8599999999999</v>
      </c>
    </row>
    <row r="163" spans="1:12" ht="59.25" customHeight="1" x14ac:dyDescent="0.2">
      <c r="A163" s="250" t="s">
        <v>270</v>
      </c>
      <c r="B163" s="76" t="s">
        <v>973</v>
      </c>
      <c r="C163" s="15" t="s">
        <v>39</v>
      </c>
      <c r="D163" s="15" t="s">
        <v>430</v>
      </c>
      <c r="E163" s="276">
        <v>87.16</v>
      </c>
      <c r="F163" s="192">
        <f>ROUND(K163/12*6,2)</f>
        <v>650</v>
      </c>
      <c r="G163" s="192">
        <f>ROUND(E163*F163/1000,2)</f>
        <v>56.65</v>
      </c>
      <c r="H163" s="192">
        <f>ROUND(E163*$J$173,2)</f>
        <v>103.72</v>
      </c>
      <c r="I163" s="192">
        <f>K163-F163</f>
        <v>650</v>
      </c>
      <c r="J163" s="192">
        <f>ROUND(H163*I163/1000,2)</f>
        <v>67.42</v>
      </c>
      <c r="K163" s="192">
        <v>1300</v>
      </c>
      <c r="L163" s="225">
        <f>G163+J163</f>
        <v>124.07</v>
      </c>
    </row>
    <row r="164" spans="1:12" ht="71.25" customHeight="1" x14ac:dyDescent="0.2">
      <c r="A164" s="235" t="s">
        <v>272</v>
      </c>
      <c r="B164" s="51" t="s">
        <v>273</v>
      </c>
      <c r="C164" s="87" t="s">
        <v>55</v>
      </c>
      <c r="D164" s="85" t="s">
        <v>298</v>
      </c>
      <c r="E164" s="269">
        <v>228.45</v>
      </c>
      <c r="F164" s="87">
        <f>ROUND(K164/12*6,2)</f>
        <v>821.84</v>
      </c>
      <c r="G164" s="87">
        <f>ROUND(E164*F164/1000,2)</f>
        <v>187.75</v>
      </c>
      <c r="H164" s="87">
        <f>ROUND(E164*$J$175,2)</f>
        <v>265</v>
      </c>
      <c r="I164" s="87">
        <f>K164-F164</f>
        <v>821.84</v>
      </c>
      <c r="J164" s="87">
        <f>ROUND(H164*I164/1000,2)</f>
        <v>217.79</v>
      </c>
      <c r="K164" s="87">
        <v>1643.68</v>
      </c>
      <c r="L164" s="225">
        <f>G164+J164</f>
        <v>405.53999999999996</v>
      </c>
    </row>
    <row r="165" spans="1:12" ht="68.25" customHeight="1" thickBot="1" x14ac:dyDescent="0.25">
      <c r="A165" s="242" t="s">
        <v>274</v>
      </c>
      <c r="B165" s="210" t="s">
        <v>275</v>
      </c>
      <c r="C165" s="16" t="s">
        <v>39</v>
      </c>
      <c r="D165" s="16" t="s">
        <v>430</v>
      </c>
      <c r="E165" s="275">
        <v>87.16</v>
      </c>
      <c r="F165" s="193">
        <f>ROUND(K165/12*6,2)</f>
        <v>850</v>
      </c>
      <c r="G165" s="193">
        <f>ROUND(E165*F165/1000,2)</f>
        <v>74.09</v>
      </c>
      <c r="H165" s="193">
        <f>ROUND(E165*$J$173,2)</f>
        <v>103.72</v>
      </c>
      <c r="I165" s="193">
        <f>K165-F165</f>
        <v>850</v>
      </c>
      <c r="J165" s="193">
        <f>ROUND(H165*I165/1000,2)</f>
        <v>88.16</v>
      </c>
      <c r="K165" s="193">
        <v>1700</v>
      </c>
      <c r="L165" s="223">
        <f>G165+J165</f>
        <v>162.25</v>
      </c>
    </row>
    <row r="166" spans="1:12" ht="52.5" customHeight="1" thickBot="1" x14ac:dyDescent="0.25">
      <c r="A166" s="249" t="s">
        <v>276</v>
      </c>
      <c r="B166" s="9" t="s">
        <v>277</v>
      </c>
      <c r="C166" s="10"/>
      <c r="D166" s="10"/>
      <c r="E166" s="81"/>
      <c r="F166" s="81">
        <f>F167</f>
        <v>150</v>
      </c>
      <c r="G166" s="81">
        <f>G167</f>
        <v>13.07</v>
      </c>
      <c r="H166" s="81"/>
      <c r="I166" s="81">
        <f>I167</f>
        <v>150</v>
      </c>
      <c r="J166" s="81">
        <f>J167</f>
        <v>15.56</v>
      </c>
      <c r="K166" s="81">
        <f>K167</f>
        <v>300</v>
      </c>
      <c r="L166" s="82">
        <f>L167</f>
        <v>28.630000000000003</v>
      </c>
    </row>
    <row r="167" spans="1:12" ht="52.5" customHeight="1" thickBot="1" x14ac:dyDescent="0.25">
      <c r="A167" s="247" t="s">
        <v>278</v>
      </c>
      <c r="B167" s="48" t="s">
        <v>279</v>
      </c>
      <c r="C167" s="47" t="s">
        <v>39</v>
      </c>
      <c r="D167" s="47" t="s">
        <v>430</v>
      </c>
      <c r="E167" s="268">
        <v>87.16</v>
      </c>
      <c r="F167" s="191">
        <f>ROUND(K167/12*6,2)</f>
        <v>150</v>
      </c>
      <c r="G167" s="191">
        <f>ROUND(E167*F167/1000,2)</f>
        <v>13.07</v>
      </c>
      <c r="H167" s="191">
        <f>ROUND(E167*$J$173,2)</f>
        <v>103.72</v>
      </c>
      <c r="I167" s="191">
        <f>K167-F167</f>
        <v>150</v>
      </c>
      <c r="J167" s="191">
        <f>ROUND(H167*I167/1000,2)</f>
        <v>15.56</v>
      </c>
      <c r="K167" s="191">
        <v>300</v>
      </c>
      <c r="L167" s="223">
        <f>G167+J167</f>
        <v>28.630000000000003</v>
      </c>
    </row>
    <row r="168" spans="1:12" ht="17.25" customHeight="1" x14ac:dyDescent="0.2">
      <c r="A168" s="243"/>
      <c r="B168" s="244" t="s">
        <v>839</v>
      </c>
      <c r="C168" s="245"/>
      <c r="D168" s="245"/>
      <c r="E168" s="245"/>
      <c r="F168" s="245">
        <f>SUM(F169:F170)</f>
        <v>212551.57</v>
      </c>
      <c r="G168" s="245">
        <f>SUM(G169:G170)</f>
        <v>21969.599999999999</v>
      </c>
      <c r="H168" s="245"/>
      <c r="I168" s="245">
        <f>SUM(I169:I170)</f>
        <v>212471.42599999998</v>
      </c>
      <c r="J168" s="245">
        <f>SUM(J169:J170)</f>
        <v>25862.67</v>
      </c>
      <c r="K168" s="245">
        <f>SUM(K169:K170)</f>
        <v>425102.99599999998</v>
      </c>
      <c r="L168" s="246">
        <f>SUM(L169:L170)</f>
        <v>47832.270000000004</v>
      </c>
    </row>
    <row r="169" spans="1:12" ht="15" customHeight="1" x14ac:dyDescent="0.2">
      <c r="A169" s="236"/>
      <c r="B169" s="214" t="s">
        <v>92</v>
      </c>
      <c r="C169" s="213"/>
      <c r="D169" s="213"/>
      <c r="E169" s="213"/>
      <c r="F169" s="213">
        <f>F13+F15+F17+F40+F132+F145+F147+F151+F160+F162+F166</f>
        <v>80828.929999999993</v>
      </c>
      <c r="G169" s="213">
        <f>G13+G15+G17+G40+G132+G145+G147+G151+G160+G162+G166</f>
        <v>8781.91</v>
      </c>
      <c r="H169" s="213"/>
      <c r="I169" s="213">
        <f>I13+I15+I17+I40+I132+I145+I147+I151+I160+I162+I166</f>
        <v>80748.825999999986</v>
      </c>
      <c r="J169" s="213">
        <f>J13+J15+J17+J40+J132+J145+J147+J151+J160+J162+J166</f>
        <v>10332</v>
      </c>
      <c r="K169" s="213">
        <f>K13+K15+K17+K40+K132+K145+K147+K151+K160+K162+K166</f>
        <v>161657.75599999999</v>
      </c>
      <c r="L169" s="237">
        <f>L13+L15+L17+L40+L132+L145+L147+L151+L160+L162+L166</f>
        <v>19113.910000000003</v>
      </c>
    </row>
    <row r="170" spans="1:12" ht="29.25" customHeight="1" thickBot="1" x14ac:dyDescent="0.25">
      <c r="A170" s="238"/>
      <c r="B170" s="239" t="s">
        <v>93</v>
      </c>
      <c r="C170" s="240"/>
      <c r="D170" s="240"/>
      <c r="E170" s="240"/>
      <c r="F170" s="240">
        <f>F41</f>
        <v>131722.64000000001</v>
      </c>
      <c r="G170" s="240">
        <f>G41</f>
        <v>13187.69</v>
      </c>
      <c r="H170" s="240"/>
      <c r="I170" s="240">
        <f>I41</f>
        <v>131722.59999999998</v>
      </c>
      <c r="J170" s="240">
        <f>J41</f>
        <v>15530.67</v>
      </c>
      <c r="K170" s="240">
        <f>K41</f>
        <v>263445.24</v>
      </c>
      <c r="L170" s="241">
        <f>L41</f>
        <v>28718.359999999997</v>
      </c>
    </row>
    <row r="171" spans="1:12" x14ac:dyDescent="0.2">
      <c r="B171" s="61"/>
      <c r="C171" s="62"/>
      <c r="D171" s="215"/>
      <c r="E171" s="61"/>
      <c r="F171" s="62"/>
      <c r="G171" s="62"/>
      <c r="H171" s="62"/>
      <c r="I171" s="215"/>
      <c r="J171" s="215"/>
      <c r="K171" s="215"/>
      <c r="L171" s="215"/>
    </row>
    <row r="172" spans="1:12" ht="14.1" customHeight="1" x14ac:dyDescent="0.2">
      <c r="B172" s="112" t="s">
        <v>369</v>
      </c>
      <c r="C172" s="65"/>
      <c r="D172" s="216"/>
      <c r="E172" s="217"/>
      <c r="F172" s="217"/>
      <c r="G172" s="217"/>
      <c r="H172" s="66"/>
      <c r="I172" s="215"/>
      <c r="J172" s="215"/>
      <c r="K172" s="215"/>
      <c r="L172" s="215"/>
    </row>
    <row r="173" spans="1:12" s="61" customFormat="1" ht="14.1" customHeight="1" x14ac:dyDescent="0.2">
      <c r="A173" s="218"/>
      <c r="B173" s="219" t="s">
        <v>504</v>
      </c>
      <c r="C173" s="65"/>
      <c r="D173" s="216"/>
      <c r="E173" s="217"/>
      <c r="F173" s="217"/>
      <c r="G173" s="217"/>
      <c r="H173" s="66"/>
      <c r="I173" s="215"/>
      <c r="J173" s="67">
        <v>1.19</v>
      </c>
      <c r="K173" s="397"/>
      <c r="L173" s="397"/>
    </row>
    <row r="174" spans="1:12" s="61" customFormat="1" x14ac:dyDescent="0.2">
      <c r="A174" s="218"/>
      <c r="B174" s="66"/>
      <c r="C174" s="65"/>
      <c r="D174" s="216"/>
      <c r="E174" s="217"/>
      <c r="F174" s="217"/>
      <c r="G174" s="217"/>
      <c r="H174" s="66"/>
      <c r="I174" s="215"/>
      <c r="J174" s="217"/>
      <c r="K174" s="215"/>
      <c r="L174" s="215"/>
    </row>
    <row r="175" spans="1:12" x14ac:dyDescent="0.2">
      <c r="B175" s="219" t="s">
        <v>505</v>
      </c>
      <c r="C175" s="65"/>
      <c r="D175" s="216"/>
      <c r="E175" s="217"/>
      <c r="F175" s="217"/>
      <c r="G175" s="217"/>
      <c r="H175" s="66"/>
      <c r="I175" s="215"/>
      <c r="J175" s="67">
        <v>1.1599999999999999</v>
      </c>
      <c r="K175" s="215"/>
      <c r="L175" s="215"/>
    </row>
    <row r="176" spans="1:12" x14ac:dyDescent="0.2">
      <c r="D176" s="215"/>
      <c r="E176" s="25"/>
      <c r="F176" s="215"/>
      <c r="G176" s="215"/>
      <c r="H176" s="66"/>
      <c r="I176" s="215"/>
      <c r="J176" s="215"/>
      <c r="K176" s="215"/>
      <c r="L176" s="215"/>
    </row>
    <row r="177" spans="4:12" x14ac:dyDescent="0.2">
      <c r="D177" s="215"/>
      <c r="E177" s="25"/>
      <c r="F177" s="215"/>
      <c r="G177" s="215"/>
      <c r="H177" s="66"/>
      <c r="I177" s="215"/>
      <c r="J177" s="215"/>
      <c r="K177" s="215"/>
      <c r="L177" s="215"/>
    </row>
    <row r="178" spans="4:12" x14ac:dyDescent="0.2">
      <c r="D178" s="215"/>
      <c r="E178" s="25"/>
      <c r="F178" s="215"/>
      <c r="G178" s="215"/>
      <c r="H178" s="215"/>
      <c r="I178" s="215"/>
      <c r="J178" s="215"/>
      <c r="K178" s="215"/>
      <c r="L178" s="215"/>
    </row>
  </sheetData>
  <autoFilter ref="A12:L170"/>
  <mergeCells count="60">
    <mergeCell ref="B156:B157"/>
    <mergeCell ref="A158:A159"/>
    <mergeCell ref="K173:L173"/>
    <mergeCell ref="C117:C118"/>
    <mergeCell ref="A120:A121"/>
    <mergeCell ref="A122:A131"/>
    <mergeCell ref="A152:A153"/>
    <mergeCell ref="B152:B153"/>
    <mergeCell ref="A107:A108"/>
    <mergeCell ref="A109:A110"/>
    <mergeCell ref="A112:A113"/>
    <mergeCell ref="A114:A116"/>
    <mergeCell ref="A117:A118"/>
    <mergeCell ref="A82:A83"/>
    <mergeCell ref="A87:A88"/>
    <mergeCell ref="A89:A90"/>
    <mergeCell ref="A91:A98"/>
    <mergeCell ref="A99:A106"/>
    <mergeCell ref="A68:A69"/>
    <mergeCell ref="A70:A71"/>
    <mergeCell ref="A72:A73"/>
    <mergeCell ref="A75:A77"/>
    <mergeCell ref="A80:A81"/>
    <mergeCell ref="A59:A60"/>
    <mergeCell ref="A61:A62"/>
    <mergeCell ref="A63:A64"/>
    <mergeCell ref="A66:A67"/>
    <mergeCell ref="C66:C67"/>
    <mergeCell ref="A47:A48"/>
    <mergeCell ref="A51:A52"/>
    <mergeCell ref="A53:A54"/>
    <mergeCell ref="A55:A56"/>
    <mergeCell ref="A57:A58"/>
    <mergeCell ref="A22:A23"/>
    <mergeCell ref="B22:B23"/>
    <mergeCell ref="A26:A27"/>
    <mergeCell ref="A42:A43"/>
    <mergeCell ref="A44:A45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J2:L2"/>
    <mergeCell ref="J3:L3"/>
    <mergeCell ref="J4:L4"/>
    <mergeCell ref="J5:L5"/>
    <mergeCell ref="B7:L7"/>
    <mergeCell ref="A6:L6"/>
  </mergeCells>
  <pageMargins left="0.39370078740157483" right="0.39370078740157483" top="0.78740157480314965" bottom="0" header="0.39370078740157483" footer="0"/>
  <pageSetup paperSize="9" scale="74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20"/>
  <sheetViews>
    <sheetView tabSelected="1" view="pageBreakPreview" zoomScale="60" zoomScaleNormal="90" workbookViewId="0">
      <pane ySplit="10" topLeftCell="A104" activePane="bottomLeft" state="frozen"/>
      <selection pane="bottomLeft" activeCell="O115" sqref="O115"/>
    </sheetView>
  </sheetViews>
  <sheetFormatPr defaultColWidth="8.85546875" defaultRowHeight="12.75" x14ac:dyDescent="0.2"/>
  <cols>
    <col min="1" max="1" width="6.5703125" style="1" customWidth="1"/>
    <col min="2" max="2" width="42.7109375" style="2" customWidth="1"/>
    <col min="3" max="3" width="18.85546875" style="3" customWidth="1"/>
    <col min="4" max="4" width="17.85546875" style="1" customWidth="1"/>
    <col min="5" max="5" width="11.7109375" style="1" customWidth="1"/>
    <col min="6" max="6" width="12.5703125" style="1" customWidth="1"/>
    <col min="7" max="7" width="10" style="1" customWidth="1"/>
    <col min="8" max="8" width="10.7109375" style="1" customWidth="1"/>
    <col min="9" max="9" width="13" style="1" customWidth="1"/>
    <col min="10" max="10" width="11.7109375" style="1" customWidth="1"/>
    <col min="11" max="11" width="13.28515625" style="1" customWidth="1"/>
    <col min="12" max="12" width="10.85546875" style="1" customWidth="1"/>
    <col min="13" max="15" width="8.85546875" style="1"/>
    <col min="16" max="16" width="20.42578125" style="1" customWidth="1"/>
    <col min="17" max="257" width="8.85546875" style="1"/>
    <col min="258" max="16384" width="8.85546875" style="6"/>
  </cols>
  <sheetData>
    <row r="1" spans="1:257" s="310" customFormat="1" ht="19.5" customHeight="1" x14ac:dyDescent="0.3">
      <c r="A1" s="71"/>
      <c r="B1" s="68"/>
      <c r="C1" s="69"/>
      <c r="D1" s="71"/>
      <c r="E1" s="71"/>
      <c r="F1" s="71"/>
      <c r="G1" s="71"/>
      <c r="H1" s="71"/>
      <c r="I1" s="71"/>
      <c r="J1" s="400" t="s">
        <v>749</v>
      </c>
      <c r="K1" s="400"/>
      <c r="L1" s="400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  <c r="IW1" s="71"/>
    </row>
    <row r="2" spans="1:257" s="310" customFormat="1" ht="13.5" customHeight="1" x14ac:dyDescent="0.3">
      <c r="A2" s="71"/>
      <c r="B2" s="68"/>
      <c r="C2" s="69"/>
      <c r="D2" s="71"/>
      <c r="E2" s="71"/>
      <c r="F2" s="71"/>
      <c r="G2" s="71"/>
      <c r="H2" s="71"/>
      <c r="I2" s="71"/>
      <c r="J2" s="400" t="s">
        <v>976</v>
      </c>
      <c r="K2" s="400"/>
      <c r="L2" s="400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  <c r="IR2" s="71"/>
      <c r="IS2" s="71"/>
      <c r="IT2" s="71"/>
      <c r="IU2" s="71"/>
      <c r="IV2" s="71"/>
      <c r="IW2" s="71"/>
    </row>
    <row r="3" spans="1:257" s="310" customFormat="1" ht="16.5" customHeight="1" x14ac:dyDescent="0.3">
      <c r="A3" s="71"/>
      <c r="B3" s="68"/>
      <c r="C3" s="69"/>
      <c r="D3" s="71"/>
      <c r="E3" s="71"/>
      <c r="F3" s="71"/>
      <c r="G3" s="71"/>
      <c r="H3" s="71"/>
      <c r="I3" s="71"/>
      <c r="J3" s="400" t="s">
        <v>0</v>
      </c>
      <c r="K3" s="400"/>
      <c r="L3" s="400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1"/>
      <c r="IU3" s="71"/>
      <c r="IV3" s="71"/>
      <c r="IW3" s="71"/>
    </row>
    <row r="4" spans="1:257" s="310" customFormat="1" ht="18" customHeight="1" x14ac:dyDescent="0.3">
      <c r="A4" s="71"/>
      <c r="B4" s="68"/>
      <c r="C4" s="69"/>
      <c r="D4" s="71"/>
      <c r="E4" s="71"/>
      <c r="F4" s="71"/>
      <c r="G4" s="71"/>
      <c r="H4" s="71"/>
      <c r="I4" s="340"/>
      <c r="J4" s="363" t="s">
        <v>989</v>
      </c>
      <c r="K4" s="363"/>
      <c r="L4" s="363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</row>
    <row r="5" spans="1:257" s="310" customFormat="1" ht="18" customHeight="1" x14ac:dyDescent="0.3">
      <c r="A5" s="401" t="s">
        <v>981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  <c r="IR5" s="71"/>
      <c r="IS5" s="71"/>
      <c r="IT5" s="71"/>
      <c r="IU5" s="71"/>
      <c r="IV5" s="71"/>
      <c r="IW5" s="71"/>
    </row>
    <row r="6" spans="1:257" s="310" customFormat="1" ht="43.5" customHeight="1" thickBot="1" x14ac:dyDescent="0.35">
      <c r="A6" s="343" t="s">
        <v>988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  <c r="IV6" s="71"/>
      <c r="IW6" s="71"/>
    </row>
    <row r="7" spans="1:257" ht="15" customHeight="1" x14ac:dyDescent="0.2">
      <c r="A7" s="344" t="s">
        <v>1</v>
      </c>
      <c r="B7" s="347" t="s">
        <v>2</v>
      </c>
      <c r="C7" s="347" t="s">
        <v>3</v>
      </c>
      <c r="D7" s="347" t="s">
        <v>4</v>
      </c>
      <c r="E7" s="347" t="s">
        <v>553</v>
      </c>
      <c r="F7" s="347"/>
      <c r="G7" s="347"/>
      <c r="H7" s="347" t="s">
        <v>554</v>
      </c>
      <c r="I7" s="347"/>
      <c r="J7" s="347"/>
      <c r="K7" s="347" t="s">
        <v>555</v>
      </c>
      <c r="L7" s="350"/>
    </row>
    <row r="8" spans="1:257" ht="12.75" customHeight="1" x14ac:dyDescent="0.2">
      <c r="A8" s="345"/>
      <c r="B8" s="348"/>
      <c r="C8" s="348"/>
      <c r="D8" s="348"/>
      <c r="E8" s="402" t="s">
        <v>748</v>
      </c>
      <c r="F8" s="402" t="s">
        <v>523</v>
      </c>
      <c r="G8" s="348" t="s">
        <v>562</v>
      </c>
      <c r="H8" s="402" t="s">
        <v>748</v>
      </c>
      <c r="I8" s="402" t="s">
        <v>523</v>
      </c>
      <c r="J8" s="348" t="s">
        <v>561</v>
      </c>
      <c r="K8" s="402" t="s">
        <v>523</v>
      </c>
      <c r="L8" s="351" t="s">
        <v>561</v>
      </c>
    </row>
    <row r="9" spans="1:257" ht="32.25" customHeight="1" thickBot="1" x14ac:dyDescent="0.25">
      <c r="A9" s="346"/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52"/>
    </row>
    <row r="10" spans="1:257" s="293" customFormat="1" ht="13.5" customHeight="1" thickBot="1" x14ac:dyDescent="0.25">
      <c r="A10" s="155" t="s">
        <v>6</v>
      </c>
      <c r="B10" s="156" t="s">
        <v>7</v>
      </c>
      <c r="C10" s="156" t="s">
        <v>8</v>
      </c>
      <c r="D10" s="156" t="s">
        <v>9</v>
      </c>
      <c r="E10" s="156" t="s">
        <v>10</v>
      </c>
      <c r="F10" s="156" t="s">
        <v>11</v>
      </c>
      <c r="G10" s="156" t="s">
        <v>12</v>
      </c>
      <c r="H10" s="156" t="s">
        <v>13</v>
      </c>
      <c r="I10" s="156" t="s">
        <v>14</v>
      </c>
      <c r="J10" s="156" t="s">
        <v>15</v>
      </c>
      <c r="K10" s="156" t="s">
        <v>16</v>
      </c>
      <c r="L10" s="157" t="s">
        <v>17</v>
      </c>
    </row>
    <row r="11" spans="1:257" ht="28.5" customHeight="1" thickBot="1" x14ac:dyDescent="0.25">
      <c r="A11" s="8" t="s">
        <v>18</v>
      </c>
      <c r="B11" s="9" t="s">
        <v>19</v>
      </c>
      <c r="C11" s="10"/>
      <c r="D11" s="10"/>
      <c r="E11" s="10"/>
      <c r="F11" s="10">
        <f>SUM(F12:F14)</f>
        <v>226.1</v>
      </c>
      <c r="G11" s="10">
        <f>SUM(G12:G14)</f>
        <v>177.64999999999998</v>
      </c>
      <c r="H11" s="10"/>
      <c r="I11" s="10">
        <f>SUM(I12:I14)</f>
        <v>226.1</v>
      </c>
      <c r="J11" s="10">
        <f>SUM(J12:J14)</f>
        <v>184.75</v>
      </c>
      <c r="K11" s="10">
        <f>SUM(K12:K14)</f>
        <v>452.2</v>
      </c>
      <c r="L11" s="17">
        <f>SUM(L12:L14)</f>
        <v>362.4</v>
      </c>
    </row>
    <row r="12" spans="1:257" ht="71.25" customHeight="1" x14ac:dyDescent="0.2">
      <c r="A12" s="75" t="s">
        <v>20</v>
      </c>
      <c r="B12" s="76" t="s">
        <v>524</v>
      </c>
      <c r="C12" s="15" t="s">
        <v>22</v>
      </c>
      <c r="D12" s="15" t="s">
        <v>525</v>
      </c>
      <c r="E12" s="77">
        <v>785.72</v>
      </c>
      <c r="F12" s="15">
        <f>ROUND(K12/2,2)</f>
        <v>87.5</v>
      </c>
      <c r="G12" s="15">
        <f>ROUND(E12*F12/1000,2)</f>
        <v>68.75</v>
      </c>
      <c r="H12" s="294">
        <f>ROUND(E12*$I$118,2)</f>
        <v>817.15</v>
      </c>
      <c r="I12" s="15">
        <f>K12-F12</f>
        <v>87.5</v>
      </c>
      <c r="J12" s="15">
        <f>ROUND(H12*I12/1000,2)</f>
        <v>71.5</v>
      </c>
      <c r="K12" s="15">
        <v>175</v>
      </c>
      <c r="L12" s="148">
        <f>G12+J12</f>
        <v>140.25</v>
      </c>
    </row>
    <row r="13" spans="1:257" ht="71.25" customHeight="1" x14ac:dyDescent="0.2">
      <c r="A13" s="11" t="s">
        <v>25</v>
      </c>
      <c r="B13" s="76" t="s">
        <v>526</v>
      </c>
      <c r="C13" s="15" t="s">
        <v>22</v>
      </c>
      <c r="D13" s="15" t="s">
        <v>525</v>
      </c>
      <c r="E13" s="77">
        <v>785.72</v>
      </c>
      <c r="F13" s="15">
        <f>ROUND(K13/2,2)</f>
        <v>6</v>
      </c>
      <c r="G13" s="15">
        <f>ROUND(E13*F13/1000,2)</f>
        <v>4.71</v>
      </c>
      <c r="H13" s="294">
        <f>ROUND(E13*$I$118,2)</f>
        <v>817.15</v>
      </c>
      <c r="I13" s="15">
        <f>K13-F13</f>
        <v>6</v>
      </c>
      <c r="J13" s="15">
        <f>ROUND(H13*I13/1000,2)</f>
        <v>4.9000000000000004</v>
      </c>
      <c r="K13" s="15">
        <v>12</v>
      </c>
      <c r="L13" s="148">
        <f>G13+J13</f>
        <v>9.61</v>
      </c>
    </row>
    <row r="14" spans="1:257" ht="51" customHeight="1" thickBot="1" x14ac:dyDescent="0.25">
      <c r="A14" s="11" t="s">
        <v>527</v>
      </c>
      <c r="B14" s="12" t="s">
        <v>26</v>
      </c>
      <c r="C14" s="13" t="s">
        <v>27</v>
      </c>
      <c r="D14" s="13" t="s">
        <v>525</v>
      </c>
      <c r="E14" s="77">
        <v>785.72</v>
      </c>
      <c r="F14" s="16">
        <f>ROUND(K14/2,2)</f>
        <v>132.6</v>
      </c>
      <c r="G14" s="16">
        <f>ROUND(E14*F14/1000,2)</f>
        <v>104.19</v>
      </c>
      <c r="H14" s="294">
        <f>ROUND(E14*$I$118,2)</f>
        <v>817.15</v>
      </c>
      <c r="I14" s="16">
        <f>K14-F14</f>
        <v>132.6</v>
      </c>
      <c r="J14" s="16">
        <f>ROUND(H14*I14/1000,2)</f>
        <v>108.35</v>
      </c>
      <c r="K14" s="13">
        <v>265.2</v>
      </c>
      <c r="L14" s="143">
        <f>G14+J14</f>
        <v>212.54</v>
      </c>
    </row>
    <row r="15" spans="1:257" ht="29.25" customHeight="1" thickBot="1" x14ac:dyDescent="0.25">
      <c r="A15" s="8" t="s">
        <v>28</v>
      </c>
      <c r="B15" s="9" t="s">
        <v>29</v>
      </c>
      <c r="C15" s="10"/>
      <c r="D15" s="10"/>
      <c r="E15" s="10"/>
      <c r="F15" s="10">
        <f>SUM(F16:F16)</f>
        <v>20</v>
      </c>
      <c r="G15" s="10">
        <f>SUM(G16:G16)</f>
        <v>15.71</v>
      </c>
      <c r="H15" s="10"/>
      <c r="I15" s="10">
        <f>SUM(I16:I16)</f>
        <v>20</v>
      </c>
      <c r="J15" s="10">
        <f>SUM(J16:J16)</f>
        <v>16.34</v>
      </c>
      <c r="K15" s="10">
        <f>SUM(K16:K16)</f>
        <v>40</v>
      </c>
      <c r="L15" s="17">
        <f>SUM(L16:L16)</f>
        <v>32.049999999999997</v>
      </c>
    </row>
    <row r="16" spans="1:257" ht="58.5" customHeight="1" thickBot="1" x14ac:dyDescent="0.25">
      <c r="A16" s="132" t="s">
        <v>30</v>
      </c>
      <c r="B16" s="48" t="s">
        <v>31</v>
      </c>
      <c r="C16" s="47" t="s">
        <v>32</v>
      </c>
      <c r="D16" s="47" t="s">
        <v>525</v>
      </c>
      <c r="E16" s="77">
        <v>785.72</v>
      </c>
      <c r="F16" s="47">
        <f>ROUND(K16/2,2)</f>
        <v>20</v>
      </c>
      <c r="G16" s="47">
        <f>ROUND(E16*F16/1000,2)</f>
        <v>15.71</v>
      </c>
      <c r="H16" s="294">
        <f>ROUND(E16*$I$118,2)</f>
        <v>817.15</v>
      </c>
      <c r="I16" s="47">
        <f>K16-F16</f>
        <v>20</v>
      </c>
      <c r="J16" s="47">
        <f>ROUND(H16*I16/1000,2)</f>
        <v>16.34</v>
      </c>
      <c r="K16" s="47">
        <v>40</v>
      </c>
      <c r="L16" s="161">
        <f>G16+J16</f>
        <v>32.049999999999997</v>
      </c>
    </row>
    <row r="17" spans="1:12" ht="35.25" customHeight="1" thickBot="1" x14ac:dyDescent="0.25">
      <c r="A17" s="8" t="s">
        <v>35</v>
      </c>
      <c r="B17" s="9" t="s">
        <v>288</v>
      </c>
      <c r="C17" s="10"/>
      <c r="D17" s="10"/>
      <c r="E17" s="10"/>
      <c r="F17" s="10">
        <f>SUM(F18:F38)</f>
        <v>2417.33</v>
      </c>
      <c r="G17" s="10">
        <f>SUM(G18:G38)</f>
        <v>1899.3300000000004</v>
      </c>
      <c r="H17" s="10"/>
      <c r="I17" s="10">
        <f>SUM(I18:I38)</f>
        <v>2417.3199999999997</v>
      </c>
      <c r="J17" s="10">
        <f>SUM(J18:J38)</f>
        <v>1975.3</v>
      </c>
      <c r="K17" s="10">
        <f>SUM(K18:K38)</f>
        <v>4834.6499999999996</v>
      </c>
      <c r="L17" s="17">
        <f>SUM(L18:L38)</f>
        <v>3874.630000000001</v>
      </c>
    </row>
    <row r="18" spans="1:12" ht="68.25" customHeight="1" x14ac:dyDescent="0.2">
      <c r="A18" s="11" t="s">
        <v>37</v>
      </c>
      <c r="B18" s="12" t="s">
        <v>38</v>
      </c>
      <c r="C18" s="13" t="s">
        <v>27</v>
      </c>
      <c r="D18" s="209" t="s">
        <v>525</v>
      </c>
      <c r="E18" s="77">
        <v>785.72</v>
      </c>
      <c r="F18" s="15">
        <f t="shared" ref="F18:F38" si="0">ROUND(K18/2,2)</f>
        <v>58.5</v>
      </c>
      <c r="G18" s="15">
        <f t="shared" ref="G18:G38" si="1">ROUND(E18*F18/1000,2)</f>
        <v>45.96</v>
      </c>
      <c r="H18" s="294">
        <f t="shared" ref="H18:H38" si="2">ROUND(E18*$I$118,2)</f>
        <v>817.15</v>
      </c>
      <c r="I18" s="15">
        <f t="shared" ref="I18:I38" si="3">K18-F18</f>
        <v>58.5</v>
      </c>
      <c r="J18" s="15">
        <f t="shared" ref="J18:J38" si="4">ROUND(H18*I18/1000,2)</f>
        <v>47.8</v>
      </c>
      <c r="K18" s="13">
        <v>117</v>
      </c>
      <c r="L18" s="148">
        <f t="shared" ref="L18:L38" si="5">G18+J18</f>
        <v>93.759999999999991</v>
      </c>
    </row>
    <row r="19" spans="1:12" ht="77.25" customHeight="1" x14ac:dyDescent="0.2">
      <c r="A19" s="11" t="s">
        <v>40</v>
      </c>
      <c r="B19" s="12" t="s">
        <v>41</v>
      </c>
      <c r="C19" s="13" t="s">
        <v>27</v>
      </c>
      <c r="D19" s="209" t="s">
        <v>525</v>
      </c>
      <c r="E19" s="77">
        <v>785.72</v>
      </c>
      <c r="F19" s="13">
        <f t="shared" si="0"/>
        <v>58.5</v>
      </c>
      <c r="G19" s="13">
        <f t="shared" si="1"/>
        <v>45.96</v>
      </c>
      <c r="H19" s="294">
        <f t="shared" si="2"/>
        <v>817.15</v>
      </c>
      <c r="I19" s="13">
        <f t="shared" si="3"/>
        <v>58.5</v>
      </c>
      <c r="J19" s="13">
        <f t="shared" si="4"/>
        <v>47.8</v>
      </c>
      <c r="K19" s="13">
        <v>117</v>
      </c>
      <c r="L19" s="142">
        <f t="shared" si="5"/>
        <v>93.759999999999991</v>
      </c>
    </row>
    <row r="20" spans="1:12" ht="79.5" customHeight="1" x14ac:dyDescent="0.2">
      <c r="A20" s="11" t="s">
        <v>42</v>
      </c>
      <c r="B20" s="12" t="s">
        <v>43</v>
      </c>
      <c r="C20" s="13" t="s">
        <v>27</v>
      </c>
      <c r="D20" s="209" t="s">
        <v>525</v>
      </c>
      <c r="E20" s="77">
        <v>785.72</v>
      </c>
      <c r="F20" s="13">
        <f t="shared" si="0"/>
        <v>97.5</v>
      </c>
      <c r="G20" s="13">
        <f t="shared" si="1"/>
        <v>76.61</v>
      </c>
      <c r="H20" s="294">
        <f t="shared" si="2"/>
        <v>817.15</v>
      </c>
      <c r="I20" s="13">
        <f t="shared" si="3"/>
        <v>97.5</v>
      </c>
      <c r="J20" s="13">
        <f t="shared" si="4"/>
        <v>79.67</v>
      </c>
      <c r="K20" s="13">
        <v>195</v>
      </c>
      <c r="L20" s="142">
        <f t="shared" si="5"/>
        <v>156.28</v>
      </c>
    </row>
    <row r="21" spans="1:12" ht="52.5" customHeight="1" x14ac:dyDescent="0.2">
      <c r="A21" s="11" t="s">
        <v>44</v>
      </c>
      <c r="B21" s="12" t="s">
        <v>294</v>
      </c>
      <c r="C21" s="13" t="s">
        <v>27</v>
      </c>
      <c r="D21" s="209" t="s">
        <v>525</v>
      </c>
      <c r="E21" s="77">
        <v>785.72</v>
      </c>
      <c r="F21" s="13">
        <f t="shared" si="0"/>
        <v>351</v>
      </c>
      <c r="G21" s="13">
        <f t="shared" si="1"/>
        <v>275.79000000000002</v>
      </c>
      <c r="H21" s="294">
        <f t="shared" si="2"/>
        <v>817.15</v>
      </c>
      <c r="I21" s="13">
        <f t="shared" si="3"/>
        <v>351</v>
      </c>
      <c r="J21" s="13">
        <f t="shared" si="4"/>
        <v>286.82</v>
      </c>
      <c r="K21" s="13">
        <v>702</v>
      </c>
      <c r="L21" s="142">
        <f t="shared" si="5"/>
        <v>562.61</v>
      </c>
    </row>
    <row r="22" spans="1:12" ht="70.5" customHeight="1" x14ac:dyDescent="0.2">
      <c r="A22" s="11" t="s">
        <v>46</v>
      </c>
      <c r="B22" s="12" t="s">
        <v>47</v>
      </c>
      <c r="C22" s="13" t="s">
        <v>337</v>
      </c>
      <c r="D22" s="209" t="s">
        <v>525</v>
      </c>
      <c r="E22" s="77">
        <v>785.72</v>
      </c>
      <c r="F22" s="13">
        <f t="shared" si="0"/>
        <v>74</v>
      </c>
      <c r="G22" s="13">
        <f t="shared" si="1"/>
        <v>58.14</v>
      </c>
      <c r="H22" s="294">
        <f t="shared" si="2"/>
        <v>817.15</v>
      </c>
      <c r="I22" s="13">
        <f t="shared" si="3"/>
        <v>74</v>
      </c>
      <c r="J22" s="13">
        <f t="shared" si="4"/>
        <v>60.47</v>
      </c>
      <c r="K22" s="13">
        <v>148</v>
      </c>
      <c r="L22" s="142">
        <f t="shared" si="5"/>
        <v>118.61</v>
      </c>
    </row>
    <row r="23" spans="1:12" ht="60.75" customHeight="1" x14ac:dyDescent="0.2">
      <c r="A23" s="11" t="s">
        <v>50</v>
      </c>
      <c r="B23" s="12" t="s">
        <v>57</v>
      </c>
      <c r="C23" s="13" t="s">
        <v>32</v>
      </c>
      <c r="D23" s="13" t="s">
        <v>525</v>
      </c>
      <c r="E23" s="77">
        <v>785.72</v>
      </c>
      <c r="F23" s="13">
        <f t="shared" si="0"/>
        <v>299</v>
      </c>
      <c r="G23" s="13">
        <f t="shared" si="1"/>
        <v>234.93</v>
      </c>
      <c r="H23" s="294">
        <f t="shared" si="2"/>
        <v>817.15</v>
      </c>
      <c r="I23" s="13">
        <f t="shared" si="3"/>
        <v>299</v>
      </c>
      <c r="J23" s="13">
        <f t="shared" si="4"/>
        <v>244.33</v>
      </c>
      <c r="K23" s="13">
        <v>598</v>
      </c>
      <c r="L23" s="142">
        <f t="shared" si="5"/>
        <v>479.26</v>
      </c>
    </row>
    <row r="24" spans="1:12" ht="44.25" customHeight="1" x14ac:dyDescent="0.2">
      <c r="A24" s="355" t="s">
        <v>53</v>
      </c>
      <c r="B24" s="360" t="s">
        <v>528</v>
      </c>
      <c r="C24" s="13" t="s">
        <v>60</v>
      </c>
      <c r="D24" s="13" t="s">
        <v>525</v>
      </c>
      <c r="E24" s="77">
        <v>785.72</v>
      </c>
      <c r="F24" s="13">
        <f t="shared" si="0"/>
        <v>58.5</v>
      </c>
      <c r="G24" s="13">
        <f t="shared" si="1"/>
        <v>45.96</v>
      </c>
      <c r="H24" s="294">
        <f t="shared" si="2"/>
        <v>817.15</v>
      </c>
      <c r="I24" s="13">
        <f t="shared" si="3"/>
        <v>58.5</v>
      </c>
      <c r="J24" s="13">
        <f t="shared" si="4"/>
        <v>47.8</v>
      </c>
      <c r="K24" s="13">
        <v>117</v>
      </c>
      <c r="L24" s="142">
        <f t="shared" si="5"/>
        <v>93.759999999999991</v>
      </c>
    </row>
    <row r="25" spans="1:12" ht="44.25" customHeight="1" x14ac:dyDescent="0.2">
      <c r="A25" s="355"/>
      <c r="B25" s="360"/>
      <c r="C25" s="13" t="s">
        <v>529</v>
      </c>
      <c r="D25" s="13" t="s">
        <v>525</v>
      </c>
      <c r="E25" s="77">
        <v>785.72</v>
      </c>
      <c r="F25" s="13">
        <f t="shared" si="0"/>
        <v>39</v>
      </c>
      <c r="G25" s="13">
        <f t="shared" si="1"/>
        <v>30.64</v>
      </c>
      <c r="H25" s="294">
        <f t="shared" si="2"/>
        <v>817.15</v>
      </c>
      <c r="I25" s="13">
        <f t="shared" si="3"/>
        <v>39</v>
      </c>
      <c r="J25" s="13">
        <f t="shared" si="4"/>
        <v>31.87</v>
      </c>
      <c r="K25" s="13">
        <v>78</v>
      </c>
      <c r="L25" s="142">
        <f t="shared" si="5"/>
        <v>62.510000000000005</v>
      </c>
    </row>
    <row r="26" spans="1:12" ht="72.75" customHeight="1" x14ac:dyDescent="0.2">
      <c r="A26" s="11" t="s">
        <v>530</v>
      </c>
      <c r="B26" s="12" t="s">
        <v>64</v>
      </c>
      <c r="C26" s="13" t="s">
        <v>32</v>
      </c>
      <c r="D26" s="13" t="s">
        <v>525</v>
      </c>
      <c r="E26" s="77">
        <v>785.72</v>
      </c>
      <c r="F26" s="13">
        <f t="shared" si="0"/>
        <v>117</v>
      </c>
      <c r="G26" s="13">
        <f t="shared" si="1"/>
        <v>91.93</v>
      </c>
      <c r="H26" s="294">
        <f t="shared" si="2"/>
        <v>817.15</v>
      </c>
      <c r="I26" s="13">
        <f t="shared" si="3"/>
        <v>117</v>
      </c>
      <c r="J26" s="13">
        <f t="shared" si="4"/>
        <v>95.61</v>
      </c>
      <c r="K26" s="13">
        <v>234</v>
      </c>
      <c r="L26" s="142">
        <f t="shared" si="5"/>
        <v>187.54000000000002</v>
      </c>
    </row>
    <row r="27" spans="1:12" s="25" customFormat="1" ht="72.75" customHeight="1" x14ac:dyDescent="0.2">
      <c r="A27" s="11" t="s">
        <v>531</v>
      </c>
      <c r="B27" s="12" t="s">
        <v>66</v>
      </c>
      <c r="C27" s="13" t="s">
        <v>27</v>
      </c>
      <c r="D27" s="13" t="s">
        <v>525</v>
      </c>
      <c r="E27" s="77">
        <v>785.72</v>
      </c>
      <c r="F27" s="13">
        <f t="shared" si="0"/>
        <v>140</v>
      </c>
      <c r="G27" s="13">
        <f t="shared" si="1"/>
        <v>110</v>
      </c>
      <c r="H27" s="294">
        <f t="shared" si="2"/>
        <v>817.15</v>
      </c>
      <c r="I27" s="13">
        <f t="shared" si="3"/>
        <v>140</v>
      </c>
      <c r="J27" s="13">
        <f t="shared" si="4"/>
        <v>114.4</v>
      </c>
      <c r="K27" s="13">
        <v>280</v>
      </c>
      <c r="L27" s="142">
        <f t="shared" si="5"/>
        <v>224.4</v>
      </c>
    </row>
    <row r="28" spans="1:12" s="25" customFormat="1" ht="42" customHeight="1" x14ac:dyDescent="0.2">
      <c r="A28" s="11" t="s">
        <v>532</v>
      </c>
      <c r="B28" s="12" t="s">
        <v>68</v>
      </c>
      <c r="C28" s="13" t="s">
        <v>512</v>
      </c>
      <c r="D28" s="13" t="s">
        <v>525</v>
      </c>
      <c r="E28" s="77">
        <v>785.72</v>
      </c>
      <c r="F28" s="13">
        <f t="shared" si="0"/>
        <v>36</v>
      </c>
      <c r="G28" s="13">
        <f t="shared" si="1"/>
        <v>28.29</v>
      </c>
      <c r="H28" s="294">
        <f t="shared" si="2"/>
        <v>817.15</v>
      </c>
      <c r="I28" s="13">
        <f t="shared" si="3"/>
        <v>36</v>
      </c>
      <c r="J28" s="13">
        <f t="shared" si="4"/>
        <v>29.42</v>
      </c>
      <c r="K28" s="13">
        <v>72</v>
      </c>
      <c r="L28" s="142">
        <f t="shared" si="5"/>
        <v>57.71</v>
      </c>
    </row>
    <row r="29" spans="1:12" s="25" customFormat="1" ht="68.25" customHeight="1" x14ac:dyDescent="0.2">
      <c r="A29" s="11" t="s">
        <v>533</v>
      </c>
      <c r="B29" s="12" t="s">
        <v>699</v>
      </c>
      <c r="C29" s="13" t="s">
        <v>32</v>
      </c>
      <c r="D29" s="13" t="s">
        <v>525</v>
      </c>
      <c r="E29" s="77">
        <v>785.72</v>
      </c>
      <c r="F29" s="13">
        <f t="shared" si="0"/>
        <v>293.63</v>
      </c>
      <c r="G29" s="13">
        <f t="shared" si="1"/>
        <v>230.71</v>
      </c>
      <c r="H29" s="294">
        <f t="shared" si="2"/>
        <v>817.15</v>
      </c>
      <c r="I29" s="13">
        <f t="shared" si="3"/>
        <v>293.62</v>
      </c>
      <c r="J29" s="13">
        <f t="shared" si="4"/>
        <v>239.93</v>
      </c>
      <c r="K29" s="13">
        <v>587.25</v>
      </c>
      <c r="L29" s="142">
        <f t="shared" si="5"/>
        <v>470.64</v>
      </c>
    </row>
    <row r="30" spans="1:12" s="25" customFormat="1" ht="67.5" customHeight="1" x14ac:dyDescent="0.2">
      <c r="A30" s="11" t="s">
        <v>534</v>
      </c>
      <c r="B30" s="12" t="s">
        <v>75</v>
      </c>
      <c r="C30" s="13" t="s">
        <v>27</v>
      </c>
      <c r="D30" s="13" t="s">
        <v>525</v>
      </c>
      <c r="E30" s="77">
        <v>785.72</v>
      </c>
      <c r="F30" s="13">
        <f t="shared" si="0"/>
        <v>272.5</v>
      </c>
      <c r="G30" s="13">
        <f t="shared" si="1"/>
        <v>214.11</v>
      </c>
      <c r="H30" s="294">
        <f t="shared" si="2"/>
        <v>817.15</v>
      </c>
      <c r="I30" s="13">
        <f t="shared" si="3"/>
        <v>272.5</v>
      </c>
      <c r="J30" s="13">
        <f t="shared" si="4"/>
        <v>222.67</v>
      </c>
      <c r="K30" s="13">
        <v>545</v>
      </c>
      <c r="L30" s="142">
        <f t="shared" si="5"/>
        <v>436.78</v>
      </c>
    </row>
    <row r="31" spans="1:12" s="25" customFormat="1" ht="74.25" customHeight="1" x14ac:dyDescent="0.2">
      <c r="A31" s="11" t="s">
        <v>535</v>
      </c>
      <c r="B31" s="12" t="s">
        <v>77</v>
      </c>
      <c r="C31" s="13" t="s">
        <v>27</v>
      </c>
      <c r="D31" s="13" t="s">
        <v>525</v>
      </c>
      <c r="E31" s="77">
        <v>785.72</v>
      </c>
      <c r="F31" s="13">
        <f t="shared" si="0"/>
        <v>58.5</v>
      </c>
      <c r="G31" s="13">
        <f t="shared" si="1"/>
        <v>45.96</v>
      </c>
      <c r="H31" s="294">
        <f t="shared" si="2"/>
        <v>817.15</v>
      </c>
      <c r="I31" s="13">
        <f t="shared" si="3"/>
        <v>58.5</v>
      </c>
      <c r="J31" s="13">
        <f t="shared" si="4"/>
        <v>47.8</v>
      </c>
      <c r="K31" s="13">
        <v>117</v>
      </c>
      <c r="L31" s="142">
        <f t="shared" si="5"/>
        <v>93.759999999999991</v>
      </c>
    </row>
    <row r="32" spans="1:12" s="25" customFormat="1" ht="57.75" customHeight="1" x14ac:dyDescent="0.2">
      <c r="A32" s="11" t="s">
        <v>536</v>
      </c>
      <c r="B32" s="12" t="s">
        <v>85</v>
      </c>
      <c r="C32" s="13" t="s">
        <v>32</v>
      </c>
      <c r="D32" s="13" t="s">
        <v>525</v>
      </c>
      <c r="E32" s="77">
        <v>785.72</v>
      </c>
      <c r="F32" s="13">
        <f t="shared" si="0"/>
        <v>19.5</v>
      </c>
      <c r="G32" s="13">
        <f t="shared" si="1"/>
        <v>15.32</v>
      </c>
      <c r="H32" s="294">
        <f t="shared" si="2"/>
        <v>817.15</v>
      </c>
      <c r="I32" s="13">
        <f t="shared" si="3"/>
        <v>19.5</v>
      </c>
      <c r="J32" s="13">
        <f t="shared" si="4"/>
        <v>15.93</v>
      </c>
      <c r="K32" s="13">
        <v>39</v>
      </c>
      <c r="L32" s="142">
        <f t="shared" si="5"/>
        <v>31.25</v>
      </c>
    </row>
    <row r="33" spans="1:12" s="25" customFormat="1" ht="63" customHeight="1" x14ac:dyDescent="0.2">
      <c r="A33" s="11" t="s">
        <v>537</v>
      </c>
      <c r="B33" s="12" t="s">
        <v>87</v>
      </c>
      <c r="C33" s="13" t="s">
        <v>27</v>
      </c>
      <c r="D33" s="13" t="s">
        <v>525</v>
      </c>
      <c r="E33" s="77">
        <v>785.72</v>
      </c>
      <c r="F33" s="13">
        <f t="shared" si="0"/>
        <v>82.95</v>
      </c>
      <c r="G33" s="13">
        <f t="shared" si="1"/>
        <v>65.180000000000007</v>
      </c>
      <c r="H33" s="294">
        <f t="shared" si="2"/>
        <v>817.15</v>
      </c>
      <c r="I33" s="13">
        <f t="shared" si="3"/>
        <v>82.95</v>
      </c>
      <c r="J33" s="13">
        <f t="shared" si="4"/>
        <v>67.78</v>
      </c>
      <c r="K33" s="13">
        <v>165.9</v>
      </c>
      <c r="L33" s="142">
        <f t="shared" si="5"/>
        <v>132.96</v>
      </c>
    </row>
    <row r="34" spans="1:12" s="25" customFormat="1" ht="63.75" customHeight="1" x14ac:dyDescent="0.2">
      <c r="A34" s="11" t="s">
        <v>538</v>
      </c>
      <c r="B34" s="12" t="s">
        <v>539</v>
      </c>
      <c r="C34" s="13" t="s">
        <v>27</v>
      </c>
      <c r="D34" s="13" t="s">
        <v>525</v>
      </c>
      <c r="E34" s="77">
        <v>785.72</v>
      </c>
      <c r="F34" s="13">
        <f t="shared" si="0"/>
        <v>39</v>
      </c>
      <c r="G34" s="13">
        <f t="shared" si="1"/>
        <v>30.64</v>
      </c>
      <c r="H34" s="294">
        <f t="shared" si="2"/>
        <v>817.15</v>
      </c>
      <c r="I34" s="13">
        <f t="shared" si="3"/>
        <v>39</v>
      </c>
      <c r="J34" s="13">
        <f t="shared" si="4"/>
        <v>31.87</v>
      </c>
      <c r="K34" s="13">
        <v>78</v>
      </c>
      <c r="L34" s="142">
        <f t="shared" si="5"/>
        <v>62.510000000000005</v>
      </c>
    </row>
    <row r="35" spans="1:12" s="25" customFormat="1" ht="66" customHeight="1" x14ac:dyDescent="0.2">
      <c r="A35" s="11" t="s">
        <v>540</v>
      </c>
      <c r="B35" s="12" t="s">
        <v>89</v>
      </c>
      <c r="C35" s="13" t="s">
        <v>27</v>
      </c>
      <c r="D35" s="13" t="s">
        <v>525</v>
      </c>
      <c r="E35" s="77">
        <v>785.72</v>
      </c>
      <c r="F35" s="13">
        <f t="shared" si="0"/>
        <v>58.5</v>
      </c>
      <c r="G35" s="13">
        <f t="shared" si="1"/>
        <v>45.96</v>
      </c>
      <c r="H35" s="294">
        <f t="shared" si="2"/>
        <v>817.15</v>
      </c>
      <c r="I35" s="13">
        <f t="shared" si="3"/>
        <v>58.5</v>
      </c>
      <c r="J35" s="13">
        <f t="shared" si="4"/>
        <v>47.8</v>
      </c>
      <c r="K35" s="13">
        <v>117</v>
      </c>
      <c r="L35" s="142">
        <f t="shared" si="5"/>
        <v>93.759999999999991</v>
      </c>
    </row>
    <row r="36" spans="1:12" s="25" customFormat="1" ht="63.75" customHeight="1" x14ac:dyDescent="0.2">
      <c r="A36" s="11" t="s">
        <v>541</v>
      </c>
      <c r="B36" s="12" t="s">
        <v>79</v>
      </c>
      <c r="C36" s="13" t="s">
        <v>542</v>
      </c>
      <c r="D36" s="13" t="s">
        <v>525</v>
      </c>
      <c r="E36" s="77">
        <v>785.72</v>
      </c>
      <c r="F36" s="16">
        <f t="shared" si="0"/>
        <v>114.25</v>
      </c>
      <c r="G36" s="16">
        <f t="shared" si="1"/>
        <v>89.77</v>
      </c>
      <c r="H36" s="294">
        <f t="shared" si="2"/>
        <v>817.15</v>
      </c>
      <c r="I36" s="16">
        <f t="shared" si="3"/>
        <v>114.25</v>
      </c>
      <c r="J36" s="16">
        <f t="shared" si="4"/>
        <v>93.36</v>
      </c>
      <c r="K36" s="13">
        <v>228.5</v>
      </c>
      <c r="L36" s="143">
        <f t="shared" si="5"/>
        <v>183.13</v>
      </c>
    </row>
    <row r="37" spans="1:12" s="25" customFormat="1" ht="63.75" customHeight="1" x14ac:dyDescent="0.2">
      <c r="A37" s="11" t="s">
        <v>543</v>
      </c>
      <c r="B37" s="12" t="s">
        <v>83</v>
      </c>
      <c r="C37" s="13" t="s">
        <v>542</v>
      </c>
      <c r="D37" s="13" t="s">
        <v>525</v>
      </c>
      <c r="E37" s="77">
        <v>785.72</v>
      </c>
      <c r="F37" s="16">
        <f t="shared" si="0"/>
        <v>78</v>
      </c>
      <c r="G37" s="16">
        <f t="shared" si="1"/>
        <v>61.29</v>
      </c>
      <c r="H37" s="294">
        <f t="shared" si="2"/>
        <v>817.15</v>
      </c>
      <c r="I37" s="16">
        <f t="shared" si="3"/>
        <v>78</v>
      </c>
      <c r="J37" s="16">
        <f t="shared" si="4"/>
        <v>63.74</v>
      </c>
      <c r="K37" s="13">
        <v>156</v>
      </c>
      <c r="L37" s="143">
        <f t="shared" si="5"/>
        <v>125.03</v>
      </c>
    </row>
    <row r="38" spans="1:12" s="25" customFormat="1" ht="63.75" customHeight="1" x14ac:dyDescent="0.2">
      <c r="A38" s="11" t="s">
        <v>543</v>
      </c>
      <c r="B38" s="12" t="s">
        <v>81</v>
      </c>
      <c r="C38" s="13" t="s">
        <v>542</v>
      </c>
      <c r="D38" s="13" t="s">
        <v>525</v>
      </c>
      <c r="E38" s="77">
        <v>785.72</v>
      </c>
      <c r="F38" s="16">
        <f t="shared" si="0"/>
        <v>71.5</v>
      </c>
      <c r="G38" s="16">
        <f t="shared" si="1"/>
        <v>56.18</v>
      </c>
      <c r="H38" s="294">
        <f t="shared" si="2"/>
        <v>817.15</v>
      </c>
      <c r="I38" s="16">
        <f t="shared" si="3"/>
        <v>71.5</v>
      </c>
      <c r="J38" s="16">
        <f t="shared" si="4"/>
        <v>58.43</v>
      </c>
      <c r="K38" s="13">
        <v>143</v>
      </c>
      <c r="L38" s="143">
        <f t="shared" si="5"/>
        <v>114.61</v>
      </c>
    </row>
    <row r="39" spans="1:12" ht="27.75" customHeight="1" x14ac:dyDescent="0.2">
      <c r="A39" s="135" t="s">
        <v>90</v>
      </c>
      <c r="B39" s="57" t="s">
        <v>91</v>
      </c>
      <c r="C39" s="26"/>
      <c r="D39" s="26"/>
      <c r="E39" s="26"/>
      <c r="F39" s="26">
        <f>F40+F41</f>
        <v>11859.460000000001</v>
      </c>
      <c r="G39" s="26">
        <f>G40+G41</f>
        <v>9318.2000000000007</v>
      </c>
      <c r="H39" s="26"/>
      <c r="I39" s="26">
        <f>I40+I41</f>
        <v>11859.4</v>
      </c>
      <c r="J39" s="26">
        <f>J40+J41</f>
        <v>9690.8799999999974</v>
      </c>
      <c r="K39" s="295">
        <f>K40+K41</f>
        <v>23718.86</v>
      </c>
      <c r="L39" s="136">
        <f>L40+L41</f>
        <v>19009.080000000002</v>
      </c>
    </row>
    <row r="40" spans="1:12" ht="18" customHeight="1" thickBot="1" x14ac:dyDescent="0.25">
      <c r="A40" s="264"/>
      <c r="B40" s="265" t="s">
        <v>92</v>
      </c>
      <c r="C40" s="266"/>
      <c r="D40" s="266"/>
      <c r="E40" s="266"/>
      <c r="F40" s="266">
        <f>F42+F44+F45+F47+F48+F49+F50+F51+F53+F55+F58+F64+F66+F68+F73+F77+F80+F82+F83+F84+F88</f>
        <v>2024.3600000000004</v>
      </c>
      <c r="G40" s="266">
        <f>G42+G44+G45+G47+G48+G49+G50+G51+G53+G55+G58+G64+G66+G68+G73+G77+G80+G82+G83+G84+G88</f>
        <v>1590.5700000000002</v>
      </c>
      <c r="H40" s="266"/>
      <c r="I40" s="266">
        <f>I42+I44+I45+I47+I48+I49+I50+I51+I53+I55+I58+I64+I66+I68+I73+I77+I80+I82+I83+I84+I88</f>
        <v>2024.3299999999997</v>
      </c>
      <c r="J40" s="266">
        <f>J42+J44+J45+J47+J48+J49+J50+J51+J53+J55+J58+J64+J66+J68+J73+J77+J80+J82+J83+J84+J88</f>
        <v>1654.1899999999996</v>
      </c>
      <c r="K40" s="266">
        <f>K42+K44+K45+K47+K48+K49+K50+K51+K53+K55+K58+K64+K66+K68+K73+K77+K80+K82+K83+K84+K88</f>
        <v>4048.69</v>
      </c>
      <c r="L40" s="267">
        <f>L42+L44+L45+L47+L48+L49+L50+L51+L53+L55+L58+L64+L66+L68+L73+L77+L80+L82+L83+L84+L88</f>
        <v>3244.76</v>
      </c>
    </row>
    <row r="41" spans="1:12" ht="16.5" customHeight="1" thickBot="1" x14ac:dyDescent="0.25">
      <c r="A41" s="264"/>
      <c r="B41" s="265" t="s">
        <v>93</v>
      </c>
      <c r="C41" s="266"/>
      <c r="D41" s="266"/>
      <c r="E41" s="266"/>
      <c r="F41" s="266">
        <f>F43+F46+F52+F54+F56+F57+F59+F60+F61+F62+F63+F65+F67+F69+F70+F71+F72+F74+F75+F76+F78+F79+F81+F85+F86+F87+F89+F90+F91</f>
        <v>9835.1</v>
      </c>
      <c r="G41" s="266">
        <f>G43+G46+G52+G54+G56+G57+G59+G60+G61+G62+G63+G65+G67+G69+G70+G71+G72+G74+G75+G76+G78+G79+G81+G85+G86+G87+G89+G90+G91</f>
        <v>7727.630000000001</v>
      </c>
      <c r="H41" s="266"/>
      <c r="I41" s="266">
        <f>I43+I46+I52+I54+I56+I57+I59+I60+I61+I62+I63+I65+I67+I69+I70+I71+I72+I74+I75+I76+I78+I79+I81+I85+I86+I87+I89+I90+I91</f>
        <v>9835.07</v>
      </c>
      <c r="J41" s="266">
        <f>J43+J46+J52+J54+J56+J57+J59+J60+J61+J62+J63+J65+J67+J69+J70+J71+J72+J74+J75+J76+J78+J79+J81+J85+J86+J87+J89+J90+J91</f>
        <v>8036.6899999999987</v>
      </c>
      <c r="K41" s="266">
        <f>K43+K46+K52+K54+K56+K57+K59+K60+K61+K62+K63+K65+K67+K69+K70+K71+K72+K74+K75+K76+K78+K79+K81+K85+K86+K87+K89+K90+K91</f>
        <v>19670.170000000002</v>
      </c>
      <c r="L41" s="267">
        <f>L43+L46+L52+L54+L56+L57+L59+L60+L61+L62+L63+L65+L67+L69+L70+L71+L72+L74+L75+L76+L78+L79+L81+L85+L86+L87+L89+L90+L91</f>
        <v>15764.32</v>
      </c>
    </row>
    <row r="42" spans="1:12" ht="60.75" customHeight="1" x14ac:dyDescent="0.2">
      <c r="A42" s="403" t="s">
        <v>94</v>
      </c>
      <c r="B42" s="43" t="s">
        <v>700</v>
      </c>
      <c r="C42" s="122" t="s">
        <v>27</v>
      </c>
      <c r="D42" s="122" t="s">
        <v>525</v>
      </c>
      <c r="E42" s="77">
        <v>785.72</v>
      </c>
      <c r="F42" s="15">
        <f t="shared" ref="F42:F73" si="6">ROUND(K42/2,2)</f>
        <v>49</v>
      </c>
      <c r="G42" s="15">
        <f t="shared" ref="G42:G73" si="7">ROUND(E42*F42/1000,2)</f>
        <v>38.5</v>
      </c>
      <c r="H42" s="294">
        <f t="shared" ref="H42:H73" si="8">ROUND(E42*$I$118,2)</f>
        <v>817.15</v>
      </c>
      <c r="I42" s="15">
        <f t="shared" ref="I42:I73" si="9">K42-F42</f>
        <v>49</v>
      </c>
      <c r="J42" s="15">
        <f t="shared" ref="J42:J73" si="10">ROUND(H42*I42/1000,2)</f>
        <v>40.04</v>
      </c>
      <c r="K42" s="122">
        <v>98</v>
      </c>
      <c r="L42" s="148">
        <f>J42+G42</f>
        <v>78.539999999999992</v>
      </c>
    </row>
    <row r="43" spans="1:12" ht="63.75" customHeight="1" x14ac:dyDescent="0.2">
      <c r="A43" s="403"/>
      <c r="B43" s="43" t="s">
        <v>701</v>
      </c>
      <c r="C43" s="122" t="s">
        <v>27</v>
      </c>
      <c r="D43" s="122" t="s">
        <v>525</v>
      </c>
      <c r="E43" s="77">
        <v>785.72</v>
      </c>
      <c r="F43" s="13">
        <f t="shared" si="6"/>
        <v>181</v>
      </c>
      <c r="G43" s="13">
        <f t="shared" si="7"/>
        <v>142.22</v>
      </c>
      <c r="H43" s="294">
        <f t="shared" si="8"/>
        <v>817.15</v>
      </c>
      <c r="I43" s="13">
        <f t="shared" si="9"/>
        <v>181</v>
      </c>
      <c r="J43" s="13">
        <f t="shared" si="10"/>
        <v>147.9</v>
      </c>
      <c r="K43" s="122">
        <v>362</v>
      </c>
      <c r="L43" s="142">
        <f>J43+G43</f>
        <v>290.12</v>
      </c>
    </row>
    <row r="44" spans="1:12" ht="69.75" customHeight="1" x14ac:dyDescent="0.2">
      <c r="A44" s="305" t="s">
        <v>386</v>
      </c>
      <c r="B44" s="43" t="s">
        <v>702</v>
      </c>
      <c r="C44" s="122" t="s">
        <v>27</v>
      </c>
      <c r="D44" s="122" t="s">
        <v>525</v>
      </c>
      <c r="E44" s="77">
        <v>785.72</v>
      </c>
      <c r="F44" s="13">
        <f t="shared" si="6"/>
        <v>410</v>
      </c>
      <c r="G44" s="13">
        <f t="shared" si="7"/>
        <v>322.14999999999998</v>
      </c>
      <c r="H44" s="294">
        <f t="shared" si="8"/>
        <v>817.15</v>
      </c>
      <c r="I44" s="13">
        <f t="shared" si="9"/>
        <v>410</v>
      </c>
      <c r="J44" s="13">
        <f t="shared" si="10"/>
        <v>335.03</v>
      </c>
      <c r="K44" s="122">
        <v>820</v>
      </c>
      <c r="L44" s="142">
        <f t="shared" ref="L44:L90" si="11">G44+J44</f>
        <v>657.18</v>
      </c>
    </row>
    <row r="45" spans="1:12" ht="82.5" customHeight="1" x14ac:dyDescent="0.2">
      <c r="A45" s="403" t="s">
        <v>412</v>
      </c>
      <c r="B45" s="43" t="s">
        <v>703</v>
      </c>
      <c r="C45" s="122" t="s">
        <v>27</v>
      </c>
      <c r="D45" s="122" t="s">
        <v>525</v>
      </c>
      <c r="E45" s="77">
        <v>785.72</v>
      </c>
      <c r="F45" s="13">
        <f t="shared" si="6"/>
        <v>5.92</v>
      </c>
      <c r="G45" s="13">
        <f t="shared" si="7"/>
        <v>4.6500000000000004</v>
      </c>
      <c r="H45" s="294">
        <f t="shared" si="8"/>
        <v>817.15</v>
      </c>
      <c r="I45" s="13">
        <f t="shared" si="9"/>
        <v>5.92</v>
      </c>
      <c r="J45" s="13">
        <f t="shared" si="10"/>
        <v>4.84</v>
      </c>
      <c r="K45" s="122">
        <v>11.84</v>
      </c>
      <c r="L45" s="142">
        <f t="shared" si="11"/>
        <v>9.49</v>
      </c>
    </row>
    <row r="46" spans="1:12" ht="76.5" customHeight="1" x14ac:dyDescent="0.2">
      <c r="A46" s="403"/>
      <c r="B46" s="43" t="s">
        <v>704</v>
      </c>
      <c r="C46" s="122" t="s">
        <v>27</v>
      </c>
      <c r="D46" s="122" t="s">
        <v>525</v>
      </c>
      <c r="E46" s="77">
        <v>785.72</v>
      </c>
      <c r="F46" s="13">
        <f t="shared" si="6"/>
        <v>267.08</v>
      </c>
      <c r="G46" s="13">
        <f t="shared" si="7"/>
        <v>209.85</v>
      </c>
      <c r="H46" s="294">
        <f t="shared" si="8"/>
        <v>817.15</v>
      </c>
      <c r="I46" s="13">
        <f t="shared" si="9"/>
        <v>267.08</v>
      </c>
      <c r="J46" s="13">
        <f t="shared" si="10"/>
        <v>218.24</v>
      </c>
      <c r="K46" s="122">
        <v>534.16</v>
      </c>
      <c r="L46" s="142">
        <f t="shared" si="11"/>
        <v>428.09000000000003</v>
      </c>
    </row>
    <row r="47" spans="1:12" ht="69.75" customHeight="1" x14ac:dyDescent="0.2">
      <c r="A47" s="305" t="s">
        <v>387</v>
      </c>
      <c r="B47" s="43" t="s">
        <v>705</v>
      </c>
      <c r="C47" s="122" t="s">
        <v>27</v>
      </c>
      <c r="D47" s="122" t="s">
        <v>525</v>
      </c>
      <c r="E47" s="77">
        <v>785.72</v>
      </c>
      <c r="F47" s="13">
        <f t="shared" si="6"/>
        <v>117</v>
      </c>
      <c r="G47" s="13">
        <f t="shared" si="7"/>
        <v>91.93</v>
      </c>
      <c r="H47" s="294">
        <f t="shared" si="8"/>
        <v>817.15</v>
      </c>
      <c r="I47" s="13">
        <f t="shared" si="9"/>
        <v>117</v>
      </c>
      <c r="J47" s="13">
        <f t="shared" si="10"/>
        <v>95.61</v>
      </c>
      <c r="K47" s="122">
        <v>234</v>
      </c>
      <c r="L47" s="142">
        <f t="shared" si="11"/>
        <v>187.54000000000002</v>
      </c>
    </row>
    <row r="48" spans="1:12" ht="79.5" customHeight="1" x14ac:dyDescent="0.2">
      <c r="A48" s="305" t="s">
        <v>388</v>
      </c>
      <c r="B48" s="43" t="s">
        <v>706</v>
      </c>
      <c r="C48" s="122" t="s">
        <v>27</v>
      </c>
      <c r="D48" s="122" t="s">
        <v>525</v>
      </c>
      <c r="E48" s="77">
        <v>785.72</v>
      </c>
      <c r="F48" s="13">
        <f t="shared" si="6"/>
        <v>205</v>
      </c>
      <c r="G48" s="13">
        <f t="shared" si="7"/>
        <v>161.07</v>
      </c>
      <c r="H48" s="294">
        <f t="shared" si="8"/>
        <v>817.15</v>
      </c>
      <c r="I48" s="13">
        <f t="shared" si="9"/>
        <v>205</v>
      </c>
      <c r="J48" s="13">
        <f t="shared" si="10"/>
        <v>167.52</v>
      </c>
      <c r="K48" s="122">
        <v>410</v>
      </c>
      <c r="L48" s="142">
        <f t="shared" si="11"/>
        <v>328.59000000000003</v>
      </c>
    </row>
    <row r="49" spans="1:12" ht="69" customHeight="1" x14ac:dyDescent="0.2">
      <c r="A49" s="305" t="s">
        <v>389</v>
      </c>
      <c r="B49" s="43" t="s">
        <v>707</v>
      </c>
      <c r="C49" s="122" t="s">
        <v>27</v>
      </c>
      <c r="D49" s="122" t="s">
        <v>525</v>
      </c>
      <c r="E49" s="77">
        <v>785.72</v>
      </c>
      <c r="F49" s="13">
        <f t="shared" si="6"/>
        <v>410.63</v>
      </c>
      <c r="G49" s="13">
        <f t="shared" si="7"/>
        <v>322.64</v>
      </c>
      <c r="H49" s="294">
        <f t="shared" si="8"/>
        <v>817.15</v>
      </c>
      <c r="I49" s="13">
        <f t="shared" si="9"/>
        <v>410.62</v>
      </c>
      <c r="J49" s="13">
        <f t="shared" si="10"/>
        <v>335.54</v>
      </c>
      <c r="K49" s="122">
        <v>821.25</v>
      </c>
      <c r="L49" s="142">
        <f t="shared" si="11"/>
        <v>658.18000000000006</v>
      </c>
    </row>
    <row r="50" spans="1:12" ht="38.25" x14ac:dyDescent="0.2">
      <c r="A50" s="305" t="s">
        <v>438</v>
      </c>
      <c r="B50" s="43" t="s">
        <v>708</v>
      </c>
      <c r="C50" s="122" t="s">
        <v>27</v>
      </c>
      <c r="D50" s="122" t="s">
        <v>525</v>
      </c>
      <c r="E50" s="77">
        <v>785.72</v>
      </c>
      <c r="F50" s="13">
        <f t="shared" si="6"/>
        <v>273</v>
      </c>
      <c r="G50" s="13">
        <f t="shared" si="7"/>
        <v>214.5</v>
      </c>
      <c r="H50" s="294">
        <f t="shared" si="8"/>
        <v>817.15</v>
      </c>
      <c r="I50" s="13">
        <f t="shared" si="9"/>
        <v>273</v>
      </c>
      <c r="J50" s="13">
        <f t="shared" si="10"/>
        <v>223.08</v>
      </c>
      <c r="K50" s="122">
        <v>546</v>
      </c>
      <c r="L50" s="142">
        <f t="shared" si="11"/>
        <v>437.58000000000004</v>
      </c>
    </row>
    <row r="51" spans="1:12" ht="59.25" customHeight="1" x14ac:dyDescent="0.2">
      <c r="A51" s="403" t="s">
        <v>390</v>
      </c>
      <c r="B51" s="43" t="s">
        <v>709</v>
      </c>
      <c r="C51" s="122" t="s">
        <v>27</v>
      </c>
      <c r="D51" s="122" t="s">
        <v>525</v>
      </c>
      <c r="E51" s="77">
        <v>785.72</v>
      </c>
      <c r="F51" s="13">
        <f t="shared" si="6"/>
        <v>39</v>
      </c>
      <c r="G51" s="13">
        <f t="shared" si="7"/>
        <v>30.64</v>
      </c>
      <c r="H51" s="294">
        <f t="shared" si="8"/>
        <v>817.15</v>
      </c>
      <c r="I51" s="13">
        <f t="shared" si="9"/>
        <v>39</v>
      </c>
      <c r="J51" s="13">
        <f t="shared" si="10"/>
        <v>31.87</v>
      </c>
      <c r="K51" s="122">
        <v>78</v>
      </c>
      <c r="L51" s="142">
        <f t="shared" si="11"/>
        <v>62.510000000000005</v>
      </c>
    </row>
    <row r="52" spans="1:12" ht="73.5" customHeight="1" x14ac:dyDescent="0.2">
      <c r="A52" s="403"/>
      <c r="B52" s="43" t="s">
        <v>710</v>
      </c>
      <c r="C52" s="122" t="s">
        <v>27</v>
      </c>
      <c r="D52" s="122" t="s">
        <v>525</v>
      </c>
      <c r="E52" s="77">
        <v>785.72</v>
      </c>
      <c r="F52" s="13">
        <f t="shared" si="6"/>
        <v>487.5</v>
      </c>
      <c r="G52" s="13">
        <f t="shared" si="7"/>
        <v>383.04</v>
      </c>
      <c r="H52" s="294">
        <f t="shared" si="8"/>
        <v>817.15</v>
      </c>
      <c r="I52" s="13">
        <f t="shared" si="9"/>
        <v>487.5</v>
      </c>
      <c r="J52" s="13">
        <f t="shared" si="10"/>
        <v>398.36</v>
      </c>
      <c r="K52" s="122">
        <v>975</v>
      </c>
      <c r="L52" s="142">
        <f t="shared" si="11"/>
        <v>781.40000000000009</v>
      </c>
    </row>
    <row r="53" spans="1:12" ht="63.75" customHeight="1" x14ac:dyDescent="0.2">
      <c r="A53" s="403" t="s">
        <v>315</v>
      </c>
      <c r="B53" s="43" t="s">
        <v>711</v>
      </c>
      <c r="C53" s="122" t="s">
        <v>27</v>
      </c>
      <c r="D53" s="122" t="s">
        <v>525</v>
      </c>
      <c r="E53" s="77">
        <v>785.72</v>
      </c>
      <c r="F53" s="13">
        <f t="shared" si="6"/>
        <v>136.88</v>
      </c>
      <c r="G53" s="13">
        <f t="shared" si="7"/>
        <v>107.55</v>
      </c>
      <c r="H53" s="294">
        <f t="shared" si="8"/>
        <v>817.15</v>
      </c>
      <c r="I53" s="13">
        <f t="shared" si="9"/>
        <v>136.87</v>
      </c>
      <c r="J53" s="13">
        <f t="shared" si="10"/>
        <v>111.84</v>
      </c>
      <c r="K53" s="122">
        <v>273.75</v>
      </c>
      <c r="L53" s="142">
        <f t="shared" si="11"/>
        <v>219.39</v>
      </c>
    </row>
    <row r="54" spans="1:12" ht="68.25" customHeight="1" x14ac:dyDescent="0.2">
      <c r="A54" s="403"/>
      <c r="B54" s="43" t="s">
        <v>712</v>
      </c>
      <c r="C54" s="122" t="s">
        <v>27</v>
      </c>
      <c r="D54" s="122" t="s">
        <v>525</v>
      </c>
      <c r="E54" s="77">
        <v>785.72</v>
      </c>
      <c r="F54" s="13">
        <f t="shared" si="6"/>
        <v>1896</v>
      </c>
      <c r="G54" s="13">
        <f t="shared" si="7"/>
        <v>1489.73</v>
      </c>
      <c r="H54" s="294">
        <f t="shared" si="8"/>
        <v>817.15</v>
      </c>
      <c r="I54" s="13">
        <f t="shared" si="9"/>
        <v>1896</v>
      </c>
      <c r="J54" s="13">
        <f t="shared" si="10"/>
        <v>1549.32</v>
      </c>
      <c r="K54" s="122">
        <v>3792</v>
      </c>
      <c r="L54" s="142">
        <f t="shared" si="11"/>
        <v>3039.05</v>
      </c>
    </row>
    <row r="55" spans="1:12" ht="78" customHeight="1" x14ac:dyDescent="0.2">
      <c r="A55" s="403" t="s">
        <v>316</v>
      </c>
      <c r="B55" s="43" t="s">
        <v>713</v>
      </c>
      <c r="C55" s="122" t="s">
        <v>27</v>
      </c>
      <c r="D55" s="122" t="s">
        <v>525</v>
      </c>
      <c r="E55" s="77">
        <v>785.72</v>
      </c>
      <c r="F55" s="13">
        <f t="shared" si="6"/>
        <v>75</v>
      </c>
      <c r="G55" s="13">
        <f t="shared" si="7"/>
        <v>58.93</v>
      </c>
      <c r="H55" s="294">
        <f t="shared" si="8"/>
        <v>817.15</v>
      </c>
      <c r="I55" s="13">
        <f t="shared" si="9"/>
        <v>75</v>
      </c>
      <c r="J55" s="13">
        <f t="shared" si="10"/>
        <v>61.29</v>
      </c>
      <c r="K55" s="122">
        <v>150</v>
      </c>
      <c r="L55" s="142">
        <f t="shared" si="11"/>
        <v>120.22</v>
      </c>
    </row>
    <row r="56" spans="1:12" ht="71.25" customHeight="1" x14ac:dyDescent="0.2">
      <c r="A56" s="403"/>
      <c r="B56" s="43" t="s">
        <v>714</v>
      </c>
      <c r="C56" s="122" t="s">
        <v>27</v>
      </c>
      <c r="D56" s="122" t="s">
        <v>525</v>
      </c>
      <c r="E56" s="77">
        <v>785.72</v>
      </c>
      <c r="F56" s="13">
        <f t="shared" si="6"/>
        <v>115</v>
      </c>
      <c r="G56" s="13">
        <f t="shared" si="7"/>
        <v>90.36</v>
      </c>
      <c r="H56" s="294">
        <f t="shared" si="8"/>
        <v>817.15</v>
      </c>
      <c r="I56" s="13">
        <f t="shared" si="9"/>
        <v>115</v>
      </c>
      <c r="J56" s="13">
        <f t="shared" si="10"/>
        <v>93.97</v>
      </c>
      <c r="K56" s="122">
        <v>230</v>
      </c>
      <c r="L56" s="142">
        <f t="shared" si="11"/>
        <v>184.32999999999998</v>
      </c>
    </row>
    <row r="57" spans="1:12" ht="80.25" customHeight="1" x14ac:dyDescent="0.2">
      <c r="A57" s="305" t="s">
        <v>391</v>
      </c>
      <c r="B57" s="43" t="s">
        <v>715</v>
      </c>
      <c r="C57" s="122" t="s">
        <v>27</v>
      </c>
      <c r="D57" s="122" t="s">
        <v>525</v>
      </c>
      <c r="E57" s="77">
        <v>785.72</v>
      </c>
      <c r="F57" s="13">
        <f t="shared" si="6"/>
        <v>136.5</v>
      </c>
      <c r="G57" s="13">
        <f t="shared" si="7"/>
        <v>107.25</v>
      </c>
      <c r="H57" s="294">
        <f t="shared" si="8"/>
        <v>817.15</v>
      </c>
      <c r="I57" s="13">
        <f t="shared" si="9"/>
        <v>136.5</v>
      </c>
      <c r="J57" s="13">
        <f t="shared" si="10"/>
        <v>111.54</v>
      </c>
      <c r="K57" s="122">
        <v>273</v>
      </c>
      <c r="L57" s="142">
        <f t="shared" si="11"/>
        <v>218.79000000000002</v>
      </c>
    </row>
    <row r="58" spans="1:12" ht="63" customHeight="1" x14ac:dyDescent="0.2">
      <c r="A58" s="403" t="s">
        <v>392</v>
      </c>
      <c r="B58" s="43" t="s">
        <v>716</v>
      </c>
      <c r="C58" s="122" t="s">
        <v>27</v>
      </c>
      <c r="D58" s="122" t="s">
        <v>525</v>
      </c>
      <c r="E58" s="77">
        <v>785.72</v>
      </c>
      <c r="F58" s="13">
        <f t="shared" si="6"/>
        <v>2.34</v>
      </c>
      <c r="G58" s="13">
        <f t="shared" si="7"/>
        <v>1.84</v>
      </c>
      <c r="H58" s="294">
        <f t="shared" si="8"/>
        <v>817.15</v>
      </c>
      <c r="I58" s="13">
        <f t="shared" si="9"/>
        <v>2.34</v>
      </c>
      <c r="J58" s="13">
        <f t="shared" si="10"/>
        <v>1.91</v>
      </c>
      <c r="K58" s="122">
        <v>4.68</v>
      </c>
      <c r="L58" s="142">
        <f t="shared" si="11"/>
        <v>3.75</v>
      </c>
    </row>
    <row r="59" spans="1:12" ht="70.5" customHeight="1" x14ac:dyDescent="0.2">
      <c r="A59" s="403"/>
      <c r="B59" s="43" t="s">
        <v>717</v>
      </c>
      <c r="C59" s="122" t="s">
        <v>27</v>
      </c>
      <c r="D59" s="122" t="s">
        <v>525</v>
      </c>
      <c r="E59" s="77">
        <v>785.72</v>
      </c>
      <c r="F59" s="13">
        <f t="shared" si="6"/>
        <v>114.66</v>
      </c>
      <c r="G59" s="13">
        <f t="shared" si="7"/>
        <v>90.09</v>
      </c>
      <c r="H59" s="294">
        <f t="shared" si="8"/>
        <v>817.15</v>
      </c>
      <c r="I59" s="13">
        <f t="shared" si="9"/>
        <v>114.66</v>
      </c>
      <c r="J59" s="13">
        <f t="shared" si="10"/>
        <v>93.69</v>
      </c>
      <c r="K59" s="122">
        <v>229.32</v>
      </c>
      <c r="L59" s="142">
        <f t="shared" si="11"/>
        <v>183.78</v>
      </c>
    </row>
    <row r="60" spans="1:12" ht="75" customHeight="1" x14ac:dyDescent="0.2">
      <c r="A60" s="305" t="s">
        <v>109</v>
      </c>
      <c r="B60" s="43" t="s">
        <v>718</v>
      </c>
      <c r="C60" s="122" t="s">
        <v>27</v>
      </c>
      <c r="D60" s="122" t="s">
        <v>525</v>
      </c>
      <c r="E60" s="77">
        <v>785.72</v>
      </c>
      <c r="F60" s="13">
        <f t="shared" si="6"/>
        <v>684.38</v>
      </c>
      <c r="G60" s="13">
        <f t="shared" si="7"/>
        <v>537.73</v>
      </c>
      <c r="H60" s="294">
        <f t="shared" si="8"/>
        <v>817.15</v>
      </c>
      <c r="I60" s="13">
        <f t="shared" si="9"/>
        <v>684.37</v>
      </c>
      <c r="J60" s="13">
        <f t="shared" si="10"/>
        <v>559.23</v>
      </c>
      <c r="K60" s="122">
        <v>1368.75</v>
      </c>
      <c r="L60" s="142">
        <f t="shared" si="11"/>
        <v>1096.96</v>
      </c>
    </row>
    <row r="61" spans="1:12" ht="64.5" customHeight="1" x14ac:dyDescent="0.2">
      <c r="A61" s="305" t="s">
        <v>110</v>
      </c>
      <c r="B61" s="43" t="s">
        <v>719</v>
      </c>
      <c r="C61" s="122" t="s">
        <v>27</v>
      </c>
      <c r="D61" s="122" t="s">
        <v>525</v>
      </c>
      <c r="E61" s="77">
        <v>785.72</v>
      </c>
      <c r="F61" s="13">
        <f t="shared" si="6"/>
        <v>877.5</v>
      </c>
      <c r="G61" s="13">
        <f t="shared" si="7"/>
        <v>689.47</v>
      </c>
      <c r="H61" s="294">
        <f t="shared" si="8"/>
        <v>817.15</v>
      </c>
      <c r="I61" s="13">
        <f t="shared" si="9"/>
        <v>877.5</v>
      </c>
      <c r="J61" s="13">
        <f t="shared" si="10"/>
        <v>717.05</v>
      </c>
      <c r="K61" s="122">
        <v>1755</v>
      </c>
      <c r="L61" s="142">
        <f t="shared" si="11"/>
        <v>1406.52</v>
      </c>
    </row>
    <row r="62" spans="1:12" ht="84.75" customHeight="1" x14ac:dyDescent="0.2">
      <c r="A62" s="305" t="s">
        <v>393</v>
      </c>
      <c r="B62" s="43" t="s">
        <v>720</v>
      </c>
      <c r="C62" s="122" t="s">
        <v>27</v>
      </c>
      <c r="D62" s="122" t="s">
        <v>525</v>
      </c>
      <c r="E62" s="77">
        <v>785.72</v>
      </c>
      <c r="F62" s="13">
        <f t="shared" si="6"/>
        <v>273</v>
      </c>
      <c r="G62" s="13">
        <f t="shared" si="7"/>
        <v>214.5</v>
      </c>
      <c r="H62" s="294">
        <f t="shared" si="8"/>
        <v>817.15</v>
      </c>
      <c r="I62" s="13">
        <f t="shared" si="9"/>
        <v>273</v>
      </c>
      <c r="J62" s="13">
        <f t="shared" si="10"/>
        <v>223.08</v>
      </c>
      <c r="K62" s="122">
        <v>546</v>
      </c>
      <c r="L62" s="142">
        <f t="shared" si="11"/>
        <v>437.58000000000004</v>
      </c>
    </row>
    <row r="63" spans="1:12" ht="68.25" customHeight="1" x14ac:dyDescent="0.2">
      <c r="A63" s="305" t="s">
        <v>394</v>
      </c>
      <c r="B63" s="43" t="s">
        <v>721</v>
      </c>
      <c r="C63" s="122" t="s">
        <v>27</v>
      </c>
      <c r="D63" s="122" t="s">
        <v>525</v>
      </c>
      <c r="E63" s="77">
        <v>785.72</v>
      </c>
      <c r="F63" s="13">
        <f t="shared" si="6"/>
        <v>195</v>
      </c>
      <c r="G63" s="13">
        <f t="shared" si="7"/>
        <v>153.22</v>
      </c>
      <c r="H63" s="294">
        <f t="shared" si="8"/>
        <v>817.15</v>
      </c>
      <c r="I63" s="13">
        <f t="shared" si="9"/>
        <v>195</v>
      </c>
      <c r="J63" s="13">
        <f t="shared" si="10"/>
        <v>159.34</v>
      </c>
      <c r="K63" s="122">
        <v>390</v>
      </c>
      <c r="L63" s="142">
        <f t="shared" si="11"/>
        <v>312.56</v>
      </c>
    </row>
    <row r="64" spans="1:12" ht="76.5" customHeight="1" x14ac:dyDescent="0.2">
      <c r="A64" s="403" t="s">
        <v>114</v>
      </c>
      <c r="B64" s="43" t="s">
        <v>722</v>
      </c>
      <c r="C64" s="122" t="s">
        <v>27</v>
      </c>
      <c r="D64" s="122" t="s">
        <v>525</v>
      </c>
      <c r="E64" s="77">
        <v>785.72</v>
      </c>
      <c r="F64" s="13">
        <f t="shared" si="6"/>
        <v>34.130000000000003</v>
      </c>
      <c r="G64" s="13">
        <f t="shared" si="7"/>
        <v>26.82</v>
      </c>
      <c r="H64" s="294">
        <f t="shared" si="8"/>
        <v>817.15</v>
      </c>
      <c r="I64" s="13">
        <f t="shared" si="9"/>
        <v>34.119999999999997</v>
      </c>
      <c r="J64" s="13">
        <f t="shared" si="10"/>
        <v>27.88</v>
      </c>
      <c r="K64" s="122">
        <v>68.25</v>
      </c>
      <c r="L64" s="142">
        <f t="shared" si="11"/>
        <v>54.7</v>
      </c>
    </row>
    <row r="65" spans="1:12" ht="84" customHeight="1" x14ac:dyDescent="0.2">
      <c r="A65" s="403"/>
      <c r="B65" s="43" t="s">
        <v>610</v>
      </c>
      <c r="C65" s="122" t="s">
        <v>27</v>
      </c>
      <c r="D65" s="122" t="s">
        <v>525</v>
      </c>
      <c r="E65" s="77">
        <v>785.72</v>
      </c>
      <c r="F65" s="13">
        <f t="shared" si="6"/>
        <v>375.38</v>
      </c>
      <c r="G65" s="13">
        <f t="shared" si="7"/>
        <v>294.94</v>
      </c>
      <c r="H65" s="294">
        <f t="shared" si="8"/>
        <v>817.15</v>
      </c>
      <c r="I65" s="13">
        <f t="shared" si="9"/>
        <v>375.37</v>
      </c>
      <c r="J65" s="13">
        <f t="shared" si="10"/>
        <v>306.73</v>
      </c>
      <c r="K65" s="122">
        <v>750.75</v>
      </c>
      <c r="L65" s="142">
        <f t="shared" si="11"/>
        <v>601.67000000000007</v>
      </c>
    </row>
    <row r="66" spans="1:12" ht="69" customHeight="1" x14ac:dyDescent="0.2">
      <c r="A66" s="403" t="s">
        <v>395</v>
      </c>
      <c r="B66" s="43" t="s">
        <v>723</v>
      </c>
      <c r="C66" s="122" t="s">
        <v>27</v>
      </c>
      <c r="D66" s="122" t="s">
        <v>525</v>
      </c>
      <c r="E66" s="77">
        <v>785.72</v>
      </c>
      <c r="F66" s="13">
        <f t="shared" si="6"/>
        <v>3.25</v>
      </c>
      <c r="G66" s="13">
        <f t="shared" si="7"/>
        <v>2.5499999999999998</v>
      </c>
      <c r="H66" s="294">
        <f t="shared" si="8"/>
        <v>817.15</v>
      </c>
      <c r="I66" s="13">
        <f t="shared" si="9"/>
        <v>3.25</v>
      </c>
      <c r="J66" s="13">
        <f t="shared" si="10"/>
        <v>2.66</v>
      </c>
      <c r="K66" s="122">
        <v>6.5</v>
      </c>
      <c r="L66" s="142">
        <f t="shared" si="11"/>
        <v>5.21</v>
      </c>
    </row>
    <row r="67" spans="1:12" ht="84.75" customHeight="1" x14ac:dyDescent="0.2">
      <c r="A67" s="403"/>
      <c r="B67" s="43" t="s">
        <v>724</v>
      </c>
      <c r="C67" s="122" t="s">
        <v>27</v>
      </c>
      <c r="D67" s="122" t="s">
        <v>525</v>
      </c>
      <c r="E67" s="77">
        <v>785.72</v>
      </c>
      <c r="F67" s="13">
        <f t="shared" si="6"/>
        <v>35.75</v>
      </c>
      <c r="G67" s="13">
        <f t="shared" si="7"/>
        <v>28.09</v>
      </c>
      <c r="H67" s="294">
        <f t="shared" si="8"/>
        <v>817.15</v>
      </c>
      <c r="I67" s="13">
        <f t="shared" si="9"/>
        <v>35.75</v>
      </c>
      <c r="J67" s="13">
        <f t="shared" si="10"/>
        <v>29.21</v>
      </c>
      <c r="K67" s="122">
        <v>71.5</v>
      </c>
      <c r="L67" s="142">
        <f t="shared" si="11"/>
        <v>57.3</v>
      </c>
    </row>
    <row r="68" spans="1:12" ht="64.5" customHeight="1" x14ac:dyDescent="0.2">
      <c r="A68" s="403" t="s">
        <v>397</v>
      </c>
      <c r="B68" s="43" t="s">
        <v>725</v>
      </c>
      <c r="C68" s="122" t="s">
        <v>27</v>
      </c>
      <c r="D68" s="122" t="s">
        <v>525</v>
      </c>
      <c r="E68" s="77">
        <v>785.72</v>
      </c>
      <c r="F68" s="13">
        <f t="shared" si="6"/>
        <v>4.9000000000000004</v>
      </c>
      <c r="G68" s="13">
        <f t="shared" si="7"/>
        <v>3.85</v>
      </c>
      <c r="H68" s="294">
        <f t="shared" si="8"/>
        <v>817.15</v>
      </c>
      <c r="I68" s="13">
        <f t="shared" si="9"/>
        <v>4.9000000000000004</v>
      </c>
      <c r="J68" s="13">
        <f t="shared" si="10"/>
        <v>4</v>
      </c>
      <c r="K68" s="122">
        <v>9.8000000000000007</v>
      </c>
      <c r="L68" s="142">
        <f t="shared" si="11"/>
        <v>7.85</v>
      </c>
    </row>
    <row r="69" spans="1:12" ht="72.75" customHeight="1" x14ac:dyDescent="0.2">
      <c r="A69" s="403"/>
      <c r="B69" s="43" t="s">
        <v>726</v>
      </c>
      <c r="C69" s="122" t="s">
        <v>27</v>
      </c>
      <c r="D69" s="122" t="s">
        <v>525</v>
      </c>
      <c r="E69" s="77">
        <v>785.72</v>
      </c>
      <c r="F69" s="13">
        <f t="shared" si="6"/>
        <v>53.6</v>
      </c>
      <c r="G69" s="13">
        <f t="shared" si="7"/>
        <v>42.11</v>
      </c>
      <c r="H69" s="294">
        <f t="shared" si="8"/>
        <v>817.15</v>
      </c>
      <c r="I69" s="13">
        <f t="shared" si="9"/>
        <v>53.6</v>
      </c>
      <c r="J69" s="13">
        <f t="shared" si="10"/>
        <v>43.8</v>
      </c>
      <c r="K69" s="122">
        <v>107.2</v>
      </c>
      <c r="L69" s="142">
        <f t="shared" si="11"/>
        <v>85.91</v>
      </c>
    </row>
    <row r="70" spans="1:12" ht="72" customHeight="1" x14ac:dyDescent="0.2">
      <c r="A70" s="305" t="s">
        <v>324</v>
      </c>
      <c r="B70" s="43" t="s">
        <v>727</v>
      </c>
      <c r="C70" s="122" t="s">
        <v>27</v>
      </c>
      <c r="D70" s="122" t="s">
        <v>525</v>
      </c>
      <c r="E70" s="77">
        <v>785.72</v>
      </c>
      <c r="F70" s="13">
        <f t="shared" si="6"/>
        <v>117.59</v>
      </c>
      <c r="G70" s="13">
        <f t="shared" si="7"/>
        <v>92.39</v>
      </c>
      <c r="H70" s="294">
        <f t="shared" si="8"/>
        <v>817.15</v>
      </c>
      <c r="I70" s="13">
        <f t="shared" si="9"/>
        <v>117.57999999999998</v>
      </c>
      <c r="J70" s="13">
        <f t="shared" si="10"/>
        <v>96.08</v>
      </c>
      <c r="K70" s="122">
        <v>235.17</v>
      </c>
      <c r="L70" s="142">
        <f t="shared" si="11"/>
        <v>188.47</v>
      </c>
    </row>
    <row r="71" spans="1:12" ht="69" customHeight="1" x14ac:dyDescent="0.2">
      <c r="A71" s="305" t="s">
        <v>325</v>
      </c>
      <c r="B71" s="43" t="s">
        <v>728</v>
      </c>
      <c r="C71" s="122" t="s">
        <v>27</v>
      </c>
      <c r="D71" s="122" t="s">
        <v>525</v>
      </c>
      <c r="E71" s="77">
        <v>785.72</v>
      </c>
      <c r="F71" s="13">
        <f t="shared" si="6"/>
        <v>369.2</v>
      </c>
      <c r="G71" s="13">
        <f t="shared" si="7"/>
        <v>290.08999999999997</v>
      </c>
      <c r="H71" s="294">
        <f t="shared" si="8"/>
        <v>817.15</v>
      </c>
      <c r="I71" s="13">
        <f t="shared" si="9"/>
        <v>369.2</v>
      </c>
      <c r="J71" s="13">
        <f t="shared" si="10"/>
        <v>301.69</v>
      </c>
      <c r="K71" s="122">
        <v>738.4</v>
      </c>
      <c r="L71" s="142">
        <f t="shared" si="11"/>
        <v>591.78</v>
      </c>
    </row>
    <row r="72" spans="1:12" ht="82.5" customHeight="1" x14ac:dyDescent="0.2">
      <c r="A72" s="305" t="s">
        <v>122</v>
      </c>
      <c r="B72" s="43" t="s">
        <v>729</v>
      </c>
      <c r="C72" s="122" t="s">
        <v>27</v>
      </c>
      <c r="D72" s="122" t="s">
        <v>525</v>
      </c>
      <c r="E72" s="77">
        <v>785.72</v>
      </c>
      <c r="F72" s="13">
        <f t="shared" si="6"/>
        <v>40.5</v>
      </c>
      <c r="G72" s="13">
        <f t="shared" si="7"/>
        <v>31.82</v>
      </c>
      <c r="H72" s="294">
        <f t="shared" si="8"/>
        <v>817.15</v>
      </c>
      <c r="I72" s="13">
        <f t="shared" si="9"/>
        <v>40.5</v>
      </c>
      <c r="J72" s="13">
        <f t="shared" si="10"/>
        <v>33.090000000000003</v>
      </c>
      <c r="K72" s="122">
        <v>81</v>
      </c>
      <c r="L72" s="142">
        <f t="shared" si="11"/>
        <v>64.91</v>
      </c>
    </row>
    <row r="73" spans="1:12" ht="65.25" customHeight="1" x14ac:dyDescent="0.2">
      <c r="A73" s="403" t="s">
        <v>123</v>
      </c>
      <c r="B73" s="43" t="s">
        <v>730</v>
      </c>
      <c r="C73" s="122" t="s">
        <v>27</v>
      </c>
      <c r="D73" s="122" t="s">
        <v>525</v>
      </c>
      <c r="E73" s="77">
        <v>785.72</v>
      </c>
      <c r="F73" s="13">
        <f t="shared" si="6"/>
        <v>25.75</v>
      </c>
      <c r="G73" s="13">
        <f t="shared" si="7"/>
        <v>20.23</v>
      </c>
      <c r="H73" s="294">
        <f t="shared" si="8"/>
        <v>817.15</v>
      </c>
      <c r="I73" s="13">
        <f t="shared" si="9"/>
        <v>25.75</v>
      </c>
      <c r="J73" s="13">
        <f t="shared" si="10"/>
        <v>21.04</v>
      </c>
      <c r="K73" s="122">
        <v>51.5</v>
      </c>
      <c r="L73" s="142">
        <f t="shared" si="11"/>
        <v>41.269999999999996</v>
      </c>
    </row>
    <row r="74" spans="1:12" ht="70.5" customHeight="1" x14ac:dyDescent="0.2">
      <c r="A74" s="403"/>
      <c r="B74" s="43" t="s">
        <v>731</v>
      </c>
      <c r="C74" s="122" t="s">
        <v>27</v>
      </c>
      <c r="D74" s="122" t="s">
        <v>525</v>
      </c>
      <c r="E74" s="77">
        <v>785.72</v>
      </c>
      <c r="F74" s="13">
        <f t="shared" ref="F74:F91" si="12">ROUND(K74/2,2)</f>
        <v>247.25</v>
      </c>
      <c r="G74" s="13">
        <f t="shared" ref="G74:G91" si="13">ROUND(E74*F74/1000,2)</f>
        <v>194.27</v>
      </c>
      <c r="H74" s="294">
        <f t="shared" ref="H74:H91" si="14">ROUND(E74*$I$118,2)</f>
        <v>817.15</v>
      </c>
      <c r="I74" s="13">
        <f t="shared" ref="I74:I91" si="15">K74-F74</f>
        <v>247.25</v>
      </c>
      <c r="J74" s="13">
        <f t="shared" ref="J74:J91" si="16">ROUND(H74*I74/1000,2)</f>
        <v>202.04</v>
      </c>
      <c r="K74" s="122">
        <v>494.5</v>
      </c>
      <c r="L74" s="142">
        <f t="shared" si="11"/>
        <v>396.31</v>
      </c>
    </row>
    <row r="75" spans="1:12" ht="58.5" customHeight="1" x14ac:dyDescent="0.2">
      <c r="A75" s="305" t="s">
        <v>124</v>
      </c>
      <c r="B75" s="43" t="s">
        <v>732</v>
      </c>
      <c r="C75" s="122" t="s">
        <v>416</v>
      </c>
      <c r="D75" s="122" t="s">
        <v>525</v>
      </c>
      <c r="E75" s="77">
        <v>785.72</v>
      </c>
      <c r="F75" s="13">
        <f t="shared" si="12"/>
        <v>351</v>
      </c>
      <c r="G75" s="13">
        <f t="shared" si="13"/>
        <v>275.79000000000002</v>
      </c>
      <c r="H75" s="294">
        <f t="shared" si="14"/>
        <v>817.15</v>
      </c>
      <c r="I75" s="13">
        <f t="shared" si="15"/>
        <v>351</v>
      </c>
      <c r="J75" s="13">
        <f t="shared" si="16"/>
        <v>286.82</v>
      </c>
      <c r="K75" s="122">
        <v>702</v>
      </c>
      <c r="L75" s="142">
        <f t="shared" si="11"/>
        <v>562.61</v>
      </c>
    </row>
    <row r="76" spans="1:12" ht="112.5" customHeight="1" x14ac:dyDescent="0.2">
      <c r="A76" s="305" t="s">
        <v>125</v>
      </c>
      <c r="B76" s="43" t="s">
        <v>733</v>
      </c>
      <c r="C76" s="122" t="s">
        <v>27</v>
      </c>
      <c r="D76" s="122" t="s">
        <v>525</v>
      </c>
      <c r="E76" s="77">
        <v>785.72</v>
      </c>
      <c r="F76" s="13">
        <f t="shared" si="12"/>
        <v>821.25</v>
      </c>
      <c r="G76" s="13">
        <f t="shared" si="13"/>
        <v>645.27</v>
      </c>
      <c r="H76" s="294">
        <f t="shared" si="14"/>
        <v>817.15</v>
      </c>
      <c r="I76" s="13">
        <f t="shared" si="15"/>
        <v>821.25</v>
      </c>
      <c r="J76" s="13">
        <f t="shared" si="16"/>
        <v>671.08</v>
      </c>
      <c r="K76" s="122">
        <v>1642.5</v>
      </c>
      <c r="L76" s="142">
        <f t="shared" si="11"/>
        <v>1316.35</v>
      </c>
    </row>
    <row r="77" spans="1:12" ht="72" customHeight="1" x14ac:dyDescent="0.2">
      <c r="A77" s="403" t="s">
        <v>126</v>
      </c>
      <c r="B77" s="43" t="s">
        <v>734</v>
      </c>
      <c r="C77" s="122" t="s">
        <v>32</v>
      </c>
      <c r="D77" s="122" t="s">
        <v>525</v>
      </c>
      <c r="E77" s="77">
        <v>785.72</v>
      </c>
      <c r="F77" s="13">
        <f t="shared" si="12"/>
        <v>36.56</v>
      </c>
      <c r="G77" s="13">
        <f t="shared" si="13"/>
        <v>28.73</v>
      </c>
      <c r="H77" s="294">
        <f t="shared" si="14"/>
        <v>817.15</v>
      </c>
      <c r="I77" s="13">
        <f t="shared" si="15"/>
        <v>36.56</v>
      </c>
      <c r="J77" s="13">
        <f t="shared" si="16"/>
        <v>29.88</v>
      </c>
      <c r="K77" s="122">
        <v>73.12</v>
      </c>
      <c r="L77" s="142">
        <f t="shared" si="11"/>
        <v>58.61</v>
      </c>
    </row>
    <row r="78" spans="1:12" ht="63.75" customHeight="1" x14ac:dyDescent="0.2">
      <c r="A78" s="403"/>
      <c r="B78" s="43" t="s">
        <v>735</v>
      </c>
      <c r="C78" s="122" t="s">
        <v>32</v>
      </c>
      <c r="D78" s="122" t="s">
        <v>525</v>
      </c>
      <c r="E78" s="77">
        <v>785.72</v>
      </c>
      <c r="F78" s="13">
        <f t="shared" si="12"/>
        <v>1265.26</v>
      </c>
      <c r="G78" s="13">
        <f t="shared" si="13"/>
        <v>994.14</v>
      </c>
      <c r="H78" s="294">
        <f t="shared" si="14"/>
        <v>817.15</v>
      </c>
      <c r="I78" s="13">
        <f t="shared" si="15"/>
        <v>1265.26</v>
      </c>
      <c r="J78" s="13">
        <f t="shared" si="16"/>
        <v>1033.9100000000001</v>
      </c>
      <c r="K78" s="122">
        <v>2530.52</v>
      </c>
      <c r="L78" s="142">
        <f t="shared" si="11"/>
        <v>2028.0500000000002</v>
      </c>
    </row>
    <row r="79" spans="1:12" ht="78" customHeight="1" x14ac:dyDescent="0.2">
      <c r="A79" s="305" t="s">
        <v>327</v>
      </c>
      <c r="B79" s="43" t="s">
        <v>736</v>
      </c>
      <c r="C79" s="122" t="s">
        <v>32</v>
      </c>
      <c r="D79" s="122" t="s">
        <v>525</v>
      </c>
      <c r="E79" s="77">
        <v>785.72</v>
      </c>
      <c r="F79" s="13">
        <f t="shared" si="12"/>
        <v>97.5</v>
      </c>
      <c r="G79" s="13">
        <f t="shared" si="13"/>
        <v>76.61</v>
      </c>
      <c r="H79" s="294">
        <f t="shared" si="14"/>
        <v>817.15</v>
      </c>
      <c r="I79" s="13">
        <f t="shared" si="15"/>
        <v>97.5</v>
      </c>
      <c r="J79" s="13">
        <f t="shared" si="16"/>
        <v>79.67</v>
      </c>
      <c r="K79" s="122">
        <v>195</v>
      </c>
      <c r="L79" s="142">
        <f t="shared" si="11"/>
        <v>156.28</v>
      </c>
    </row>
    <row r="80" spans="1:12" ht="75.75" customHeight="1" x14ac:dyDescent="0.2">
      <c r="A80" s="403" t="s">
        <v>128</v>
      </c>
      <c r="B80" s="43" t="s">
        <v>737</v>
      </c>
      <c r="C80" s="122" t="s">
        <v>32</v>
      </c>
      <c r="D80" s="122" t="s">
        <v>525</v>
      </c>
      <c r="E80" s="77">
        <v>785.72</v>
      </c>
      <c r="F80" s="13">
        <f t="shared" si="12"/>
        <v>39</v>
      </c>
      <c r="G80" s="13">
        <f t="shared" si="13"/>
        <v>30.64</v>
      </c>
      <c r="H80" s="294">
        <f t="shared" si="14"/>
        <v>817.15</v>
      </c>
      <c r="I80" s="13">
        <f t="shared" si="15"/>
        <v>39</v>
      </c>
      <c r="J80" s="13">
        <f t="shared" si="16"/>
        <v>31.87</v>
      </c>
      <c r="K80" s="122">
        <v>78</v>
      </c>
      <c r="L80" s="142">
        <f t="shared" si="11"/>
        <v>62.510000000000005</v>
      </c>
    </row>
    <row r="81" spans="1:15" ht="66" customHeight="1" x14ac:dyDescent="0.2">
      <c r="A81" s="403"/>
      <c r="B81" s="43" t="s">
        <v>738</v>
      </c>
      <c r="C81" s="122" t="s">
        <v>32</v>
      </c>
      <c r="D81" s="122" t="s">
        <v>525</v>
      </c>
      <c r="E81" s="77">
        <v>785.72</v>
      </c>
      <c r="F81" s="13">
        <f t="shared" si="12"/>
        <v>19.5</v>
      </c>
      <c r="G81" s="13">
        <f t="shared" si="13"/>
        <v>15.32</v>
      </c>
      <c r="H81" s="294">
        <f t="shared" si="14"/>
        <v>817.15</v>
      </c>
      <c r="I81" s="13">
        <f t="shared" si="15"/>
        <v>19.5</v>
      </c>
      <c r="J81" s="13">
        <f t="shared" si="16"/>
        <v>15.93</v>
      </c>
      <c r="K81" s="122">
        <v>39</v>
      </c>
      <c r="L81" s="142">
        <f t="shared" si="11"/>
        <v>31.25</v>
      </c>
    </row>
    <row r="82" spans="1:15" ht="90" customHeight="1" x14ac:dyDescent="0.2">
      <c r="A82" s="403" t="s">
        <v>129</v>
      </c>
      <c r="B82" s="43" t="s">
        <v>739</v>
      </c>
      <c r="C82" s="122" t="s">
        <v>27</v>
      </c>
      <c r="D82" s="122" t="s">
        <v>525</v>
      </c>
      <c r="E82" s="77">
        <v>785.72</v>
      </c>
      <c r="F82" s="13">
        <f t="shared" si="12"/>
        <v>65</v>
      </c>
      <c r="G82" s="13">
        <f t="shared" si="13"/>
        <v>51.07</v>
      </c>
      <c r="H82" s="294">
        <f t="shared" si="14"/>
        <v>817.15</v>
      </c>
      <c r="I82" s="13">
        <f t="shared" si="15"/>
        <v>65</v>
      </c>
      <c r="J82" s="13">
        <f t="shared" si="16"/>
        <v>53.11</v>
      </c>
      <c r="K82" s="122">
        <v>130</v>
      </c>
      <c r="L82" s="142">
        <f t="shared" si="11"/>
        <v>104.18</v>
      </c>
    </row>
    <row r="83" spans="1:15" ht="74.25" customHeight="1" x14ac:dyDescent="0.2">
      <c r="A83" s="403"/>
      <c r="B83" s="43" t="s">
        <v>740</v>
      </c>
      <c r="C83" s="122" t="s">
        <v>32</v>
      </c>
      <c r="D83" s="122" t="s">
        <v>525</v>
      </c>
      <c r="E83" s="77">
        <v>785.72</v>
      </c>
      <c r="F83" s="13">
        <f t="shared" si="12"/>
        <v>39</v>
      </c>
      <c r="G83" s="13">
        <f t="shared" si="13"/>
        <v>30.64</v>
      </c>
      <c r="H83" s="294">
        <f t="shared" si="14"/>
        <v>817.15</v>
      </c>
      <c r="I83" s="13">
        <f t="shared" si="15"/>
        <v>39</v>
      </c>
      <c r="J83" s="13">
        <f t="shared" si="16"/>
        <v>31.87</v>
      </c>
      <c r="K83" s="122">
        <v>78</v>
      </c>
      <c r="L83" s="142">
        <f t="shared" si="11"/>
        <v>62.510000000000005</v>
      </c>
    </row>
    <row r="84" spans="1:15" ht="45" customHeight="1" x14ac:dyDescent="0.2">
      <c r="A84" s="403" t="s">
        <v>130</v>
      </c>
      <c r="B84" s="43" t="s">
        <v>741</v>
      </c>
      <c r="C84" s="405" t="s">
        <v>544</v>
      </c>
      <c r="D84" s="122" t="s">
        <v>525</v>
      </c>
      <c r="E84" s="77">
        <v>785.72</v>
      </c>
      <c r="F84" s="13">
        <f t="shared" si="12"/>
        <v>12</v>
      </c>
      <c r="G84" s="13">
        <f t="shared" si="13"/>
        <v>9.43</v>
      </c>
      <c r="H84" s="294">
        <f t="shared" si="14"/>
        <v>817.15</v>
      </c>
      <c r="I84" s="13">
        <f t="shared" si="15"/>
        <v>12</v>
      </c>
      <c r="J84" s="13">
        <f t="shared" si="16"/>
        <v>9.81</v>
      </c>
      <c r="K84" s="122">
        <v>24</v>
      </c>
      <c r="L84" s="142">
        <f t="shared" si="11"/>
        <v>19.240000000000002</v>
      </c>
    </row>
    <row r="85" spans="1:15" ht="73.5" customHeight="1" x14ac:dyDescent="0.2">
      <c r="A85" s="403"/>
      <c r="B85" s="43" t="s">
        <v>742</v>
      </c>
      <c r="C85" s="405"/>
      <c r="D85" s="122" t="s">
        <v>525</v>
      </c>
      <c r="E85" s="77">
        <v>785.72</v>
      </c>
      <c r="F85" s="13">
        <f t="shared" si="12"/>
        <v>60</v>
      </c>
      <c r="G85" s="13">
        <f t="shared" si="13"/>
        <v>47.14</v>
      </c>
      <c r="H85" s="294">
        <f t="shared" si="14"/>
        <v>817.15</v>
      </c>
      <c r="I85" s="13">
        <f t="shared" si="15"/>
        <v>60</v>
      </c>
      <c r="J85" s="13">
        <f t="shared" si="16"/>
        <v>49.03</v>
      </c>
      <c r="K85" s="122">
        <v>120</v>
      </c>
      <c r="L85" s="142">
        <f t="shared" si="11"/>
        <v>96.17</v>
      </c>
    </row>
    <row r="86" spans="1:15" ht="67.5" customHeight="1" x14ac:dyDescent="0.2">
      <c r="A86" s="403"/>
      <c r="B86" s="43" t="s">
        <v>743</v>
      </c>
      <c r="C86" s="122" t="s">
        <v>545</v>
      </c>
      <c r="D86" s="122" t="s">
        <v>525</v>
      </c>
      <c r="E86" s="77">
        <v>785.72</v>
      </c>
      <c r="F86" s="13">
        <f t="shared" si="12"/>
        <v>1.8</v>
      </c>
      <c r="G86" s="13">
        <f t="shared" si="13"/>
        <v>1.41</v>
      </c>
      <c r="H86" s="294">
        <f t="shared" si="14"/>
        <v>817.15</v>
      </c>
      <c r="I86" s="13">
        <f t="shared" si="15"/>
        <v>1.8</v>
      </c>
      <c r="J86" s="13">
        <f t="shared" si="16"/>
        <v>1.47</v>
      </c>
      <c r="K86" s="122">
        <v>3.6</v>
      </c>
      <c r="L86" s="142">
        <f t="shared" si="11"/>
        <v>2.88</v>
      </c>
    </row>
    <row r="87" spans="1:15" s="25" customFormat="1" ht="45" customHeight="1" x14ac:dyDescent="0.2">
      <c r="A87" s="305" t="s">
        <v>131</v>
      </c>
      <c r="B87" s="43" t="s">
        <v>744</v>
      </c>
      <c r="C87" s="122" t="s">
        <v>27</v>
      </c>
      <c r="D87" s="122" t="s">
        <v>525</v>
      </c>
      <c r="E87" s="77">
        <v>785.72</v>
      </c>
      <c r="F87" s="13">
        <f t="shared" si="12"/>
        <v>409.5</v>
      </c>
      <c r="G87" s="13">
        <f t="shared" si="13"/>
        <v>321.75</v>
      </c>
      <c r="H87" s="294">
        <f t="shared" si="14"/>
        <v>817.15</v>
      </c>
      <c r="I87" s="13">
        <f t="shared" si="15"/>
        <v>409.5</v>
      </c>
      <c r="J87" s="13">
        <f t="shared" si="16"/>
        <v>334.62</v>
      </c>
      <c r="K87" s="122">
        <v>819</v>
      </c>
      <c r="L87" s="142">
        <f t="shared" si="11"/>
        <v>656.37</v>
      </c>
    </row>
    <row r="88" spans="1:15" s="25" customFormat="1" ht="63" customHeight="1" x14ac:dyDescent="0.2">
      <c r="A88" s="403" t="s">
        <v>132</v>
      </c>
      <c r="B88" s="43" t="s">
        <v>745</v>
      </c>
      <c r="C88" s="122" t="s">
        <v>542</v>
      </c>
      <c r="D88" s="122" t="s">
        <v>525</v>
      </c>
      <c r="E88" s="77">
        <v>785.72</v>
      </c>
      <c r="F88" s="13">
        <f t="shared" si="12"/>
        <v>41</v>
      </c>
      <c r="G88" s="13">
        <f t="shared" si="13"/>
        <v>32.21</v>
      </c>
      <c r="H88" s="294">
        <f t="shared" si="14"/>
        <v>817.15</v>
      </c>
      <c r="I88" s="13">
        <f t="shared" si="15"/>
        <v>41</v>
      </c>
      <c r="J88" s="13">
        <f t="shared" si="16"/>
        <v>33.5</v>
      </c>
      <c r="K88" s="122">
        <v>82</v>
      </c>
      <c r="L88" s="142">
        <f t="shared" si="11"/>
        <v>65.710000000000008</v>
      </c>
    </row>
    <row r="89" spans="1:15" s="25" customFormat="1" ht="57" customHeight="1" x14ac:dyDescent="0.2">
      <c r="A89" s="403"/>
      <c r="B89" s="43" t="s">
        <v>746</v>
      </c>
      <c r="C89" s="122" t="s">
        <v>542</v>
      </c>
      <c r="D89" s="122" t="s">
        <v>525</v>
      </c>
      <c r="E89" s="77">
        <v>785.72</v>
      </c>
      <c r="F89" s="13">
        <f t="shared" si="12"/>
        <v>232</v>
      </c>
      <c r="G89" s="13">
        <f t="shared" si="13"/>
        <v>182.29</v>
      </c>
      <c r="H89" s="294">
        <f t="shared" si="14"/>
        <v>817.15</v>
      </c>
      <c r="I89" s="13">
        <f t="shared" si="15"/>
        <v>232</v>
      </c>
      <c r="J89" s="13">
        <f t="shared" si="16"/>
        <v>189.58</v>
      </c>
      <c r="K89" s="122">
        <v>464</v>
      </c>
      <c r="L89" s="142">
        <f t="shared" si="11"/>
        <v>371.87</v>
      </c>
    </row>
    <row r="90" spans="1:15" s="25" customFormat="1" ht="45" customHeight="1" x14ac:dyDescent="0.2">
      <c r="A90" s="403" t="s">
        <v>133</v>
      </c>
      <c r="B90" s="366" t="s">
        <v>747</v>
      </c>
      <c r="C90" s="122" t="s">
        <v>415</v>
      </c>
      <c r="D90" s="122" t="s">
        <v>525</v>
      </c>
      <c r="E90" s="77">
        <v>785.72</v>
      </c>
      <c r="F90" s="13">
        <f t="shared" si="12"/>
        <v>31.2</v>
      </c>
      <c r="G90" s="13">
        <f t="shared" si="13"/>
        <v>24.51</v>
      </c>
      <c r="H90" s="294">
        <f t="shared" si="14"/>
        <v>817.15</v>
      </c>
      <c r="I90" s="13">
        <f t="shared" si="15"/>
        <v>31.2</v>
      </c>
      <c r="J90" s="13">
        <f t="shared" si="16"/>
        <v>25.5</v>
      </c>
      <c r="K90" s="122">
        <v>62.4</v>
      </c>
      <c r="L90" s="142">
        <f t="shared" si="11"/>
        <v>50.010000000000005</v>
      </c>
    </row>
    <row r="91" spans="1:15" s="25" customFormat="1" ht="45" customHeight="1" thickBot="1" x14ac:dyDescent="0.25">
      <c r="A91" s="403"/>
      <c r="B91" s="366"/>
      <c r="C91" s="296" t="s">
        <v>263</v>
      </c>
      <c r="D91" s="122" t="s">
        <v>525</v>
      </c>
      <c r="E91" s="77">
        <v>785.72</v>
      </c>
      <c r="F91" s="13">
        <f t="shared" si="12"/>
        <v>79.2</v>
      </c>
      <c r="G91" s="15">
        <f t="shared" si="13"/>
        <v>62.23</v>
      </c>
      <c r="H91" s="294">
        <f t="shared" si="14"/>
        <v>817.15</v>
      </c>
      <c r="I91" s="13">
        <f t="shared" si="15"/>
        <v>79.2</v>
      </c>
      <c r="J91" s="15">
        <f t="shared" si="16"/>
        <v>64.72</v>
      </c>
      <c r="K91" s="122">
        <v>158.4</v>
      </c>
      <c r="L91" s="148">
        <f>J91+G91</f>
        <v>126.94999999999999</v>
      </c>
    </row>
    <row r="92" spans="1:15" ht="39" customHeight="1" thickBot="1" x14ac:dyDescent="0.25">
      <c r="A92" s="8" t="s">
        <v>194</v>
      </c>
      <c r="B92" s="9" t="s">
        <v>195</v>
      </c>
      <c r="C92" s="10"/>
      <c r="D92" s="10"/>
      <c r="E92" s="10"/>
      <c r="F92" s="10">
        <f>SUM(F93:F98)</f>
        <v>328.34</v>
      </c>
      <c r="G92" s="10">
        <f>SUM(G93:G98)</f>
        <v>257.99</v>
      </c>
      <c r="H92" s="10"/>
      <c r="I92" s="10">
        <f>SUM(I93:I98)</f>
        <v>328.34399999999999</v>
      </c>
      <c r="J92" s="10">
        <f>SUM(J93:J98)</f>
        <v>268.3</v>
      </c>
      <c r="K92" s="10">
        <f>SUM(K93:K98)</f>
        <v>656.68399999999997</v>
      </c>
      <c r="L92" s="17">
        <f>SUM(L93:L98)</f>
        <v>526.29</v>
      </c>
    </row>
    <row r="93" spans="1:15" ht="54" customHeight="1" x14ac:dyDescent="0.2">
      <c r="A93" s="297" t="s">
        <v>196</v>
      </c>
      <c r="B93" s="188" t="s">
        <v>359</v>
      </c>
      <c r="C93" s="189" t="s">
        <v>542</v>
      </c>
      <c r="D93" s="189" t="s">
        <v>525</v>
      </c>
      <c r="E93" s="77">
        <v>785.72</v>
      </c>
      <c r="F93" s="15">
        <f t="shared" ref="F93:F98" si="17">ROUND(K93/2,2)</f>
        <v>97.5</v>
      </c>
      <c r="G93" s="15">
        <f t="shared" ref="G93:G98" si="18">ROUND(E93*F93/1000,2)</f>
        <v>76.61</v>
      </c>
      <c r="H93" s="294">
        <f t="shared" ref="H93:H98" si="19">ROUND(E93*$I$118,2)</f>
        <v>817.15</v>
      </c>
      <c r="I93" s="15">
        <f t="shared" ref="I93:I98" si="20">K93-F93</f>
        <v>97.5</v>
      </c>
      <c r="J93" s="15">
        <f t="shared" ref="J93:J98" si="21">ROUND(H93*I93/1000,2)</f>
        <v>79.67</v>
      </c>
      <c r="K93" s="189">
        <v>195</v>
      </c>
      <c r="L93" s="148">
        <f t="shared" ref="L93:L98" si="22">G93+J93</f>
        <v>156.28</v>
      </c>
    </row>
    <row r="94" spans="1:15" ht="63.75" customHeight="1" x14ac:dyDescent="0.2">
      <c r="A94" s="11" t="s">
        <v>198</v>
      </c>
      <c r="B94" s="12" t="s">
        <v>202</v>
      </c>
      <c r="C94" s="13" t="s">
        <v>27</v>
      </c>
      <c r="D94" s="13" t="s">
        <v>525</v>
      </c>
      <c r="E94" s="77">
        <v>785.72</v>
      </c>
      <c r="F94" s="13">
        <f t="shared" si="17"/>
        <v>97.5</v>
      </c>
      <c r="G94" s="13">
        <f t="shared" si="18"/>
        <v>76.61</v>
      </c>
      <c r="H94" s="294">
        <f t="shared" si="19"/>
        <v>817.15</v>
      </c>
      <c r="I94" s="13">
        <f t="shared" si="20"/>
        <v>97.5</v>
      </c>
      <c r="J94" s="13">
        <f t="shared" si="21"/>
        <v>79.67</v>
      </c>
      <c r="K94" s="13">
        <v>195</v>
      </c>
      <c r="L94" s="142">
        <f t="shared" si="22"/>
        <v>156.28</v>
      </c>
      <c r="O94" s="1" t="s">
        <v>546</v>
      </c>
    </row>
    <row r="95" spans="1:15" ht="38.25" x14ac:dyDescent="0.2">
      <c r="A95" s="11" t="s">
        <v>201</v>
      </c>
      <c r="B95" s="12" t="s">
        <v>204</v>
      </c>
      <c r="C95" s="13" t="s">
        <v>27</v>
      </c>
      <c r="D95" s="13" t="s">
        <v>525</v>
      </c>
      <c r="E95" s="77">
        <v>785.72</v>
      </c>
      <c r="F95" s="13">
        <f t="shared" si="17"/>
        <v>25</v>
      </c>
      <c r="G95" s="13">
        <f t="shared" si="18"/>
        <v>19.64</v>
      </c>
      <c r="H95" s="294">
        <f t="shared" si="19"/>
        <v>817.15</v>
      </c>
      <c r="I95" s="13">
        <f t="shared" si="20"/>
        <v>25</v>
      </c>
      <c r="J95" s="13">
        <f t="shared" si="21"/>
        <v>20.43</v>
      </c>
      <c r="K95" s="13">
        <v>50</v>
      </c>
      <c r="L95" s="142">
        <f t="shared" si="22"/>
        <v>40.07</v>
      </c>
    </row>
    <row r="96" spans="1:15" ht="38.25" x14ac:dyDescent="0.2">
      <c r="A96" s="11" t="s">
        <v>203</v>
      </c>
      <c r="B96" s="12" t="s">
        <v>208</v>
      </c>
      <c r="C96" s="13" t="s">
        <v>27</v>
      </c>
      <c r="D96" s="13" t="s">
        <v>525</v>
      </c>
      <c r="E96" s="77">
        <v>785.72</v>
      </c>
      <c r="F96" s="13">
        <f t="shared" si="17"/>
        <v>97.5</v>
      </c>
      <c r="G96" s="13">
        <f t="shared" si="18"/>
        <v>76.61</v>
      </c>
      <c r="H96" s="294">
        <f t="shared" si="19"/>
        <v>817.15</v>
      </c>
      <c r="I96" s="13">
        <f t="shared" si="20"/>
        <v>97.5</v>
      </c>
      <c r="J96" s="13">
        <f t="shared" si="21"/>
        <v>79.67</v>
      </c>
      <c r="K96" s="13">
        <v>195</v>
      </c>
      <c r="L96" s="142">
        <f t="shared" si="22"/>
        <v>156.28</v>
      </c>
    </row>
    <row r="97" spans="1:12" ht="44.25" customHeight="1" x14ac:dyDescent="0.2">
      <c r="A97" s="11" t="s">
        <v>205</v>
      </c>
      <c r="B97" s="12" t="s">
        <v>210</v>
      </c>
      <c r="C97" s="13" t="s">
        <v>27</v>
      </c>
      <c r="D97" s="13" t="s">
        <v>525</v>
      </c>
      <c r="E97" s="77">
        <v>785.72</v>
      </c>
      <c r="F97" s="13">
        <f t="shared" si="17"/>
        <v>5.7</v>
      </c>
      <c r="G97" s="13">
        <f t="shared" si="18"/>
        <v>4.4800000000000004</v>
      </c>
      <c r="H97" s="294">
        <f t="shared" si="19"/>
        <v>817.15</v>
      </c>
      <c r="I97" s="13">
        <f t="shared" si="20"/>
        <v>5.7</v>
      </c>
      <c r="J97" s="13">
        <f t="shared" si="21"/>
        <v>4.66</v>
      </c>
      <c r="K97" s="13">
        <v>11.4</v>
      </c>
      <c r="L97" s="142">
        <f t="shared" si="22"/>
        <v>9.14</v>
      </c>
    </row>
    <row r="98" spans="1:12" ht="44.25" customHeight="1" thickBot="1" x14ac:dyDescent="0.25">
      <c r="A98" s="298" t="s">
        <v>207</v>
      </c>
      <c r="B98" s="299" t="s">
        <v>212</v>
      </c>
      <c r="C98" s="300" t="s">
        <v>27</v>
      </c>
      <c r="D98" s="300" t="s">
        <v>525</v>
      </c>
      <c r="E98" s="77">
        <v>785.72</v>
      </c>
      <c r="F98" s="16">
        <f t="shared" si="17"/>
        <v>5.14</v>
      </c>
      <c r="G98" s="16">
        <f t="shared" si="18"/>
        <v>4.04</v>
      </c>
      <c r="H98" s="294">
        <f t="shared" si="19"/>
        <v>817.15</v>
      </c>
      <c r="I98" s="16">
        <f t="shared" si="20"/>
        <v>5.144000000000001</v>
      </c>
      <c r="J98" s="16">
        <f t="shared" si="21"/>
        <v>4.2</v>
      </c>
      <c r="K98" s="300">
        <v>10.284000000000001</v>
      </c>
      <c r="L98" s="143">
        <f t="shared" si="22"/>
        <v>8.24</v>
      </c>
    </row>
    <row r="99" spans="1:12" ht="40.5" customHeight="1" thickBot="1" x14ac:dyDescent="0.25">
      <c r="A99" s="8" t="s">
        <v>225</v>
      </c>
      <c r="B99" s="9" t="s">
        <v>226</v>
      </c>
      <c r="C99" s="10"/>
      <c r="D99" s="10"/>
      <c r="E99" s="10"/>
      <c r="F99" s="10">
        <f>SUM(F100:F101)</f>
        <v>81.41</v>
      </c>
      <c r="G99" s="10">
        <f>SUM(G100:G101)</f>
        <v>63.96</v>
      </c>
      <c r="H99" s="10"/>
      <c r="I99" s="10">
        <f>SUM(I100:I101)</f>
        <v>81.400000000000006</v>
      </c>
      <c r="J99" s="10">
        <f>SUM(J100:J101)</f>
        <v>66.509999999999991</v>
      </c>
      <c r="K99" s="10">
        <f>SUM(K100:K101)</f>
        <v>162.81</v>
      </c>
      <c r="L99" s="17">
        <f>SUM(L100:L101)</f>
        <v>130.47</v>
      </c>
    </row>
    <row r="100" spans="1:12" ht="43.5" customHeight="1" x14ac:dyDescent="0.2">
      <c r="A100" s="75" t="s">
        <v>227</v>
      </c>
      <c r="B100" s="49" t="s">
        <v>228</v>
      </c>
      <c r="C100" s="15" t="s">
        <v>27</v>
      </c>
      <c r="D100" s="15" t="s">
        <v>525</v>
      </c>
      <c r="E100" s="77">
        <v>785.72</v>
      </c>
      <c r="F100" s="15">
        <f>ROUND(K100/2,2)</f>
        <v>19.5</v>
      </c>
      <c r="G100" s="15">
        <f>ROUND(E100*F100/1000,2)</f>
        <v>15.32</v>
      </c>
      <c r="H100" s="294">
        <f>ROUND(E100*$I$118,2)</f>
        <v>817.15</v>
      </c>
      <c r="I100" s="15">
        <f>K100-F100</f>
        <v>19.5</v>
      </c>
      <c r="J100" s="15">
        <f>ROUND(H100*I100/1000,2)</f>
        <v>15.93</v>
      </c>
      <c r="K100" s="15">
        <v>39</v>
      </c>
      <c r="L100" s="148">
        <f>G100+J100</f>
        <v>31.25</v>
      </c>
    </row>
    <row r="101" spans="1:12" ht="38.25" customHeight="1" thickBot="1" x14ac:dyDescent="0.25">
      <c r="A101" s="179" t="s">
        <v>229</v>
      </c>
      <c r="B101" s="12" t="s">
        <v>234</v>
      </c>
      <c r="C101" s="16" t="s">
        <v>27</v>
      </c>
      <c r="D101" s="16" t="s">
        <v>525</v>
      </c>
      <c r="E101" s="77">
        <v>785.72</v>
      </c>
      <c r="F101" s="16">
        <f>ROUND(K101/2,2)</f>
        <v>61.91</v>
      </c>
      <c r="G101" s="16">
        <f>ROUND(E101*F101/1000,2)</f>
        <v>48.64</v>
      </c>
      <c r="H101" s="294">
        <f>ROUND(E101*$I$118,2)</f>
        <v>817.15</v>
      </c>
      <c r="I101" s="16">
        <f>K101-F101</f>
        <v>61.900000000000006</v>
      </c>
      <c r="J101" s="16">
        <f>ROUND(H101*I101/1000,2)</f>
        <v>50.58</v>
      </c>
      <c r="K101" s="16">
        <v>123.81</v>
      </c>
      <c r="L101" s="143">
        <f>G101+J101</f>
        <v>99.22</v>
      </c>
    </row>
    <row r="102" spans="1:12" ht="46.5" customHeight="1" thickBot="1" x14ac:dyDescent="0.25">
      <c r="A102" s="8" t="s">
        <v>235</v>
      </c>
      <c r="B102" s="9" t="s">
        <v>558</v>
      </c>
      <c r="C102" s="10"/>
      <c r="D102" s="10"/>
      <c r="E102" s="10"/>
      <c r="F102" s="10">
        <f>SUM(F103:F108)</f>
        <v>84.039999999999992</v>
      </c>
      <c r="G102" s="10">
        <f>SUM(G103:G108)</f>
        <v>66.03</v>
      </c>
      <c r="H102" s="10"/>
      <c r="I102" s="10">
        <f>SUM(I103:I108)</f>
        <v>84.039999999999992</v>
      </c>
      <c r="J102" s="10">
        <f>SUM(J103:J108)</f>
        <v>68.680000000000007</v>
      </c>
      <c r="K102" s="10">
        <f>SUM(K103:K108)</f>
        <v>168.07999999999998</v>
      </c>
      <c r="L102" s="17">
        <f>SUM(L103:L108)</f>
        <v>134.71</v>
      </c>
    </row>
    <row r="103" spans="1:12" ht="51" customHeight="1" x14ac:dyDescent="0.2">
      <c r="A103" s="75" t="s">
        <v>236</v>
      </c>
      <c r="B103" s="76" t="s">
        <v>237</v>
      </c>
      <c r="C103" s="15" t="s">
        <v>547</v>
      </c>
      <c r="D103" s="15" t="s">
        <v>525</v>
      </c>
      <c r="E103" s="77">
        <v>785.72</v>
      </c>
      <c r="F103" s="15">
        <f>ROUND(K103/2,2)</f>
        <v>4</v>
      </c>
      <c r="G103" s="15">
        <f>ROUND(E103*F103/1000,2)</f>
        <v>3.14</v>
      </c>
      <c r="H103" s="294">
        <f>ROUND(E103*$I$118,2)</f>
        <v>817.15</v>
      </c>
      <c r="I103" s="15">
        <f>K103-F103</f>
        <v>4</v>
      </c>
      <c r="J103" s="15">
        <f>ROUND(H103*I103/1000,2)</f>
        <v>3.27</v>
      </c>
      <c r="K103" s="15">
        <v>8</v>
      </c>
      <c r="L103" s="148">
        <f>G103+J103</f>
        <v>6.41</v>
      </c>
    </row>
    <row r="104" spans="1:12" ht="40.5" customHeight="1" x14ac:dyDescent="0.2">
      <c r="A104" s="179" t="s">
        <v>238</v>
      </c>
      <c r="B104" s="176" t="s">
        <v>239</v>
      </c>
      <c r="C104" s="13" t="s">
        <v>511</v>
      </c>
      <c r="D104" s="13" t="s">
        <v>525</v>
      </c>
      <c r="E104" s="77">
        <v>785.72</v>
      </c>
      <c r="F104" s="13">
        <f>ROUND(K104/2,2)</f>
        <v>9</v>
      </c>
      <c r="G104" s="13">
        <f>ROUND(E104*F104/1000,2)</f>
        <v>7.07</v>
      </c>
      <c r="H104" s="294">
        <f>ROUND(E104*$I$118,2)</f>
        <v>817.15</v>
      </c>
      <c r="I104" s="13">
        <f>K104-F104</f>
        <v>9</v>
      </c>
      <c r="J104" s="13">
        <f>ROUND(H104*I104/1000,2)</f>
        <v>7.35</v>
      </c>
      <c r="K104" s="18">
        <v>18</v>
      </c>
      <c r="L104" s="142">
        <f>G104+J104</f>
        <v>14.42</v>
      </c>
    </row>
    <row r="105" spans="1:12" ht="38.25" x14ac:dyDescent="0.2">
      <c r="A105" s="11" t="s">
        <v>245</v>
      </c>
      <c r="B105" s="12" t="s">
        <v>248</v>
      </c>
      <c r="C105" s="13" t="s">
        <v>27</v>
      </c>
      <c r="D105" s="13" t="s">
        <v>525</v>
      </c>
      <c r="E105" s="77">
        <v>785.72</v>
      </c>
      <c r="F105" s="13">
        <f>ROUND(K105/2,2)</f>
        <v>26.52</v>
      </c>
      <c r="G105" s="13">
        <f>ROUND(E105*F105/1000,2)</f>
        <v>20.84</v>
      </c>
      <c r="H105" s="294">
        <f>ROUND(E105*$I$118,2)</f>
        <v>817.15</v>
      </c>
      <c r="I105" s="13">
        <f>K105-F105</f>
        <v>26.52</v>
      </c>
      <c r="J105" s="13">
        <f>ROUND(H105*I105/1000,2)</f>
        <v>21.67</v>
      </c>
      <c r="K105" s="13">
        <v>53.04</v>
      </c>
      <c r="L105" s="142">
        <f>G105+J105</f>
        <v>42.510000000000005</v>
      </c>
    </row>
    <row r="106" spans="1:12" ht="48.75" customHeight="1" x14ac:dyDescent="0.2">
      <c r="A106" s="404" t="s">
        <v>548</v>
      </c>
      <c r="B106" s="354" t="s">
        <v>498</v>
      </c>
      <c r="C106" s="13" t="s">
        <v>549</v>
      </c>
      <c r="D106" s="16" t="s">
        <v>525</v>
      </c>
      <c r="E106" s="77">
        <v>785.72</v>
      </c>
      <c r="F106" s="13">
        <f>ROUND(K106/2,2)</f>
        <v>32.020000000000003</v>
      </c>
      <c r="G106" s="13">
        <f>ROUND(E106*F106/1000,2)</f>
        <v>25.16</v>
      </c>
      <c r="H106" s="294">
        <f>ROUND(E106*$I$118,2)</f>
        <v>817.15</v>
      </c>
      <c r="I106" s="13">
        <f>K106-F106</f>
        <v>32.020000000000003</v>
      </c>
      <c r="J106" s="13">
        <f>ROUND(H106*I106/1000,2)</f>
        <v>26.17</v>
      </c>
      <c r="K106" s="13">
        <v>64.040000000000006</v>
      </c>
      <c r="L106" s="142">
        <f>G106+J106</f>
        <v>51.33</v>
      </c>
    </row>
    <row r="107" spans="1:12" ht="47.25" customHeight="1" x14ac:dyDescent="0.2">
      <c r="A107" s="404"/>
      <c r="B107" s="354"/>
      <c r="C107" s="47" t="s">
        <v>140</v>
      </c>
      <c r="D107" s="16" t="s">
        <v>525</v>
      </c>
      <c r="E107" s="77">
        <v>785.72</v>
      </c>
      <c r="F107" s="13">
        <f>ROUND(K107/2,2)</f>
        <v>4</v>
      </c>
      <c r="G107" s="13">
        <f>ROUND(E107*F107/1000,2)</f>
        <v>3.14</v>
      </c>
      <c r="H107" s="294">
        <f>ROUND(E107*$I$118,2)</f>
        <v>817.15</v>
      </c>
      <c r="I107" s="13">
        <f>K107-F107</f>
        <v>4</v>
      </c>
      <c r="J107" s="13">
        <f>ROUND(H107*I107/1000,2)</f>
        <v>3.27</v>
      </c>
      <c r="K107" s="47">
        <v>8</v>
      </c>
      <c r="L107" s="142">
        <f>G107+J107</f>
        <v>6.41</v>
      </c>
    </row>
    <row r="108" spans="1:12" ht="61.5" customHeight="1" x14ac:dyDescent="0.2">
      <c r="A108" s="306" t="s">
        <v>497</v>
      </c>
      <c r="B108" s="44" t="s">
        <v>257</v>
      </c>
      <c r="C108" s="34"/>
      <c r="D108" s="34"/>
      <c r="E108" s="34"/>
      <c r="F108" s="34">
        <f>F109+F110</f>
        <v>8.5</v>
      </c>
      <c r="G108" s="34">
        <f>G109+G110</f>
        <v>6.68</v>
      </c>
      <c r="H108" s="34"/>
      <c r="I108" s="34">
        <f>I109+I110</f>
        <v>8.5</v>
      </c>
      <c r="J108" s="34">
        <f>J109+J110</f>
        <v>6.95</v>
      </c>
      <c r="K108" s="34">
        <f>K109+K110</f>
        <v>17</v>
      </c>
      <c r="L108" s="140">
        <f>L109+L110</f>
        <v>13.63</v>
      </c>
    </row>
    <row r="109" spans="1:12" ht="37.5" customHeight="1" x14ac:dyDescent="0.2">
      <c r="A109" s="11"/>
      <c r="B109" s="12" t="s">
        <v>257</v>
      </c>
      <c r="C109" s="13" t="s">
        <v>27</v>
      </c>
      <c r="D109" s="13" t="s">
        <v>525</v>
      </c>
      <c r="E109" s="77">
        <v>785.72</v>
      </c>
      <c r="F109" s="16">
        <f>ROUND(K109/2,2)</f>
        <v>4.5</v>
      </c>
      <c r="G109" s="16">
        <f>ROUND(E109*F109/1000,2)</f>
        <v>3.54</v>
      </c>
      <c r="H109" s="294">
        <f>ROUND(E109*$I$118,2)</f>
        <v>817.15</v>
      </c>
      <c r="I109" s="16">
        <f>K109-F109</f>
        <v>4.5</v>
      </c>
      <c r="J109" s="16">
        <f>ROUND(H109*I109/1000,2)</f>
        <v>3.68</v>
      </c>
      <c r="K109" s="13">
        <v>9</v>
      </c>
      <c r="L109" s="143">
        <f>G109+J109</f>
        <v>7.2200000000000006</v>
      </c>
    </row>
    <row r="110" spans="1:12" ht="37.5" customHeight="1" thickBot="1" x14ac:dyDescent="0.25">
      <c r="A110" s="11"/>
      <c r="B110" s="12" t="s">
        <v>550</v>
      </c>
      <c r="C110" s="13" t="s">
        <v>263</v>
      </c>
      <c r="D110" s="13" t="s">
        <v>525</v>
      </c>
      <c r="E110" s="77">
        <v>785.72</v>
      </c>
      <c r="F110" s="16">
        <f>ROUND(K110/2,2)</f>
        <v>4</v>
      </c>
      <c r="G110" s="16">
        <f>ROUND(E110*F110/1000,2)</f>
        <v>3.14</v>
      </c>
      <c r="H110" s="294">
        <f>ROUND(E110*$I$118,2)</f>
        <v>817.15</v>
      </c>
      <c r="I110" s="16">
        <f>K110-F110</f>
        <v>4</v>
      </c>
      <c r="J110" s="16">
        <f>ROUND(H110*I110/1000,2)</f>
        <v>3.27</v>
      </c>
      <c r="K110" s="13">
        <v>8</v>
      </c>
      <c r="L110" s="143">
        <f>G110+J110</f>
        <v>6.41</v>
      </c>
    </row>
    <row r="111" spans="1:12" ht="45.75" customHeight="1" thickBot="1" x14ac:dyDescent="0.25">
      <c r="A111" s="8" t="s">
        <v>399</v>
      </c>
      <c r="B111" s="9" t="s">
        <v>269</v>
      </c>
      <c r="C111" s="10"/>
      <c r="D111" s="10"/>
      <c r="E111" s="10"/>
      <c r="F111" s="10">
        <f>SUM(F112:F113)</f>
        <v>417.5</v>
      </c>
      <c r="G111" s="10">
        <f>SUM(G112:G113)</f>
        <v>328.03999999999996</v>
      </c>
      <c r="H111" s="10"/>
      <c r="I111" s="10">
        <f>SUM(I112:I113)</f>
        <v>417.5</v>
      </c>
      <c r="J111" s="10">
        <f>SUM(J112:J113)</f>
        <v>341.15999999999997</v>
      </c>
      <c r="K111" s="10">
        <f>SUM(K112:K113)</f>
        <v>835</v>
      </c>
      <c r="L111" s="17">
        <f>SUM(L112:L113)</f>
        <v>669.19999999999993</v>
      </c>
    </row>
    <row r="112" spans="1:12" s="25" customFormat="1" ht="67.5" customHeight="1" x14ac:dyDescent="0.2">
      <c r="A112" s="146" t="s">
        <v>270</v>
      </c>
      <c r="B112" s="271" t="s">
        <v>551</v>
      </c>
      <c r="C112" s="13" t="s">
        <v>27</v>
      </c>
      <c r="D112" s="13" t="s">
        <v>525</v>
      </c>
      <c r="E112" s="77">
        <v>785.72</v>
      </c>
      <c r="F112" s="15">
        <f>ROUND(K112/2,2)</f>
        <v>277.5</v>
      </c>
      <c r="G112" s="15">
        <f>ROUND(E112*F112/1000,2)</f>
        <v>218.04</v>
      </c>
      <c r="H112" s="294">
        <f>ROUND(E112*$I$118,2)</f>
        <v>817.15</v>
      </c>
      <c r="I112" s="15">
        <f>K112-F112</f>
        <v>277.5</v>
      </c>
      <c r="J112" s="15">
        <f>ROUND(H112*I112/1000,2)</f>
        <v>226.76</v>
      </c>
      <c r="K112" s="13">
        <v>555</v>
      </c>
      <c r="L112" s="148">
        <f>G112+J112</f>
        <v>444.79999999999995</v>
      </c>
    </row>
    <row r="113" spans="1:12" s="25" customFormat="1" ht="57.75" customHeight="1" thickBot="1" x14ac:dyDescent="0.25">
      <c r="A113" s="308" t="s">
        <v>272</v>
      </c>
      <c r="B113" s="176" t="s">
        <v>275</v>
      </c>
      <c r="C113" s="16" t="s">
        <v>27</v>
      </c>
      <c r="D113" s="16" t="s">
        <v>525</v>
      </c>
      <c r="E113" s="83">
        <v>785.72</v>
      </c>
      <c r="F113" s="16">
        <f>ROUND(K113/2,2)</f>
        <v>140</v>
      </c>
      <c r="G113" s="16">
        <f>ROUND(E113*F113/1000,2)</f>
        <v>110</v>
      </c>
      <c r="H113" s="309">
        <f>ROUND(E113*$I$118,2)</f>
        <v>817.15</v>
      </c>
      <c r="I113" s="16">
        <f>K113-F113</f>
        <v>140</v>
      </c>
      <c r="J113" s="16">
        <f>ROUND(H113*I113/1000,2)</f>
        <v>114.4</v>
      </c>
      <c r="K113" s="16">
        <v>280</v>
      </c>
      <c r="L113" s="143">
        <f>G113+J113</f>
        <v>224.4</v>
      </c>
    </row>
    <row r="114" spans="1:12" ht="14.25" customHeight="1" x14ac:dyDescent="0.2">
      <c r="A114" s="166"/>
      <c r="B114" s="167" t="s">
        <v>839</v>
      </c>
      <c r="C114" s="168"/>
      <c r="D114" s="168"/>
      <c r="E114" s="168"/>
      <c r="F114" s="168">
        <f>F11+F15+F17+F39+F92+F99+F102+F111</f>
        <v>15434.180000000002</v>
      </c>
      <c r="G114" s="168">
        <f>G11+G15+G17+G39+G92+G99+G102+G111</f>
        <v>12126.91</v>
      </c>
      <c r="H114" s="168"/>
      <c r="I114" s="168">
        <f>I11+I15+I17+I39+I92+I99+I102+I111</f>
        <v>15434.103999999999</v>
      </c>
      <c r="J114" s="168">
        <f>J11+J15+J17+J39+J92+J99+J102+J111</f>
        <v>12611.919999999996</v>
      </c>
      <c r="K114" s="168">
        <f>K11+K15+K17+K39+K92+K99+K102+K111</f>
        <v>30868.284000000003</v>
      </c>
      <c r="L114" s="169">
        <f>L11+L15+L17+L39+L92+L99+L102+L111</f>
        <v>24738.830000000005</v>
      </c>
    </row>
    <row r="115" spans="1:12" ht="14.25" customHeight="1" x14ac:dyDescent="0.2">
      <c r="A115" s="149"/>
      <c r="B115" s="37" t="s">
        <v>92</v>
      </c>
      <c r="C115" s="58"/>
      <c r="D115" s="58"/>
      <c r="E115" s="58"/>
      <c r="F115" s="58">
        <f>F11+F15+F17+F40+F92+F99+F102+F111</f>
        <v>5599.08</v>
      </c>
      <c r="G115" s="58">
        <f>G11+G15+G17+G40+G92+G99+G102+G111</f>
        <v>4399.2800000000007</v>
      </c>
      <c r="H115" s="58"/>
      <c r="I115" s="58">
        <f>I11+I15+I17+I40+I92+I99+I102+I111</f>
        <v>5599.0339999999987</v>
      </c>
      <c r="J115" s="58">
        <f>J11+J15+J17+J40+J92+J99+J102+J111</f>
        <v>4575.2299999999996</v>
      </c>
      <c r="K115" s="58">
        <f>K11+K15+K17+K40+K92+K99+K102+K111</f>
        <v>11198.113999999998</v>
      </c>
      <c r="L115" s="150">
        <f>L11+L15+L17+L40+L92+L99+L102+L111</f>
        <v>8974.510000000002</v>
      </c>
    </row>
    <row r="116" spans="1:12" ht="15.75" customHeight="1" thickBot="1" x14ac:dyDescent="0.25">
      <c r="A116" s="151"/>
      <c r="B116" s="152" t="s">
        <v>281</v>
      </c>
      <c r="C116" s="153"/>
      <c r="D116" s="153"/>
      <c r="E116" s="153"/>
      <c r="F116" s="153">
        <f>F41</f>
        <v>9835.1</v>
      </c>
      <c r="G116" s="153">
        <f>G41</f>
        <v>7727.630000000001</v>
      </c>
      <c r="H116" s="153"/>
      <c r="I116" s="153">
        <f>I41</f>
        <v>9835.07</v>
      </c>
      <c r="J116" s="153">
        <f>J41</f>
        <v>8036.6899999999987</v>
      </c>
      <c r="K116" s="153">
        <f>K41</f>
        <v>19670.170000000002</v>
      </c>
      <c r="L116" s="154">
        <f>L41</f>
        <v>15764.32</v>
      </c>
    </row>
    <row r="117" spans="1:12" ht="13.5" thickBot="1" x14ac:dyDescent="0.25"/>
    <row r="118" spans="1:12" ht="15.75" thickBot="1" x14ac:dyDescent="0.3">
      <c r="B118" s="63" t="s">
        <v>283</v>
      </c>
      <c r="C118" s="302"/>
      <c r="D118" s="303"/>
      <c r="E118" s="303"/>
      <c r="F118" s="303"/>
      <c r="G118" s="303"/>
      <c r="I118" s="304">
        <v>1.04</v>
      </c>
    </row>
    <row r="119" spans="1:12" hidden="1" x14ac:dyDescent="0.2">
      <c r="B119" s="2" t="s">
        <v>367</v>
      </c>
      <c r="H119" s="60">
        <v>1.0369999999999999</v>
      </c>
    </row>
    <row r="120" spans="1:12" s="1" customFormat="1" x14ac:dyDescent="0.2">
      <c r="B120" s="5"/>
      <c r="C120" s="4"/>
    </row>
  </sheetData>
  <autoFilter ref="A10:L116"/>
  <mergeCells count="43">
    <mergeCell ref="A106:A107"/>
    <mergeCell ref="B106:B107"/>
    <mergeCell ref="A84:A86"/>
    <mergeCell ref="C84:C85"/>
    <mergeCell ref="A88:A89"/>
    <mergeCell ref="A90:A91"/>
    <mergeCell ref="B90:B91"/>
    <mergeCell ref="A68:A69"/>
    <mergeCell ref="A73:A74"/>
    <mergeCell ref="A77:A78"/>
    <mergeCell ref="A80:A81"/>
    <mergeCell ref="A82:A83"/>
    <mergeCell ref="A53:A54"/>
    <mergeCell ref="A55:A56"/>
    <mergeCell ref="A58:A59"/>
    <mergeCell ref="A64:A65"/>
    <mergeCell ref="A66:A67"/>
    <mergeCell ref="A24:A25"/>
    <mergeCell ref="B24:B25"/>
    <mergeCell ref="A42:A43"/>
    <mergeCell ref="A45:A46"/>
    <mergeCell ref="A51:A52"/>
    <mergeCell ref="H7:J7"/>
    <mergeCell ref="K7:L7"/>
    <mergeCell ref="E8:E9"/>
    <mergeCell ref="F8:F9"/>
    <mergeCell ref="G8:G9"/>
    <mergeCell ref="H8:H9"/>
    <mergeCell ref="I8:I9"/>
    <mergeCell ref="J8:J9"/>
    <mergeCell ref="K8:K9"/>
    <mergeCell ref="L8:L9"/>
    <mergeCell ref="A7:A9"/>
    <mergeCell ref="B7:B9"/>
    <mergeCell ref="C7:C9"/>
    <mergeCell ref="D7:D9"/>
    <mergeCell ref="E7:G7"/>
    <mergeCell ref="J1:L1"/>
    <mergeCell ref="J2:L2"/>
    <mergeCell ref="J3:L3"/>
    <mergeCell ref="J4:L4"/>
    <mergeCell ref="A6:L6"/>
    <mergeCell ref="A5:L5"/>
  </mergeCells>
  <pageMargins left="0.39370078740157483" right="0.39370078740157483" top="0.78740157480314965" bottom="0" header="0.39370078740157483" footer="0"/>
  <pageSetup paperSize="9" scale="78" fitToHeight="0" orientation="landscape" horizontalDpi="300" verticalDpi="300" r:id="rId1"/>
  <rowBreaks count="2" manualBreakCount="2">
    <brk id="68" max="16383" man="1"/>
    <brk id="8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электро </vt:lpstr>
      <vt:lpstr>тепло</vt:lpstr>
      <vt:lpstr>ЦГВС</vt:lpstr>
      <vt:lpstr>водоразбор</vt:lpstr>
      <vt:lpstr>ХВС </vt:lpstr>
      <vt:lpstr>Водоотведение </vt:lpstr>
      <vt:lpstr>ТКО</vt:lpstr>
      <vt:lpstr>'Водоотведение '!Заголовки_для_печати</vt:lpstr>
      <vt:lpstr>ТКО!Заголовки_для_печати</vt:lpstr>
      <vt:lpstr>'ХВС '!Заголовки_для_печати</vt:lpstr>
      <vt:lpstr>'электро '!Заголовки_для_печати</vt:lpstr>
      <vt:lpstr>'Водоотведение '!Область_печати</vt:lpstr>
      <vt:lpstr>водоразбор!Область_печати</vt:lpstr>
      <vt:lpstr>тепло!Область_печати</vt:lpstr>
      <vt:lpstr>ТКО!Область_печати</vt:lpstr>
      <vt:lpstr>'ХВС '!Область_печати</vt:lpstr>
      <vt:lpstr>ЦГВС!Область_печати</vt:lpstr>
      <vt:lpstr>'электро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Головня Татьяна Васильевна</cp:lastModifiedBy>
  <cp:revision>115</cp:revision>
  <cp:lastPrinted>2023-06-18T23:10:54Z</cp:lastPrinted>
  <dcterms:created xsi:type="dcterms:W3CDTF">1996-10-09T11:32:33Z</dcterms:created>
  <dcterms:modified xsi:type="dcterms:W3CDTF">2023-06-19T03:47:31Z</dcterms:modified>
  <dc:language>ru-RU</dc:language>
</cp:coreProperties>
</file>