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10" windowHeight="13185" tabRatio="799" firstSheet="1" activeTab="1"/>
  </bookViews>
  <sheets>
    <sheet name="15 внебюджет" sheetId="1" state="hidden" r:id="rId1"/>
    <sheet name="Приложение 1" sheetId="2" r:id="rId2"/>
    <sheet name="Приложение 2" sheetId="3" r:id="rId3"/>
    <sheet name="Приложение 3" sheetId="4" r:id="rId4"/>
    <sheet name="лист1" sheetId="5" r:id="rId5"/>
    <sheet name="лист2" sheetId="6" r:id="rId6"/>
    <sheet name="лист3" sheetId="7" r:id="rId7"/>
    <sheet name="лист4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Titles" localSheetId="3">'Приложение 3'!$5:$7</definedName>
    <definedName name="_xlnm.Print_Area" localSheetId="4">'лист1'!$A$1:$R$29</definedName>
    <definedName name="_xlnm.Print_Area" localSheetId="1">'Приложение 1'!$A$1:$O$41</definedName>
    <definedName name="_xlnm.Print_Area" localSheetId="2">'Приложение 2'!$A$1:$H$40</definedName>
    <definedName name="_xlnm.Print_Area" localSheetId="3">'Приложение 3'!$A$1:$R$823</definedName>
  </definedNames>
  <calcPr fullCalcOnLoad="1" fullPrecision="0"/>
</workbook>
</file>

<file path=xl/comments4.xml><?xml version="1.0" encoding="utf-8"?>
<comments xmlns="http://schemas.openxmlformats.org/spreadsheetml/2006/main">
  <authors>
    <author>Гемаксон Алексей Юрьевич</author>
  </authors>
  <commentList>
    <comment ref="K30" authorId="0">
      <text>
        <r>
          <rPr>
            <b/>
            <sz val="9"/>
            <rFont val="Tahoma"/>
            <family val="2"/>
          </rPr>
          <t>141 643,469 тыс.рублей резервный фонд губернатора</t>
        </r>
      </text>
    </comment>
    <comment ref="K490" authorId="0">
      <text>
        <r>
          <rPr>
            <b/>
            <sz val="9"/>
            <rFont val="Tahoma"/>
            <family val="2"/>
          </rPr>
          <t>Гемаксон Алексей Юрьевич:</t>
        </r>
        <r>
          <rPr>
            <sz val="9"/>
            <rFont val="Tahoma"/>
            <family val="2"/>
          </rPr>
          <t xml:space="preserve">
нет в бюджете т.к. это из резервного фонда</t>
        </r>
      </text>
    </comment>
    <comment ref="M700" authorId="0">
      <text>
        <r>
          <rPr>
            <b/>
            <sz val="9"/>
            <rFont val="Tahoma"/>
            <family val="2"/>
          </rPr>
          <t>Гемаксон Алексей Юрьевич: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в законе нет мероприятия, но деньги есть из первого мероприятия</t>
        </r>
      </text>
    </comment>
  </commentList>
</comments>
</file>

<file path=xl/comments6.xml><?xml version="1.0" encoding="utf-8"?>
<comments xmlns="http://schemas.openxmlformats.org/spreadsheetml/2006/main">
  <authors>
    <author>Кузнецова</author>
  </authors>
  <commentList>
    <comment ref="P13" authorId="0">
      <text>
        <r>
          <rPr>
            <b/>
            <sz val="9"/>
            <rFont val="Tahoma"/>
            <family val="2"/>
          </rPr>
          <t>Кузнецова: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из БЗ 2018-2020</t>
        </r>
      </text>
    </comment>
  </commentList>
</comments>
</file>

<file path=xl/sharedStrings.xml><?xml version="1.0" encoding="utf-8"?>
<sst xmlns="http://schemas.openxmlformats.org/spreadsheetml/2006/main" count="2138" uniqueCount="796">
  <si>
    <t>Подпрограмма 1</t>
  </si>
  <si>
    <t>ГРБС</t>
  </si>
  <si>
    <t>Подпрограмма 2</t>
  </si>
  <si>
    <t>1.1.</t>
  </si>
  <si>
    <t xml:space="preserve">Код бюджетной классификации 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</si>
  <si>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</si>
  <si>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</si>
  <si>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</si>
  <si>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</si>
  <si>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1.</t>
  </si>
  <si>
    <t>№ п/п</t>
  </si>
  <si>
    <t>1.2.</t>
  </si>
  <si>
    <t>2.</t>
  </si>
  <si>
    <t>2.1.</t>
  </si>
  <si>
    <t>2.2.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</si>
  <si>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</si>
  <si>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</si>
  <si>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</si>
  <si>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</si>
  <si>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</si>
  <si>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</si>
  <si>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</si>
  <si>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</si>
  <si>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</si>
  <si>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</si>
  <si>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</si>
  <si>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</si>
  <si>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</si>
  <si>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</si>
  <si>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</si>
  <si>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</si>
  <si>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</si>
  <si>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</si>
  <si>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</si>
  <si>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</si>
  <si>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</si>
  <si>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</si>
  <si>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</si>
  <si>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</si>
  <si>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</si>
  <si>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</si>
  <si>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</si>
  <si>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</si>
  <si>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</si>
  <si>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</si>
  <si>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Приобретение специального автотранспорта и оборудования для авиационной безопасности</t>
  </si>
  <si>
    <t>3.</t>
  </si>
  <si>
    <t>4.</t>
  </si>
  <si>
    <t>5.</t>
  </si>
  <si>
    <t>Министерство транспорта и дорожного строительства Камчатского края</t>
  </si>
  <si>
    <t>3.1.</t>
  </si>
  <si>
    <t>3.2.</t>
  </si>
  <si>
    <t>3.3.</t>
  </si>
  <si>
    <t>4.1.</t>
  </si>
  <si>
    <t>4.2.</t>
  </si>
  <si>
    <t>4.3.</t>
  </si>
  <si>
    <t>Реконструкция автомобильной дороги Петропавловск-Камчатский - Мильково на участке км 106 - км 112</t>
  </si>
  <si>
    <t>Реконструкция автомобильной дороги Петропавловск-Камчатский - Мильково на участке км 231 - км 249</t>
  </si>
  <si>
    <t>2.3.</t>
  </si>
  <si>
    <t>3.4.</t>
  </si>
  <si>
    <t>833</t>
  </si>
  <si>
    <t>5.1.</t>
  </si>
  <si>
    <t>4.4.</t>
  </si>
  <si>
    <t>Капитальный ремонт, ремонт, содержание автомобильных дорог общего пользования регионального и межмуниципального значения</t>
  </si>
  <si>
    <t>Обновление парка транспортных средств организаций пассажирского транспорта</t>
  </si>
  <si>
    <t>Обновление парка воздушных судов, специального автотранспорта и оборудования для авиационной безопасности региональных организаций воздушного транспорта</t>
  </si>
  <si>
    <t>Проектирование реконструкции автомобильной дороги Петропавловск-Камчатский - Мильково на участке км 106 - км 112</t>
  </si>
  <si>
    <t>6.</t>
  </si>
  <si>
    <t>1.3.</t>
  </si>
  <si>
    <t>Источник финансирования</t>
  </si>
  <si>
    <t>1.4.</t>
  </si>
  <si>
    <t>822</t>
  </si>
  <si>
    <t>Реконструкция автомобильной дороги Елизово - Паратунка на участке мостового перехода через реку Половинка</t>
  </si>
  <si>
    <t>Государственная поддержка организаций, осуществляющих деятельность в сфере перевозок пассажиров водным транспортом на межмуниципальных маршрутах</t>
  </si>
  <si>
    <t>Государственная поддержка организаций, осуществляющих деятельность в сфере воздушных межмуниципальных перевозок населения</t>
  </si>
  <si>
    <t>5.2.</t>
  </si>
  <si>
    <t>На содержание автомобильных дорог местного значения Петропавловск-Камчатского городского округа</t>
  </si>
  <si>
    <t>Возмещение недополученных доходов предприятий, выполняющих пассажирские перевозки автомобильным транспортом на территории Камчатского края</t>
  </si>
  <si>
    <t>Строительство мостового перехода через реку Кирганик на 16 км автомобильной дороги Мильково - Ключи - Усть-Камчатск</t>
  </si>
  <si>
    <t>Реконструкция автомобильной дороги Петропавловск-Камчатский - Мильково на участке км 249 - км 260</t>
  </si>
  <si>
    <t>Проектирование строительства мостового перехода через реку Кирганик на 16 км автомобильной дороги Мильково - Ключи - Усть-Камчатск</t>
  </si>
  <si>
    <t>Строительство автозимника продленного действия Анавгай - Палана на участке км 230 - км 240 (проектные работы)</t>
  </si>
  <si>
    <t>Реконструкция автомобильной дороги "Садовое кольцо-подъезд к СНТ "Автомобилист" (в том числе разработка проектной документации)</t>
  </si>
  <si>
    <t>Реконструкция автомобильной дороги "Садовое кольцо-подъезд к СНТ "БАМ" (в том числе разработка проектной документации)</t>
  </si>
  <si>
    <t>Реконструкция инженерного сооружения "Мост через р. Микижа с. Паратунка" (в том числе разработка проектной документации)</t>
  </si>
  <si>
    <t>Реконструкция автомобильной дороги общего пользования местного значения подъезд к ул. Невельского с. Паратунка</t>
  </si>
  <si>
    <t>Приобретение грузопассажирского судна</t>
  </si>
  <si>
    <t>за счет средств внебюджетных источников</t>
  </si>
  <si>
    <t xml:space="preserve">ЦСР </t>
  </si>
  <si>
    <t xml:space="preserve">Приобретение вертолета </t>
  </si>
  <si>
    <t>Реконструкция и капитальный ремонт магистральной улицы общегородского и районного значения ул. Вулканная - ул. Чубарова (от поста ГИБДД до пересечения с пр. Победы) в г. Петропавловске-Камчатском</t>
  </si>
  <si>
    <t>Реконструкция автомобильной дороги общего пользования местного значения по ул. Центральная от КПП-ВАИ до гостиницы п. Вулканный (в том числе разработка проектной документации)</t>
  </si>
  <si>
    <t>Автомобильная дорога районного значения от ул. Тушканова до пр. Карла Маркса в г. Петропавловск-Камчатском</t>
  </si>
  <si>
    <t>Магистраль общегородского значения от II кольца до ул. Кавказской, включая ул. Ломоносова в г. Петропавловск-Камчатском</t>
  </si>
  <si>
    <t>Автомобильная дорога общегородского значения по улице Дальневосточной в г. Петропавловске-Камчатском (от ПК + 00 + ПКЗ + 70)</t>
  </si>
  <si>
    <t>Реконструкция автомобильной дороги Мильково - Ключи - Усть-Камчатск на участке км 263 - км 267</t>
  </si>
  <si>
    <t>Строительство автозимника продленного действия с. Анавгай - пгт. Палана на участке км 308 - км 350</t>
  </si>
  <si>
    <t>Строительство линий наружного освещения на автомобильной дороге Петропавловск-Камчатский - Мильково на участке км 12 - км 24</t>
  </si>
  <si>
    <t xml:space="preserve">Разработка проекта автостанции (автостанция в с. Мильково) </t>
  </si>
  <si>
    <t>Реконструкция автомобильной дороги с/х Начикинский - пос. Усть-Большерецк - пос. Октябрьский на участке км 72 - км 107</t>
  </si>
  <si>
    <t>Реконструкция автомобильной дороги с/х Начикинский - пос. Усть-Большерецк - пос. Октябрьский на участке км 27 - км 51</t>
  </si>
  <si>
    <t>Реконструкция автомобильной дороги с/х Начикинский - пос. Усть-Большерецк - пос. Октябрьский на участке км 52 - км 72</t>
  </si>
  <si>
    <t xml:space="preserve">Предоставление субсидий юридическим лицам и индивидуальным предпринимателям, осуществляющим перевозку пассажиров автомобильным транспортом, в целях возмещения недополученных доходов в связи с предоставлением гражданам мер социальной поддержки по проезду на автомобильном транспорте общего пользования городского сообщения (кроме такси и маршрутных такси) </t>
  </si>
  <si>
    <t xml:space="preserve">Строительство автозимника продленного действия Анавгай - Палана на участке км 230 - км 240 </t>
  </si>
  <si>
    <t xml:space="preserve">Реконструкция автомобильной дороги Петропавловск-Камчатский - Мильково на участке км 152 - км 170 </t>
  </si>
  <si>
    <t>Строительство линии наружного освещения на автомобильной дороге Петропавловск-Камчатский - Мильково на участке км 12 - км 24 (проектные работы)</t>
  </si>
  <si>
    <t>Реконструкция автомобильной дороги Елизово - Паратунка на кольцевой развязке км 12 +700 (проектные работы)</t>
  </si>
  <si>
    <t>Строительство автостанции в с. Мильково</t>
  </si>
  <si>
    <t>7.</t>
  </si>
  <si>
    <t>Строительство автомобильной дороги "Подъезд к агропарку" площадка № 3 "Зеленовские озерки" (в том числе разработка проектной документации, прохождение государственной экспертизы)</t>
  </si>
  <si>
    <t>Строительство основной дороги туристическо-рекреационного комплекса "Паратунка" (3 км), съездов к участкам (в том числе разработка проектной документации, прохождение государственной экспертизы)</t>
  </si>
  <si>
    <t>Организация перевозок пассажиров водным транспортом на внутримуниципальных маршрутах по сниженным тарифам (субсидии местным бюджетам)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</si>
  <si>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</si>
  <si>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</si>
  <si>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Реконструкция автомобильной дороги Петропавловск-Камчатский - Мильково на участке км 171 -  км 181 (проектные работы)</t>
  </si>
  <si>
    <t>Реконструкция автомобильной дороги Петропавловск-Камчатский - Мильково на участке км 220 -  км 230 (проектные работы)</t>
  </si>
  <si>
    <t>Реконструкция автомобильной дороги Петропавловск-Камчатский - Мильково на участке км 152 - км 170 (проектные работы)</t>
  </si>
  <si>
    <t>Реконструкция автомобильной дороги Петропавловск-Камчатский - Мильково на участке строительства западного обхода г. Елизово км 27 - км 30 с подъездом к аэропорту (проектные работы)</t>
  </si>
  <si>
    <t>Реконструкция автомобильной дороги общего пользования местного значения ул. Энтузиастов с. Николаевка (проектные работы)</t>
  </si>
  <si>
    <t>ВСЕГО, в том числе:</t>
  </si>
  <si>
    <t>Иные дотации на поддержку мер по обеспечению сбалансированности бюджета Петропавловск-Камчатского городского округа</t>
  </si>
  <si>
    <t>Реконструкция автомобильной дороги Петропавловск-Камчатский - Мильково на участке км 208 - км 219</t>
  </si>
  <si>
    <t>Реконструкция автомобильной дороги Петропавловск-Камчатский - Мильково на участке км 220 - км 230</t>
  </si>
  <si>
    <t>На содержание участка автомобильной дороги "Оссора - Карага" в границах п. Оссора (субсидии п. Оссора)</t>
  </si>
  <si>
    <t>Государственная поддержка организаций, осуществляющих деятельность в сфере воздушных межрегиональных перевозок населения</t>
  </si>
  <si>
    <t>Строительство линии наружного освещения автомобильной дороги "Подъезд к агропарку" площадка № 3 "Зеленовские озерки" (в том числе разработка проектной документации)</t>
  </si>
  <si>
    <t>Строительство линии наружного освещения автомобильной дороги "Подъезд к б/о "Зеленовские озерки" площадка № 3 "Зеленовские озерки" (в том числе разработка проектной документации)</t>
  </si>
  <si>
    <t>Строительство автомобильной дороги "Подъезд к б/о "Зеленовские озерки" площадка № 3 "Зеленовские озерки" (в том числе разработка проектной документации, прохождение государственной экспертизы)</t>
  </si>
  <si>
    <t>Субсидии на разработку научно-исследовательской работы по теме "Комплексное развитие транспортной системы ПКГО на перспективу до 2020 года"</t>
  </si>
  <si>
    <t>Управление реализацией Программы</t>
  </si>
  <si>
    <t>Строительство линии наружного освещения автомобильной дороги "Подъезд к гостинице "Авача" (в том числе разработка проектной документации)</t>
  </si>
  <si>
    <t>Строительство автомобильной дороги "Подъезд к гостинице "Авача" (в том числе разработка проектной документации, прохождение государственной экспертизы)</t>
  </si>
  <si>
    <t>Содержание автомобильных дорог общего пользования регионального и межмуниципального значения</t>
  </si>
  <si>
    <t>Реконструкция автомобильной дороги Петропавловск-Камчатский - Мильково на участке км 208 -  км 219 (проектные работы)</t>
  </si>
  <si>
    <t>Объем средств на реализацию Программы (тыс. рублей)</t>
  </si>
  <si>
    <t>Обеспечение деятельности Министерства транспорта и дорожного строительства Камчатского края</t>
  </si>
  <si>
    <t>Обеспечение деятельности подведомственного Министерству транспорта и дорожного строительства Камчатского края краевого государственного учреждения</t>
  </si>
  <si>
    <t>Реконструкция автомобильной дороги Петропавловск-Камчатский - Мильково на участке км 171 - км 181</t>
  </si>
  <si>
    <t>Реконструкция автомобильной дороги Петропавловск-Камчатский - Мильково на участке км 181 - км 195 (проектные работы)</t>
  </si>
  <si>
    <t>Реконструкция автомобильной дороги Петропавловск-Камчатский - Мильково на участке км 195 - км 208 (проектные работы)</t>
  </si>
  <si>
    <t>Строительство стационарного пункта весового контроля на автомобильной дороге Петропавловск-Камчатский - Мильково (проектные работы)</t>
  </si>
  <si>
    <t>Строительство мостового перехода через р. Тигиль на 224 км автомобильной дороги Анавгай - Палана (проектные работы)</t>
  </si>
  <si>
    <t>Реконструкция автомобильной дороги Петропавловск-Камчатский - Мильково на участке км 231 - км 249 (проектные работы)</t>
  </si>
  <si>
    <t>Реконструкция автомобильной дороги подъезд к совхозу Петропавловский на участке км 0 - км 4 (проектные работы)</t>
  </si>
  <si>
    <t>Строительство причальных сооружений через протоку Озерная в Усть-Камчатском районе Камчатского края (проектные работы)</t>
  </si>
  <si>
    <t>Реконструкция автомобильной дороги с/х Начикинский - пос. Усть-Большерецк - пос. Октябрьский на участке км 6 - км 26</t>
  </si>
  <si>
    <t>Строительство автомобильной дороги Анавгай -  Палана на участке км 225 - км 231 (проектные работы)</t>
  </si>
  <si>
    <t xml:space="preserve">Строительство автозимника продленного действия Анавгай - Палана на участке км 0 - км 16 </t>
  </si>
  <si>
    <t>Строительство автозимника продленного действия Анавгай - Палана на участке км 0 - км 16 (проектные работы)</t>
  </si>
  <si>
    <t>Строительство автозимника продленного действия Анавгай -  Палана на участке км 17 - км 33 (проектные работы)</t>
  </si>
  <si>
    <t>Реконструкция автомобильной дороги общего пользования местного значения "Петропавловск-Камчатский - Мильково 56 км. - Березняки" (в том числе разработка проектной документации)</t>
  </si>
  <si>
    <t>Реконструкция автомобильной дороги общего пользования местного значения (ул. "Вилюйская - ул. Спартака Мячина - ул. Пограничная", г. Елизово)</t>
  </si>
  <si>
    <t>На содержание автомобильной дороги Тиличики - Корф Олюторского муниципального района</t>
  </si>
  <si>
    <t>Автомобильная дорога по ул. Ларина с устройством транспортной развязки и водопропускными сооружениями (от остановки "Кольцо по улице Ларина" до пересечения с магистральной улицей в районе перспективной застройки) в городе Петропавловске-Камчатском</t>
  </si>
  <si>
    <t>Магистраль общегородского значения от поста ГАИ до ул. Академика Королёва с развязкой в микрорайоне Северо-Восток в г. Петропавловске-Камчатском</t>
  </si>
  <si>
    <t>Реконструкция автомобильной дороги Петропавловск-Камчатский – Мильково  на участке км 12 - км 17 с подъездом к федеральной дороге. 1 этап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</si>
  <si>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(проектные работы)</t>
  </si>
  <si>
    <t>Строительство проезда от ул. Ленинградская д. 25 до ул. Ключевская д. 30 в г. Петропавловске-Камчатском</t>
  </si>
  <si>
    <t>».</t>
  </si>
  <si>
    <t>На содержание автомобильных дорог местного значения Елизовского городского поселения</t>
  </si>
  <si>
    <r>
      <t>Строительство и реконструкция автомобильных дорог, транспортных развязок и мостовых переходов на автомобильных дорогах местного значения, предусматривающие софинансирование из краевого бюджета,</t>
    </r>
    <r>
      <rPr>
        <i/>
        <sz val="10"/>
        <rFont val="Times New Roman"/>
        <family val="1"/>
      </rPr>
      <t xml:space="preserve"> в том числе по объектам:</t>
    </r>
  </si>
  <si>
    <r>
      <t xml:space="preserve">Развитие транспортной инфраструктуры ТОР «Камчатка», </t>
    </r>
    <r>
      <rPr>
        <i/>
        <sz val="10"/>
        <rFont val="Times New Roman"/>
        <family val="1"/>
      </rPr>
      <t xml:space="preserve">в том числе по объектам: </t>
    </r>
  </si>
  <si>
    <r>
      <t xml:space="preserve">Государственная поддержка юридических лиц и индивидуальных предпринимателей, осуществляющих перевозку пассажиров автомобильным транспортом на территории Камчатского края, </t>
    </r>
    <r>
      <rPr>
        <i/>
        <sz val="10"/>
        <rFont val="Times New Roman"/>
        <family val="1"/>
      </rPr>
      <t>в том числе:</t>
    </r>
  </si>
  <si>
    <r>
      <t xml:space="preserve">Обновление парка транспортных средств организаций водного транспорта, </t>
    </r>
    <r>
      <rPr>
        <i/>
        <sz val="10"/>
        <rFont val="Times New Roman"/>
        <family val="1"/>
      </rPr>
      <t>в том числе:</t>
    </r>
  </si>
  <si>
    <t>Приобретение судов на воздушной подушке</t>
  </si>
  <si>
    <t>Приобретение грузопассажирских барж грузоподъёмностью 20 тонн</t>
  </si>
  <si>
    <t>Приобретение грузопассажирских барж грузоподъёмностью 40 тонн</t>
  </si>
  <si>
    <t>№
п/п</t>
  </si>
  <si>
    <t>Подпрограмма 1 "Развитие дорожного хозяйства"</t>
  </si>
  <si>
    <t>Подпрограмма 2 "Развитие пассажирского автомобильного транспорта"</t>
  </si>
  <si>
    <t>Подпрограмма 3 "Развитие водного транспорта"</t>
  </si>
  <si>
    <t>Подпрограмма 4 "Развитие воздушного транспорта"</t>
  </si>
  <si>
    <t xml:space="preserve">Приложение 2 к Программе </t>
  </si>
  <si>
    <t>Перечень</t>
  </si>
  <si>
    <t>Номер и наименование основного мероприятия</t>
  </si>
  <si>
    <t>Ответственный исполнитель</t>
  </si>
  <si>
    <t>Срок</t>
  </si>
  <si>
    <t>Ожидаемый непосредственный результат
(краткое описание)</t>
  </si>
  <si>
    <t>Последствия нереализации основного мероприятия</t>
  </si>
  <si>
    <t>Связь с показателями Программы
 (подпрограммы)</t>
  </si>
  <si>
    <t>начала реализации</t>
  </si>
  <si>
    <t>окончания реализации</t>
  </si>
  <si>
    <t>Министерство транспорта и дорожного строительства Камчатского края, КГКУ "Камчатуправтодор"</t>
  </si>
  <si>
    <t xml:space="preserve">Обеспечение круглогодичного функционирования сети автомобильных дорог, ликвидация "недоремонтов" дорожной сети </t>
  </si>
  <si>
    <t>Ухудшение состояния или прекращение функционирования автомобильных дорог регионального и межмуниципального значения, снижение безопасности дорожного движения</t>
  </si>
  <si>
    <t>Не предусмотрено</t>
  </si>
  <si>
    <t>Строительство и реконструкция автомобильных дорог регионального и межмуниципального значения, предусматривающие софинансирование из федерального бюджета</t>
  </si>
  <si>
    <t>Приведение технических параметров дорог общего пользования регионального и межмуниципального значения, в соответствие с существующей и прогнозной интенсивностью движения. Сокращение разрыва между нарастающим уровнем автомобилизации и развитием дорожной сети с целью повышения мобильности грузов и населения. Сокращение количества ДТП, в первую очередь, по причине неудовлетворительных дорожных условий</t>
  </si>
  <si>
    <t xml:space="preserve">Снижение уровня безопасности дорожного движения. Возникновение затрудненного движения транспортных средств на автомобильных дорогах </t>
  </si>
  <si>
    <t>Показатель 1.1 таблицы приложения 1 к Программе</t>
  </si>
  <si>
    <t>Проектирование, строительство и реконструкция автомобильных дорог регионального и межмуниципального значения</t>
  </si>
  <si>
    <t>Развитие опорной сети автомобильных дорог общего пользования регионального и межмуниципального значения Камчатского края</t>
  </si>
  <si>
    <t>Недостаточные темпы развития транспортной доступности</t>
  </si>
  <si>
    <t>Строительство и реконструкция автомобильных дорог, транспортных развязок и мостовых переходов на автомобильных дорогах местного значения, предусматривающие  софинансирование из краевого бюджета</t>
  </si>
  <si>
    <t>Повышение качества улично-дорожной сети  муниципальных образований в Камчатском крае за счет строительства и реконструкции объектов при поддержке из краевого бюджета</t>
  </si>
  <si>
    <t xml:space="preserve">Недостаточные темпы развития, а в некоторых случаях деградация улично-дорожной сети  муниципальных образований в Камчатском крае, снижение безопасности дорожного движения </t>
  </si>
  <si>
    <t>Показатель 1.2 таблицы приложения 1 к Программе</t>
  </si>
  <si>
    <t>1.5.</t>
  </si>
  <si>
    <t xml:space="preserve">Содержание автомобильных дорог общего пользования местного значения </t>
  </si>
  <si>
    <t>Ухудшение состояния или прекращение функционирования автомобильных дорог местного значения, снижение безопасности дорожного движения</t>
  </si>
  <si>
    <t>1.6.</t>
  </si>
  <si>
    <t>Финансовая поддержка муниципальных образований в Камчатском крае, направленная на развитие дорожного хозяйства</t>
  </si>
  <si>
    <t>Реализация мероприятий по развитию дорожного хозяйства</t>
  </si>
  <si>
    <t>Ухудшение состояния или прекращение функционирования автомобильных дорог местного значения</t>
  </si>
  <si>
    <t>1.7.</t>
  </si>
  <si>
    <t>Развитие транспортной инфраструктуры ТОР «Камчатка»</t>
  </si>
  <si>
    <t>Обеспечение объектов ТОР "Камчатка" транспортной инфраструктурой</t>
  </si>
  <si>
    <t xml:space="preserve">Необеспечение объектов ТОР "Камчатка" транспортной инфраструктурой, срыв реализации других инвестиционных мероприятий </t>
  </si>
  <si>
    <t>Государственная поддержка юридических лиц и индивидуальных предпринимателей, осуществляющих перевозку пассажиров автомобильным транспортом на территории Камчатского края</t>
  </si>
  <si>
    <t>Организация перевозок пассажиров автомобильным транспортом городского сообщения по сниженным тарифам, недопущение снижения качества и безопасности услуг по перевозке пассажиров автомобильным транспортом по регулярным маршрутам городского сообщения</t>
  </si>
  <si>
    <t>Повышение безопасности перевозки пассажиров при пользовании транспортом общего пользования</t>
  </si>
  <si>
    <t>Снижение безопасности перевозки пассажиров при пользовании транспортом общего пользования</t>
  </si>
  <si>
    <t>Повышение безопасности и качества предоставляемых услуг для пассажиров при пользовании транспортом общего пользования межмуниципального сообщения</t>
  </si>
  <si>
    <t>Отсутствие для пассажиров, пользующихся услугами транспорта общего пользования межмуниципального сообщения, объектов транспортной инфраструктуры</t>
  </si>
  <si>
    <t>2.4.</t>
  </si>
  <si>
    <t>Увеличение транспортной доступности для отдаленных районов Камчатки</t>
  </si>
  <si>
    <t xml:space="preserve">Отсутствие транспортной доступности </t>
  </si>
  <si>
    <t>2.5.</t>
  </si>
  <si>
    <t>Снижение стоимости пассажирского билета путем возмещения недополученных дохов организациям, осуществляющим перевозки водным транспортом на межмуниципальных маршрутах. Обеспечение возможности развития пассажирского водного транспорта, альтернативного авиационному</t>
  </si>
  <si>
    <t>Невозможность создания условий развития альтернативного авиационному пассажирского сообщения в регионе. Невозможность снижения социальной напряженности, возникающей в результате отсутствия возможности выбора пассажиром способа транспортного сообщения с краевым центром и другими регионами</t>
  </si>
  <si>
    <t>Показатель 3.1.1 таблицы приложения 1 к Программе</t>
  </si>
  <si>
    <t>Снизить значение стоимости пассажирского билета путем предоставления субсидий местным бюджетам на компенсацию части затрат по перевозке пассажиров. Обеспечение возможности развития пассажирского водного транспорта, альтернативного авиационному</t>
  </si>
  <si>
    <t>Показатель 3.1.2 таблицы приложения 1 к Программе</t>
  </si>
  <si>
    <t>Обновление парка транспортных средств организаций водного транспорта</t>
  </si>
  <si>
    <t>Повышение транспортной доступности для населения, снижение транспортных издержек при доставке товаров первой необходимости в районы полуострова и расширение возможностей для развития туристской деятельности</t>
  </si>
  <si>
    <t>Невозможность создания системного подхода эффективному развитию транспортной системы Камчатского края, дополнения существующей транспортной системы морскими пассажирскими перевозками, альтернативными воздушному транспорту. Снижение потенциала, расширение для развития туристской деятельности</t>
  </si>
  <si>
    <t>Оказание государственной поддержки предприятиям воздушного транспорта, обслуживающим районы Крайнего Севера, для повышения доступности услуг авиационных перевозок для местного населения.
Повышение доступности услуг воздушного транспорта, рост объемов перевозок в районах Крайнего Севера</t>
  </si>
  <si>
    <t>Рост авиатарифов в 3-6 раз, подвижность населения стремится к нулю, создание кризисной ситуации в регионе ввиду отсутствия альтернативных видов транспорта. Разрушение действующей аэропортовой инфраструктуры,  
закрытие аэропортов, авиапредприятия, снижение качества жизни населения</t>
  </si>
  <si>
    <t>Показатель 4.2 таблицы приложения 1 к Программе</t>
  </si>
  <si>
    <t xml:space="preserve">Повышение доступности услуг воздушного транспорта, рост объемов перевозок, соблюдение высоких норм и стандартов безопасности и обеспечение устойчивого функционирования транспортной системы </t>
  </si>
  <si>
    <t>Ввиду старения вертолетного парка -  снижение потенциала перевозчика, снижение уровня безопасности полетов, невозможность  выполнения перевозок на должном уровне в северных районах. Невозможность поддержания на соответствующем уровне необходимых  стандартов обслуживания пассажиров, несоблюдение сертификационных требований, задержки вылетов воздушных судов по центральному расписанию движения самолетов</t>
  </si>
  <si>
    <t>Повышение доступности услуг воздушного транспорта, рост объемов перевозок в межрегиональном сообщении</t>
  </si>
  <si>
    <t xml:space="preserve">Увеличение объемов перевозки пассажиров воздушным транспортом в межрегиональном сообщении. Повышение транспортной подвижности населения </t>
  </si>
  <si>
    <t xml:space="preserve">Показатель 4.3 таблицы приложения 1 к Программе  </t>
  </si>
  <si>
    <t>Подпрограмма 5 "Обеспечение реализации программы"</t>
  </si>
  <si>
    <t>Создание условий для реализации Программы, обеспечение выполнения полномочий в рамках реализации Программы</t>
  </si>
  <si>
    <t>Рост рисков нереализации Программы, что может привести к несвоевременной и некачественной реализации мероприятий Программы, решению задач и  значительно повлияет на ее результаты</t>
  </si>
  <si>
    <t>Возмещения части затрат, возникающих в связи с перевозкой пассажиров и багажа водным транспортом в межмуниципальном сообщении на территории Камчатского края</t>
  </si>
  <si>
    <t>Финансовое обеспечение затрат в связи с выполнением работ юридическим лицам - государственным унитарным предприятиям Камчатского края, осуществляющим деятельность в сфере грузовых перевозок в межмуниципальном сообщении с использованием морских судов</t>
  </si>
  <si>
    <t>8.</t>
  </si>
  <si>
    <t>Обеспечение информационной поддержки мероприятий по обеспечению безопасности дорожного движения</t>
  </si>
  <si>
    <r>
      <t>Проектирование, строительство и реконструкция автомобильных дорог регионального и межмуниципального значения,</t>
    </r>
    <r>
      <rPr>
        <i/>
        <sz val="10"/>
        <rFont val="Times New Roman"/>
        <family val="1"/>
      </rPr>
      <t xml:space="preserve"> в том числе по объектам:</t>
    </r>
  </si>
  <si>
    <r>
      <t>Строительство и реконструкция автомобильных дорог регионального и межмуниципального значения, предусматривающие софинансирование из федерального бюджета,</t>
    </r>
    <r>
      <rPr>
        <i/>
        <sz val="10"/>
        <rFont val="Times New Roman"/>
        <family val="1"/>
      </rPr>
      <t xml:space="preserve"> в том числе:</t>
    </r>
  </si>
  <si>
    <r>
      <t xml:space="preserve">Капитальный ремонт, ремонт, содержание автомобильных дорог общего пользования регионального и межмуниципального значения, </t>
    </r>
    <r>
      <rPr>
        <i/>
        <sz val="10"/>
        <rFont val="Times New Roman"/>
        <family val="1"/>
      </rPr>
      <t>в том числе:</t>
    </r>
  </si>
  <si>
    <r>
      <t>Обновление парка воздушных судов, специального автотранспорта и оборудования для авиационной безопасности региональных организаций воздушного транспорта,</t>
    </r>
    <r>
      <rPr>
        <i/>
        <sz val="10"/>
        <rFont val="Times New Roman"/>
        <family val="1"/>
      </rPr>
      <t xml:space="preserve"> в том числе:</t>
    </r>
  </si>
  <si>
    <t>1.8.</t>
  </si>
  <si>
    <t>Обеспечение информирования граждан о правилах и требованиях в области обеспечения безопасности дорожного движения на постоянной основе</t>
  </si>
  <si>
    <t xml:space="preserve">Снижение уровня обеспечения безопасности дорожного движения по условиям человеческого фактора </t>
  </si>
  <si>
    <r>
      <t xml:space="preserve">Государственная поддержка организаций, осуществляющих деятельность в сфере перевозок пассажиров водным транспортом на межмуниципальных маршрутах, </t>
    </r>
    <r>
      <rPr>
        <i/>
        <sz val="10"/>
        <rFont val="Times New Roman"/>
        <family val="1"/>
      </rPr>
      <t>в том числе:</t>
    </r>
  </si>
  <si>
    <t>Содержание автостанции в с. Мильково</t>
  </si>
  <si>
    <t>Основное мероприятие 2.6</t>
  </si>
  <si>
    <t>Мероприятие 2.5.2</t>
  </si>
  <si>
    <t>Мероприятие 2.5.1</t>
  </si>
  <si>
    <t>Основное мероприятие 2.5</t>
  </si>
  <si>
    <t>Основное мероприятие 2.4</t>
  </si>
  <si>
    <t>Мероприятие 2.3.2</t>
  </si>
  <si>
    <t>Мероприятие 2.3.1</t>
  </si>
  <si>
    <t>Основное мероприятие 2.3</t>
  </si>
  <si>
    <t>Основное мероприятие 2.2</t>
  </si>
  <si>
    <t>Мероприятие 2.1.1</t>
  </si>
  <si>
    <t>Основное мероприятие 2.1</t>
  </si>
  <si>
    <t>Основное мероприятие 1.8</t>
  </si>
  <si>
    <t>Мероприятие 1.7.7</t>
  </si>
  <si>
    <t>Мероприятие 1.7.6</t>
  </si>
  <si>
    <t>Мероприятие 1.7.5</t>
  </si>
  <si>
    <t>Мероприятие 1.7.4</t>
  </si>
  <si>
    <t>Основное мероприятие 1.1</t>
  </si>
  <si>
    <t>Мероприятие 1.1.1</t>
  </si>
  <si>
    <t>Мероприятие 1.1.2</t>
  </si>
  <si>
    <t>Мероприятие 1.1.3</t>
  </si>
  <si>
    <t>Основное мероприятие 1.2</t>
  </si>
  <si>
    <t>Основное мероприятие 1.2.1</t>
  </si>
  <si>
    <t>Мероприятие 1.2.1.1</t>
  </si>
  <si>
    <t>Мероприятие 1.2.1.2</t>
  </si>
  <si>
    <t>Мероприятие 1.2.1.3</t>
  </si>
  <si>
    <t>Мероприятие 1.2.1.4</t>
  </si>
  <si>
    <t>Мероприятие 1.2.1.5</t>
  </si>
  <si>
    <t>Мероприятие 1.2.1.6</t>
  </si>
  <si>
    <t>Мероприятие 1.2.1.7</t>
  </si>
  <si>
    <t>Мероприятие 1.2.1.8</t>
  </si>
  <si>
    <t>Мероприятие 1.2.1.9</t>
  </si>
  <si>
    <t>Основное мероприятие 1.2.2</t>
  </si>
  <si>
    <t>Мероприятие 1.2.2.1</t>
  </si>
  <si>
    <t>Мероприятие 1.2.2.2</t>
  </si>
  <si>
    <t>Мероприятие 1.2.2.3</t>
  </si>
  <si>
    <t>Основное мероприятие 1.3</t>
  </si>
  <si>
    <t>Мероприятие 1.3.1</t>
  </si>
  <si>
    <t>Мероприятие 1.3.2</t>
  </si>
  <si>
    <t>Мероприятие 1.3.3</t>
  </si>
  <si>
    <t>Мероприятие 1.3.4</t>
  </si>
  <si>
    <t>Мероприятие 1.3.5</t>
  </si>
  <si>
    <t>Мероприятие 1.3.7</t>
  </si>
  <si>
    <t>Мероприятие 1.3.8</t>
  </si>
  <si>
    <t>Мероприятие 1.3.9</t>
  </si>
  <si>
    <t>Мероприятие 1.3.10</t>
  </si>
  <si>
    <t>Мероприятие 1.3.11</t>
  </si>
  <si>
    <t>Мероприятие 1.3.12</t>
  </si>
  <si>
    <t>Мероприятие 1.3.13</t>
  </si>
  <si>
    <t>Мероприятие 1.3.14</t>
  </si>
  <si>
    <t>Мероприятие 1.3.15</t>
  </si>
  <si>
    <t>Мероприятие 1.3.16</t>
  </si>
  <si>
    <t>Мероприятие 1.3.17</t>
  </si>
  <si>
    <t>Мероприятие 1.3.18</t>
  </si>
  <si>
    <t>Мероприятие 1.3.19</t>
  </si>
  <si>
    <t>Мероприятие 1.3.20</t>
  </si>
  <si>
    <t>Мероприятие 1.3.21</t>
  </si>
  <si>
    <t>Мероприятие 1.3.22</t>
  </si>
  <si>
    <t>Мероприятие 1.3.23</t>
  </si>
  <si>
    <t>Мероприятие 1.3.24</t>
  </si>
  <si>
    <t>Мероприятие 1.3.25</t>
  </si>
  <si>
    <t>Мероприятие 1.3.26</t>
  </si>
  <si>
    <t>Мероприятие 1.3.27</t>
  </si>
  <si>
    <t>Мероприятие 1.3.28</t>
  </si>
  <si>
    <t>Мероприятие 1.3.29</t>
  </si>
  <si>
    <t>Мероприятие 1.3.30</t>
  </si>
  <si>
    <t>Мероприятие 1.3.31</t>
  </si>
  <si>
    <t>Мероприятие 1.3.32</t>
  </si>
  <si>
    <t>Мероприятие 1.3.33</t>
  </si>
  <si>
    <t>Мероприятие 1.3.35</t>
  </si>
  <si>
    <t>Мероприятие 1.3.37</t>
  </si>
  <si>
    <t>Мероприятие 1.3.38</t>
  </si>
  <si>
    <t>Мероприятие 1.3.39</t>
  </si>
  <si>
    <t>Мероприятие 1.3.40</t>
  </si>
  <si>
    <t>Мероприятие 1.3.41</t>
  </si>
  <si>
    <t>Мероприятие 1.3.42</t>
  </si>
  <si>
    <t>Мероприятие 1.3.43</t>
  </si>
  <si>
    <t>Основное мероприятие 1.4</t>
  </si>
  <si>
    <t>Мероприятие 1.4.1</t>
  </si>
  <si>
    <t>Мероприятие 1.4.2</t>
  </si>
  <si>
    <t>Мероприятие 1.4.3</t>
  </si>
  <si>
    <t>Мероприятие 1.4.4</t>
  </si>
  <si>
    <t>Мероприятие 1.4.5</t>
  </si>
  <si>
    <t>Мероприятие 1.4.6</t>
  </si>
  <si>
    <t>Мероприятие 1.4.7</t>
  </si>
  <si>
    <t>Мероприятие 1.4.8</t>
  </si>
  <si>
    <t>Мероприятие 1.4.9</t>
  </si>
  <si>
    <t>Мероприятие 1.4.10</t>
  </si>
  <si>
    <t>Мероприятие 1.4.11</t>
  </si>
  <si>
    <t>Мероприятие 1.4.12</t>
  </si>
  <si>
    <t>Мероприятие 1.4.13</t>
  </si>
  <si>
    <t>Мероприятие 1.4.14</t>
  </si>
  <si>
    <t>Основное мероприятие 1.5</t>
  </si>
  <si>
    <t>Мероприятие 1.5.1</t>
  </si>
  <si>
    <t>Мероприятие 1.5.2</t>
  </si>
  <si>
    <t>Мероприятие 1.5.3</t>
  </si>
  <si>
    <t>Мероприятие 1.5.4</t>
  </si>
  <si>
    <t>Мероприятие 1.5.5</t>
  </si>
  <si>
    <t>Основное мероприятие 1.6</t>
  </si>
  <si>
    <t>Мероприятие 1.6.1</t>
  </si>
  <si>
    <t>Мероприятие 1.6.2</t>
  </si>
  <si>
    <t>Основное мероприятие 1.7</t>
  </si>
  <si>
    <t>Мероприятие 1.7.1</t>
  </si>
  <si>
    <t>Мероприятие 1.7.2</t>
  </si>
  <si>
    <t>Мероприятие 1.7.3</t>
  </si>
  <si>
    <t>Основное мероприятие 3.1</t>
  </si>
  <si>
    <t>Мероприятие 3.1.1</t>
  </si>
  <si>
    <t>Мероприятие 3.1.2</t>
  </si>
  <si>
    <t>Основное мероприятие 3.2</t>
  </si>
  <si>
    <t>Основное мероприятие 3.3</t>
  </si>
  <si>
    <t>Мероприятие 3.3.1</t>
  </si>
  <si>
    <t>Мероприятие 3.3.2</t>
  </si>
  <si>
    <t>Мероприятие 3.3.3</t>
  </si>
  <si>
    <t>Мероприятие 3.3.4</t>
  </si>
  <si>
    <t>Основное мероприятие 4.1</t>
  </si>
  <si>
    <t>Основное мероприятие 4.2</t>
  </si>
  <si>
    <t>Мероприятие 4.2.1</t>
  </si>
  <si>
    <t>Мероприятие 4.2.2</t>
  </si>
  <si>
    <t>Основное мероприятие 4.3</t>
  </si>
  <si>
    <t>Основное мероприятие 5.1</t>
  </si>
  <si>
    <t>Мероприятие 5.1.1</t>
  </si>
  <si>
    <t>Мероприятие 5.1.2</t>
  </si>
  <si>
    <t>Финансовое обеспечение реализации государственной программы Камчатского края "Развитие транспортной системы в Камчатском крае"</t>
  </si>
  <si>
    <t>основных мероприятий государственной программы Камчатского края "Развитие транспортной системы в Камчатском крае"</t>
  </si>
  <si>
    <t>2.6.</t>
  </si>
  <si>
    <t>Мероприятие 2.6.1</t>
  </si>
  <si>
    <t>Повышение качества обслуживания пассажиров на маршрутах межмуниципального сообщения</t>
  </si>
  <si>
    <t>Снижение качества обслуживания пассажиров на маршрутах межмуниципального сообщения</t>
  </si>
  <si>
    <t>Наименование Программы / подпрограммы / мероприятия</t>
  </si>
  <si>
    <t>Государственная программа Камчатского края "Развитие транспортной системы в Камчатском крае"</t>
  </si>
  <si>
    <t>Подпрограмма 5 "Обеспечение реализации Программы"</t>
  </si>
  <si>
    <r>
      <t xml:space="preserve">Финансовая поддержка муниципальных образований в Камчатском крае, направленная на развитие дорожного хозяйства, </t>
    </r>
    <r>
      <rPr>
        <i/>
        <sz val="10"/>
        <rFont val="Times New Roman"/>
        <family val="1"/>
      </rPr>
      <t xml:space="preserve">в том числе: </t>
    </r>
  </si>
  <si>
    <r>
      <t xml:space="preserve">Приобретение автомобильного транспорта общего пользования, </t>
    </r>
    <r>
      <rPr>
        <i/>
        <sz val="10"/>
        <rFont val="Times New Roman"/>
        <family val="1"/>
      </rPr>
      <t>в том числе:</t>
    </r>
  </si>
  <si>
    <t>Приобретение автомобильного транспорта общего пользования, работающего на газомоторном топливе</t>
  </si>
  <si>
    <t>Приобретение автомобильного транспорта общего пользования для муниципальных образований в Камчатском крае</t>
  </si>
  <si>
    <r>
      <t>Содержание объектов транспортной 
инфраструктуры в сфере организации перевозок пассажиров и багажа автомобильным транспортом общего пользования,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</si>
  <si>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t>Мероприятие 1.3.44</t>
  </si>
  <si>
    <t>Реконструкция автомобильной дороги Елизово - Паратунка на участке мостового перехода через реку Половинка. 2 этап - Берегоукрепление, устройство освещения на набережной</t>
  </si>
  <si>
    <t>Основное мероприятие 2.7</t>
  </si>
  <si>
    <t xml:space="preserve">Выполнение работ, связанных с осуществлением регулярных перевозок пассажиров и багажа автомобильным транспортом по регулируемым тарифам  </t>
  </si>
  <si>
    <r>
      <t xml:space="preserve">Создание объектов транспортной инфраструктуры в сфере организации перевозок пассажиров и багажа автомобильным транспортом общего пользования, </t>
    </r>
    <r>
      <rPr>
        <i/>
        <sz val="10"/>
        <rFont val="Times New Roman"/>
        <family val="1"/>
      </rPr>
      <t>в том числе:</t>
    </r>
  </si>
  <si>
    <t xml:space="preserve">«Приложение 3 к Программе </t>
  </si>
  <si>
    <t>Мероприятие 3.1.3</t>
  </si>
  <si>
    <t xml:space="preserve">Возмещение части затрат на ремонт морских грузовых и (или) грузопассажирских судов, находящихся на праве хозяйственного ведения у юридических лиц - государственных унитарных предприятий Камчатского края </t>
  </si>
  <si>
    <t>Мероприятие 1.6.3</t>
  </si>
  <si>
    <t>Иные дотации на поддержку мер по обеспечению сбалансированности бюджета Елизовского муниципального района</t>
  </si>
  <si>
    <t>Мероприятие 1.7.8</t>
  </si>
  <si>
    <t>Мероприятие 1.7.9</t>
  </si>
  <si>
    <t>Строительство основной дороги туристическо-рекреационного комплекса "Паратунка"</t>
  </si>
  <si>
    <t>Реконструкция автомобильной дороги общего пользования местного значения ул. Энтузиастов, с. Николаевка</t>
  </si>
  <si>
    <t>857</t>
  </si>
  <si>
    <t>9.</t>
  </si>
  <si>
    <t>Мероприятие 1.9.1</t>
  </si>
  <si>
    <t>Основное мероприятие 1.9</t>
  </si>
  <si>
    <r>
      <t xml:space="preserve">Содержание </t>
    </r>
    <r>
      <rPr>
        <b/>
        <sz val="10"/>
        <rFont val="Times New Roman"/>
        <family val="1"/>
      </rPr>
      <t xml:space="preserve">автомобильных дорог общего пользования местного значения, </t>
    </r>
    <r>
      <rPr>
        <i/>
        <sz val="10"/>
        <rFont val="Times New Roman"/>
        <family val="1"/>
      </rPr>
      <t xml:space="preserve">в том числе: </t>
    </r>
  </si>
  <si>
    <r>
      <t xml:space="preserve">Ремонт автомобильных дорог общего пользования местного значения, </t>
    </r>
    <r>
      <rPr>
        <i/>
        <sz val="10"/>
        <rFont val="Times New Roman"/>
        <family val="1"/>
      </rPr>
      <t xml:space="preserve">в том числе: </t>
    </r>
  </si>
  <si>
    <t>Ремонт автомобильных дорог местного значения Елизовского муниципального района</t>
  </si>
  <si>
    <t>Основное мероприятие 4.4</t>
  </si>
  <si>
    <t>Государственная поддержка организаций, осуществляющих деятельность в сфере воздушных межмуниципальных перевозок населения, в целях возмещения затрат по уплате лизинговых платежей</t>
  </si>
  <si>
    <t>Мероприятие 2.1.2</t>
  </si>
  <si>
    <t>Предоставление из краевого бюджета субсидий на возмещение недополученных доходов юридическим лицам и индивидуальным предпринимателям (за исключением субсидий государственным (муниципальным) учреждениям), осуществляющим перевозку пассажиров и багажа автомобильным транспортом общего пользования городского сообщения (кроме такси и маршрутных такси) по маршрутам регулярных перевозок в Камчатском крае по сниженным тарифам</t>
  </si>
  <si>
    <t>Ремонт автомобильных дорог общего пользования местного значения</t>
  </si>
  <si>
    <t>1.9.</t>
  </si>
  <si>
    <t>Приобретение автомобильного транспорта общего пользования</t>
  </si>
  <si>
    <t>Содержание объектов транспортной 
инфраструктуры в сфере организации перевозок пассажиров и багажа автомобильным транспортом общего пользования</t>
  </si>
  <si>
    <t>2.7.</t>
  </si>
  <si>
    <t>На возмещение затрат или недополученных доходов в связи с эксплуатацией мостопонтонной переправы на участке 263-267 км автомобильной дороги Мильково - Ключи-Усть-Камчатск</t>
  </si>
  <si>
    <t>10.</t>
  </si>
  <si>
    <t>11.</t>
  </si>
  <si>
    <t>Обеспечение транспортной доступности для населения пассажирского автомобильного транспорта межмуниципального сообщения</t>
  </si>
  <si>
    <t>Снижение транспортной доступности для населения пассажирского автомобильного транспорта межмуниципального сообщения</t>
  </si>
  <si>
    <t xml:space="preserve">Старение парка воздушных судов и вывод их из эксплуатации. Снижение безопасности перевозок пассажиров водным транспортом. </t>
  </si>
  <si>
    <t>Мероприятие 3.3.5</t>
  </si>
  <si>
    <t>Приобретение автопассажирского парома</t>
  </si>
  <si>
    <t>Обновление парка воздушных судов. Повышение безопасности перевозок пассажиров воздушным транспортом</t>
  </si>
  <si>
    <t>Показатель 2.1 таблицы приложения 1 к Программе</t>
  </si>
  <si>
    <t>Создание объектов транспортной инфраструктуры в сфере организации перевозок пассажиров и багажа автомобильным транспортом общего пользования</t>
  </si>
  <si>
    <t>Возрастание социальной напряжённости, снижение безопасности при перевозке пассажиров автомо-бильным транспортом общего пользования, снижение качества предоставляемых услуг</t>
  </si>
  <si>
    <t>Показатель 2.5 таблицы приложения 7 к Программе</t>
  </si>
  <si>
    <t>Показатель 4.4 таблицы приложения 1 к Программе</t>
  </si>
  <si>
    <t>Мероприятие 1.3.45</t>
  </si>
  <si>
    <t>Реконструкция автомобильной дороги Петропавловск-Камчатский - Мильково на участке строительства западного обхода г.Елизово км 27 - км 30 с подъездом к аэропорту</t>
  </si>
  <si>
    <t>Строительство автозимника продленного действия  Анавгай -  Палана на участке км 17 - км 33</t>
  </si>
  <si>
    <t>Строительство автозимника продленного действия Анавгай - Палана на участке км 214 - км 224</t>
  </si>
  <si>
    <t>Реконструкция автомобильной дороги Петропавловск-Камчатский – Мильково  на участке км 12 - км 17 с подъездом к федеральной дороге» 3 этап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</si>
  <si>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(1 этап)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</si>
  <si>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(2 этап)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</si>
  <si>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(3 этап)</t>
  </si>
  <si>
    <t xml:space="preserve">Реконструкция автомобильной дороги  подъезд к совхозу Петропавловский на участке км 0 - км 4 </t>
  </si>
  <si>
    <t>Объездная дорога от Петропавловского шоссе до жилого района "Северо-Восток". I этап - от Петропавловского шоссе до ул. Солнечной</t>
  </si>
  <si>
    <t>Мероприятие 2.3.3</t>
  </si>
  <si>
    <t>Мероприятие 1.4.15</t>
  </si>
  <si>
    <t>Мероприятие 1.5.6</t>
  </si>
  <si>
    <t>На содержание автомобильных дорог местного значения Елизовского муниципального района</t>
  </si>
  <si>
    <t>Мероприятие 1.4.16</t>
  </si>
  <si>
    <t>Мероприятие 2.3.4</t>
  </si>
  <si>
    <r>
      <t xml:space="preserve">Осуществление крупных особо важных для социально-экономического развития Российской Федерации проектов, </t>
    </r>
    <r>
      <rPr>
        <i/>
        <sz val="10"/>
        <rFont val="Times New Roman"/>
        <family val="1"/>
      </rPr>
      <t>в том числе по объектам:</t>
    </r>
  </si>
  <si>
    <t>Министерство имущественных и земельных отношений Камчатского края; Министерство транспорта и дорожного строительства Камчатского края</t>
  </si>
  <si>
    <r>
      <t xml:space="preserve">Развитие и увеличение пропускной способности автомобильных дорог общего пользования регионального (межмуниципального) значения, </t>
    </r>
    <r>
      <rPr>
        <i/>
        <sz val="10"/>
        <rFont val="Times New Roman"/>
        <family val="1"/>
      </rPr>
      <t>в том числе по объектам:</t>
    </r>
  </si>
  <si>
    <t>Строительство подъезда к стадиону «Спартак» (проектные работы)</t>
  </si>
  <si>
    <t>121</t>
  </si>
  <si>
    <t>Региональный проект R1</t>
  </si>
  <si>
    <r>
      <t xml:space="preserve">Региональный проект «Дорожная сеть Камчатского края», </t>
    </r>
    <r>
      <rPr>
        <i/>
        <sz val="10"/>
        <rFont val="Times New Roman"/>
        <family val="1"/>
      </rPr>
      <t xml:space="preserve">в том числе: </t>
    </r>
  </si>
  <si>
    <t>Мероприятие 1.10.1.</t>
  </si>
  <si>
    <t>Проведение работ по капитальному ремонту, ремонту автомобильных дорог общего пользования регионального или межмуниципального значения в целях приведения их в нормативное состояние и ликвидации мест концентрации дорожно-транспортных происшествий</t>
  </si>
  <si>
    <t>Мероприятие 1.10.2.</t>
  </si>
  <si>
    <t>Проведение работ по капитальному ремонту, ремонту автомобильных дорог Петропавловск-Камчатской городской агломерации</t>
  </si>
  <si>
    <r>
      <t xml:space="preserve">Региональный проект «Общесистемные меры развития дорожного хозяйства Камчатского края», </t>
    </r>
    <r>
      <rPr>
        <i/>
        <sz val="10"/>
        <rFont val="Times New Roman"/>
        <family val="1"/>
      </rPr>
      <t>в том числе:</t>
    </r>
  </si>
  <si>
    <t>Мероприятие 1.11.1</t>
  </si>
  <si>
    <t>Внедрение автоматизированных и роботизированных технологий организации дорожного движения и контроля за соблюдением правил дорожного движения</t>
  </si>
  <si>
    <t>Мероприятие 1.11.2</t>
  </si>
  <si>
    <t xml:space="preserve">Создание механизмов экономического стимулирования сохранности автомобильных дорог регионального и местного значения </t>
  </si>
  <si>
    <t>122</t>
  </si>
  <si>
    <t>Строительство автовокзала регионального значения (проектные работы)</t>
  </si>
  <si>
    <t xml:space="preserve">Проектирование автобусной остановки с разворотной площадкой в с. Эссо </t>
  </si>
  <si>
    <t>123</t>
  </si>
  <si>
    <t>124</t>
  </si>
  <si>
    <t>125</t>
  </si>
  <si>
    <t>Реконструкция автомобильной дороги Петропавловск-Камчатский - Мильково на участке км 181 - км 195. 1 этап (участок км 181 - км 188)</t>
  </si>
  <si>
    <t>Реконструкция автомобильной дороги Петропавловск-Камчатский - Мильково на участке км 181 - км 195. 2 этап (участок км 188 - км 195)</t>
  </si>
  <si>
    <t>Реконструкция автомобильной дороги Петропавловск-Камчатский - Мильково на участке км 195 - км 208. 1 этап (участок км 195 - км 202)</t>
  </si>
  <si>
    <t>Реконструкция автомобильной дороги Петропавловск-Камчатский - Мильково на участке км 195 - км 208. 2 этап (участок км 202 - км 208)</t>
  </si>
  <si>
    <t xml:space="preserve"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0 - 107,2 км  на участке км 0 - км 5  (в том числе проектные работы) </t>
  </si>
  <si>
    <t xml:space="preserve">Приложение 12 к Программе </t>
  </si>
  <si>
    <t>(справочное)</t>
  </si>
  <si>
    <t>Сведения</t>
  </si>
  <si>
    <t>о привлечении средств муниципальных дорожных фондов к реализации Государственной программы Камчатского края "Развитие транспортной системы в Камчатском крае" и предоставления межбюджетных трансфертов бюджетов другого уровня</t>
  </si>
  <si>
    <t>Наименование мероприятий</t>
  </si>
  <si>
    <t>Объем средств муниципальных дорожных фондов, тыс.рублей</t>
  </si>
  <si>
    <r>
      <t>Средства муниципальных дорожных фондов всего,</t>
    </r>
    <r>
      <rPr>
        <i/>
        <sz val="12"/>
        <color indexed="8"/>
        <rFont val="Times New Roman"/>
        <family val="1"/>
      </rPr>
      <t xml:space="preserve"> в том числе:</t>
    </r>
  </si>
  <si>
    <t>Всего за счет средств местных бюджетов</t>
  </si>
  <si>
    <t>Мероприятия по строительству и реконструкции автомобильных дорог общего пользования местного значения</t>
  </si>
  <si>
    <t>Мероприятия по капитальному ремонту, ремонту и содержанию автомобильных дорог общего пользования местного значения</t>
  </si>
  <si>
    <t>Другие мероприятия за счет средств муниципальных дорожных фондов</t>
  </si>
  <si>
    <t xml:space="preserve">2. </t>
  </si>
  <si>
    <t>Предоставление межбюджетных трансфертов бюджетов другого уровня</t>
  </si>
  <si>
    <t>Всего, в том числе:</t>
  </si>
  <si>
    <r>
      <rPr>
        <sz val="12"/>
        <color indexed="8"/>
        <rFont val="Times New Roman"/>
        <family val="1"/>
      </rPr>
      <t>Справочный:</t>
    </r>
    <r>
      <rPr>
        <i/>
        <sz val="12"/>
        <color indexed="8"/>
        <rFont val="Times New Roman"/>
        <family val="1"/>
      </rPr>
      <t xml:space="preserve"> суммарный объем бюджетных ассигнований муниципальных дорожных фондов</t>
    </r>
  </si>
  <si>
    <r>
      <rPr>
        <sz val="12"/>
        <color indexed="8"/>
        <rFont val="Times New Roman"/>
        <family val="1"/>
      </rPr>
      <t xml:space="preserve">Справочный: </t>
    </r>
    <r>
      <rPr>
        <i/>
        <sz val="12"/>
        <color indexed="8"/>
        <rFont val="Times New Roman"/>
        <family val="1"/>
      </rPr>
      <t>суммарный объем бюджетных ассигнований Федерального дорожного фонда, направленных на реализацию мероприятий программы</t>
    </r>
  </si>
  <si>
    <t>Всего за счет средств федерального бюджета, в том числе:</t>
  </si>
  <si>
    <t>субсидии (в разрезе федеральных целевых программ)</t>
  </si>
  <si>
    <t>иные межбюджетные трансферты</t>
  </si>
  <si>
    <t>Государственная поддержка организаций, осуществляющих дорожную деятельность, в целях возмещения затрат по уплате лизинговых платежей</t>
  </si>
  <si>
    <t>Основное мероприятие 11</t>
  </si>
  <si>
    <t>Основное мероприятие 12</t>
  </si>
  <si>
    <t>Мероприятие 1.12.1</t>
  </si>
  <si>
    <t>Мероприятие 1.12.2</t>
  </si>
  <si>
    <t>Приобретение дорожной строительной техники</t>
  </si>
  <si>
    <t>Укрепление материально-технической базы дорожной отрасли Камчатского края</t>
  </si>
  <si>
    <t>12.</t>
  </si>
  <si>
    <t xml:space="preserve">«Приложение 1 к Программе </t>
  </si>
  <si>
    <t>о показателях (индикаторах) государственной программы Камчатского края "Развитие транспортной системы в Камчатском крае" и их значениях</t>
  </si>
  <si>
    <t>Ед. изм.</t>
  </si>
  <si>
    <t>Значения показателей</t>
  </si>
  <si>
    <t>Прирост протяженности автомобильных дорог общего пользования регионального значения</t>
  </si>
  <si>
    <t>км.</t>
  </si>
  <si>
    <t>Прирост протяженности автомобильных дорог общего пользования местного значения</t>
  </si>
  <si>
    <t>Прирост населенных пунктов, связанных с опорной сетью автомобильных дорог общего пользования местного значения</t>
  </si>
  <si>
    <t>ед.</t>
  </si>
  <si>
    <t>Доля автомобильных дорог общего пользования регионального или межмуниципального значения, соответствующих нормативным требованиям к транспортно-эксплуатационным показателям</t>
  </si>
  <si>
    <t>%</t>
  </si>
  <si>
    <t>Содержание и ремонт автомобильных дорог общего пользования местного значения</t>
  </si>
  <si>
    <t>-</t>
  </si>
  <si>
    <t>Доля дорожной сети города Петропавловск-Камчатского (городская агломерация), соответствующей нормативным требованиям к транспортно эксплуатационным показателям</t>
  </si>
  <si>
    <t>Доля автомобильных дорог регионального значения, работающих в режиме перегрузки, в их общей протяженности</t>
  </si>
  <si>
    <t>Снижение количества мест концентрации дорожно-транспортных происшествий (аварийно-опасных участков) на дорожной сети</t>
  </si>
  <si>
    <t>Количество стационарных камер фотовидеофиксации нарушений правил дорожного движения на автомобильных дорогах федерального, регионального или межмуниципального, местного значения (накопительным итогом от базового значения 2017 года – 27 ед.)</t>
  </si>
  <si>
    <t>шт.</t>
  </si>
  <si>
    <t>1.10.</t>
  </si>
  <si>
    <t>Количество внедренных интеллектуальных транспортных систем на территории Камчатского края</t>
  </si>
  <si>
    <t>1.11.</t>
  </si>
  <si>
    <t xml:space="preserve">Предоставление субсидий юридическим лицам и индивидуальным предпринимателям, осуществляющим перевозку пассажиров автомобильным транспортом, в целях возмещения недополученных доходов в связи с предоставлением гражданам мер социальной поддержки по проезду на автомобильном транспорте общего пользования городского сообщения </t>
  </si>
  <si>
    <t>тыс. чел</t>
  </si>
  <si>
    <t>Средний возраст пассажирских автотранспортных средств общего пользования</t>
  </si>
  <si>
    <t>Количество автовокзалов и автостанций в Камчатском крае</t>
  </si>
  <si>
    <r>
      <t xml:space="preserve">Количество пассажиров, перевезенных водным транспортом по субсидированным тарифам, </t>
    </r>
    <r>
      <rPr>
        <i/>
        <sz val="12"/>
        <rFont val="Times New Roman"/>
        <family val="1"/>
      </rPr>
      <t xml:space="preserve">в том числе: </t>
    </r>
  </si>
  <si>
    <t>тыс. человек</t>
  </si>
  <si>
    <t>3.1.1</t>
  </si>
  <si>
    <t>на межмуниципальных маршрутах</t>
  </si>
  <si>
    <t>3.1.2</t>
  </si>
  <si>
    <t>на внутримуниципальных маршрутах</t>
  </si>
  <si>
    <t>Количество груза, перевезенного судами ГУП "Камчаттрансфлот"</t>
  </si>
  <si>
    <t>тыс. тонн</t>
  </si>
  <si>
    <t>Грузооборот Петропавловск-Камчатского морского порта</t>
  </si>
  <si>
    <t>млн. тонн</t>
  </si>
  <si>
    <t>Общий объем пассажирских перевозок воздушным транспортом</t>
  </si>
  <si>
    <t>тыс.человек</t>
  </si>
  <si>
    <t>Количество пассажиров, перевезенных воздушным транспортом по субсидированным тарифам на межмуниципальных маршрутах</t>
  </si>
  <si>
    <t xml:space="preserve">Количество субсидируемых рейсов в межрегиональном сообщении  </t>
  </si>
  <si>
    <t>Основное мероприятие 2.8</t>
  </si>
  <si>
    <t>Количество приобретенных транспортных средств общего пользования</t>
  </si>
  <si>
    <t xml:space="preserve"> </t>
  </si>
  <si>
    <t>Количество погибших в дорожно-транспортных происшествиях на 100 тысяч населения</t>
  </si>
  <si>
    <t>чел.</t>
  </si>
  <si>
    <t>1.12.</t>
  </si>
  <si>
    <t>1.13.</t>
  </si>
  <si>
    <t>Мероприятие 1.11.3</t>
  </si>
  <si>
    <t>Разработка документов транспортного планирования</t>
  </si>
  <si>
    <t>Показатель 1.13 таблицы приложения 1 к Программе</t>
  </si>
  <si>
    <r>
      <t xml:space="preserve">Показатель 2.3 таблицы приложения 1 к Программе </t>
    </r>
    <r>
      <rPr>
        <strike/>
        <sz val="12"/>
        <color indexed="10"/>
        <rFont val="Times New Roman"/>
        <family val="1"/>
      </rPr>
      <t xml:space="preserve">и показатель 2.2 таблицы приложения 7 к Программе </t>
    </r>
  </si>
  <si>
    <r>
      <t xml:space="preserve">Показатель 2.2 таблицы приложения 1 </t>
    </r>
    <r>
      <rPr>
        <strike/>
        <sz val="12"/>
        <color indexed="10"/>
        <rFont val="Times New Roman"/>
        <family val="1"/>
      </rPr>
      <t>и показатель 2.3, 2.4. таблицы приложения 7 к Программе</t>
    </r>
  </si>
  <si>
    <t>2.8.</t>
  </si>
  <si>
    <t xml:space="preserve">Предоставление доступных и качественных услуг по перевозке пассажиров автомобильным транспортом пригородного сообщения на территории муниципальных районов </t>
  </si>
  <si>
    <t>Не предусмотрен</t>
  </si>
  <si>
    <t>Реконструкция автомобильной дороги Петропавловск-Камчатский Мильково на участке км 12 - км 17 с подъездом к федеральной дороге (проектные работы)</t>
  </si>
  <si>
    <t>Основное мероприятие 3.4</t>
  </si>
  <si>
    <t>Государственная поддержка организаций, осуществляющих деятельность в сфере перевозок пассажиров водным транспортом в муниципальном сообщении</t>
  </si>
  <si>
    <t xml:space="preserve"> Количество пассажиров, перевезенных водным транспортом в муниципальном сообщении</t>
  </si>
  <si>
    <t>Показатель (индикатор) наименование</t>
  </si>
  <si>
    <t>Показатель 3.4 таблицы приложения 1</t>
  </si>
  <si>
    <t>сети автомобильных дорог общего пользования местного значения</t>
  </si>
  <si>
    <t>7.2</t>
  </si>
  <si>
    <t>сети автомобильных дорог общего пользования регионального (межмуниципального) значения</t>
  </si>
  <si>
    <t>7.1</t>
  </si>
  <si>
    <r>
      <t xml:space="preserve">Доля протяженности автомобильных дорог общего пользования регионального (межмуниципального) и местного значения, соответствующих нормативным требованиям к транспортно-эксплуатационным показателям, </t>
    </r>
    <r>
      <rPr>
        <i/>
        <sz val="12"/>
        <rFont val="Times New Roman"/>
        <family val="1"/>
      </rPr>
      <t>на 31 декабря отчетного года, в том числе;</t>
    </r>
  </si>
  <si>
    <t>км</t>
  </si>
  <si>
    <t>6.2</t>
  </si>
  <si>
    <t>6.1</t>
  </si>
  <si>
    <r>
      <t xml:space="preserve">Прирост протяженности автомобильных дорог общего пользования регионального (межмуниципального) и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</t>
    </r>
    <r>
      <rPr>
        <i/>
        <sz val="12"/>
        <rFont val="Times New Roman"/>
        <family val="1"/>
      </rPr>
      <t>в том числе:</t>
    </r>
  </si>
  <si>
    <t>автомобильных дорог общего пользования местного значения</t>
  </si>
  <si>
    <t>автомобильных дорог общего пользования регионального (межмуниципального) значения</t>
  </si>
  <si>
    <r>
      <t xml:space="preserve">Общая протяженность автомобильных дорог общего пользования регионального (межмуниципального) и местного значения, соответствующих нормативным требованиям к транспортно-эксплуатационным показателям, </t>
    </r>
    <r>
      <rPr>
        <i/>
        <sz val="12"/>
        <rFont val="Times New Roman"/>
        <family val="1"/>
      </rPr>
      <t>на 31 декабря отчетного года, в том числе:</t>
    </r>
  </si>
  <si>
    <r>
      <t xml:space="preserve">Прирост протяженности автомобильных дорог общего пользования регионального (межмуниципального) и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дорог, </t>
    </r>
    <r>
      <rPr>
        <i/>
        <sz val="12"/>
        <rFont val="Times New Roman"/>
        <family val="1"/>
      </rPr>
      <t>в том числе:</t>
    </r>
  </si>
  <si>
    <r>
      <t xml:space="preserve">Прирост протяженности сети автомобильных дорог регионального (межмуниципального) и местного значения на территории субъекта Российской Федерации в результате строительства новых автомобильных дорог, </t>
    </r>
    <r>
      <rPr>
        <i/>
        <sz val="12"/>
        <rFont val="Times New Roman"/>
        <family val="1"/>
      </rPr>
      <t>в том числе:</t>
    </r>
  </si>
  <si>
    <r>
      <t xml:space="preserve">Объемы ввода в эксплуатацию после строительства и реконструкции автомобильных дорог общего пользования регионального (межмуниципального) и местного значения, </t>
    </r>
    <r>
      <rPr>
        <i/>
        <sz val="12"/>
        <rFont val="Times New Roman"/>
        <family val="1"/>
      </rPr>
      <t xml:space="preserve">в том числе: </t>
    </r>
  </si>
  <si>
    <r>
      <t xml:space="preserve">Протяженность сети автомобильных дорог общего пользования регионального (межмуниципального) и местного значения на территории субъекта Российской Федерации, </t>
    </r>
    <r>
      <rPr>
        <i/>
        <sz val="12"/>
        <rFont val="Times New Roman"/>
        <family val="1"/>
      </rPr>
      <t xml:space="preserve">в том числе: </t>
    </r>
  </si>
  <si>
    <t>2013 год</t>
  </si>
  <si>
    <t>в том числе:</t>
  </si>
  <si>
    <t>2013-2025 годы</t>
  </si>
  <si>
    <t>2003-2012 годы</t>
  </si>
  <si>
    <t>Показатели и индикаторы</t>
  </si>
  <si>
    <t xml:space="preserve">о целевых показателях (индикаторах) Подпрограммы 1 "Развитие дорожного хозяйства" Государственной программы Камчатского края "Развитие транспортной системы в Камчатском крае". </t>
  </si>
  <si>
    <t xml:space="preserve">«Приложение 8 к Программе </t>
  </si>
  <si>
    <t>14. Приложение 10 к Программе изложить в следующей редакции:</t>
  </si>
  <si>
    <t xml:space="preserve">"Приложение 10 к Программе </t>
  </si>
  <si>
    <t xml:space="preserve"> о крупных особо важных для социально-экономического развития Российской Федерации проектах, осуществляемых в рамках Государственной программы Камчатского края "Развитие транспортной системы в Камчатском крае" подпрограммы 1 "Развитие дорожного хозяйства"</t>
  </si>
  <si>
    <t>(наименование программы)</t>
  </si>
  <si>
    <t>№
 п/п</t>
  </si>
  <si>
    <t>Наименование объектов</t>
  </si>
  <si>
    <t xml:space="preserve">Заказчик </t>
  </si>
  <si>
    <t>Дата и номер положительного заключения государственной экспертизы проектов</t>
  </si>
  <si>
    <t>Год ввода в эксплуа-тацию</t>
  </si>
  <si>
    <t xml:space="preserve">Мощность по проектно-сметной документации </t>
  </si>
  <si>
    <t>Стоимость в ценах соответствующих лет (тыс.руб)</t>
  </si>
  <si>
    <t xml:space="preserve">Подлежит выполнению с 01.01.2015 года до конца строительства </t>
  </si>
  <si>
    <t>Объем финансирования, тыс. рублей, в том числе по годам</t>
  </si>
  <si>
    <t>ввод</t>
  </si>
  <si>
    <t>из них искусст-венные сооружения, пог.м.</t>
  </si>
  <si>
    <t>из них искусст-венных соору-жений, пог.м</t>
  </si>
  <si>
    <t>Остаток сметной стоимости в ценах соответствующих лет (тыс.руб)</t>
  </si>
  <si>
    <r>
      <t xml:space="preserve">ВСЕГО, </t>
    </r>
    <r>
      <rPr>
        <i/>
        <sz val="10"/>
        <rFont val="Times New Roman"/>
        <family val="1"/>
      </rPr>
      <t>в том числе по объектам капитального строительства:</t>
    </r>
  </si>
  <si>
    <t>КГКУ "Камчатуправтодор"</t>
  </si>
  <si>
    <t>ГАУ "Государственная экспертиза проектной документации Камчатского края" от 22.12.2011 № 41-1-5-0163-11</t>
  </si>
  <si>
    <t xml:space="preserve"> ФАУ «Главное управление государственной экспертизы» Хабаровский филиал № 276-14ХГЭ-1669/02 от 27.11.2014</t>
  </si>
  <si>
    <t>Реконструкция автомобильной дороги Петропавловск-Камчатский - Мильково на участке км 12 - км 17*</t>
  </si>
  <si>
    <t>№ 41-1-1-3-0013-17 от 03.03.2017 (1 этап), № 41-1-1-3-0015-17 от 14.03.2017 (2 этап), на стадии разработки ПИР</t>
  </si>
  <si>
    <t>Реконструкция автомобильной дороги Петропавловск-Камчатский - Мильково на участке км 152- км 170</t>
  </si>
  <si>
    <t xml:space="preserve">№ 41-1-5-0078-15 от 18.09.2015, № 2-1-6-0037-15 от  18.09.2015 </t>
  </si>
  <si>
    <t>Реконструкция автомобильной дороги Петропавловск-Камчатский - Мильково на участке км 231 -  км 249</t>
  </si>
  <si>
    <t xml:space="preserve"> № 41-1-5-0077-15 от 17.09.2015, № 2-1-6-0036-15  от 17.09.2015 </t>
  </si>
  <si>
    <t>ГАУ "Государственная экспертиза проектной документации Камчатского края" от 15.02.2013 № 41-1-4-0011-13</t>
  </si>
  <si>
    <t>Реконструкция автомобильной дороги Петропавловск-Камчатский - Мильково на участке строительства западного обхода г. Елизово км 27 - км 30 с подъездом к аэропорту*</t>
  </si>
  <si>
    <t>на стадии разработки ПИР</t>
  </si>
  <si>
    <t>Строительство мостового перехода через р. Кирганик на 16 км автомобильной дороги Мильково – Ключи – Усть-Камчатск</t>
  </si>
  <si>
    <t xml:space="preserve">ФАУ «Главное управление государственной экспертизы» Хабаровский филиал от 01.10.2014  № 236-14/ХГЭ-1634/02 </t>
  </si>
  <si>
    <t>Реконструкция автомобильной дороги Петропавловск-Камчатский - Мильково на участке км 171 -  км 181</t>
  </si>
  <si>
    <t>№ 41-1-1-3-0039-16 от 14.06.2016, № 2-1-6-0022-16 от 15.06.2016</t>
  </si>
  <si>
    <t>Реконструкция автомобильной дороги Петропавловск-Камчатский - Мильково на участке км 181 -  км 195*</t>
  </si>
  <si>
    <t>№ 41-1-1-3-0064-17 от 22.09.17, № 2-1-6-0104-17 от 11.12.2017; № 41-1-1-3-0074-17 от 19.09.17, № 2-1-6-0105-17 от 14.12.17</t>
  </si>
  <si>
    <t>Реконструкция автомобильной дороги Петропавловск-Камчатский - Мильково на участке км 195 -  км 208*</t>
  </si>
  <si>
    <t>№ 41-1-1-3-0077-17 от 16.10.17, № 2-1-6-0107-17 от 19.12.17; № 41-1-1-3-0072-17 от 16.10.17, № 2-1-6-0103-17 от 06.12.17</t>
  </si>
  <si>
    <t>Реконструкция автомобильной дороги Петропавловск-Камчатский - Мильково на участке км 208 -  км 219</t>
  </si>
  <si>
    <t>№ 41-1-1-3-0040-16 от 14.06.2016, № 2-1-6-0023-16 от 16.06.2016</t>
  </si>
  <si>
    <t>13.</t>
  </si>
  <si>
    <t>Реконструкция автомобильной дороги Петропавловск-Камчатский - Мильково на участке км 220 -  км 230</t>
  </si>
  <si>
    <t>№ 41-1-1-3-0041-16 от 14.06.2016, № 2-1-6-0024-16 от 17.06.2016</t>
  </si>
  <si>
    <t>* Стоимость объектов определена как предполагаемая, в соответствии с объектами-аналогами</t>
  </si>
  <si>
    <t>Примечание: по объектам, по которым завершение строительства (реконструкции) предусмотрено за пределами 2015 года, в графе 14 указывается объем финансирования по годам до ввода объекта в эксплуатацию.</t>
  </si>
  <si>
    <t xml:space="preserve">Строительство стационарного пункта весового контроля на автомобильной дороге Петропавловск-Камчатский-Мильково </t>
  </si>
  <si>
    <t>27.</t>
  </si>
  <si>
    <t>планируется к разработке</t>
  </si>
  <si>
    <t>Реконструкция автомобильной дороги с/х Начикинский - пос. Усть-Большерецк - пос. Октябрьский на участке км 52 - км 72*</t>
  </si>
  <si>
    <t>26.</t>
  </si>
  <si>
    <t>Реконструкция автомобильной дороги с/х Начикинский - пос. Усть-Большерецк - пос. Октябрьский на участке км 27 - км 51*</t>
  </si>
  <si>
    <t>25.</t>
  </si>
  <si>
    <t>Реконструкция автомобильной дороги с/х Начикинский - пос. Усть-Большерецк - пос. Октябрьский на участке км 0 - км 26*</t>
  </si>
  <si>
    <t>24.</t>
  </si>
  <si>
    <t xml:space="preserve">Реконструкция автомобильной дороги с/з Начикинский - пос. Усть-Большерецк - пос.Октябрьский  - реконструкция моста через р. Гольцовка </t>
  </si>
  <si>
    <t>23.</t>
  </si>
  <si>
    <t>Реконструкция автомобильной дороги с/х Начикинский - пос. Усть-Большерецк - пос. Октябрьский на участке км 72 - км 107*</t>
  </si>
  <si>
    <t>22.</t>
  </si>
  <si>
    <t>Реконструкция автомобильной дороги Елизово - Паратунка с подъездом к п. Термальный на участке км 24,2 - км 30*</t>
  </si>
  <si>
    <t>21.</t>
  </si>
  <si>
    <t>Реконструкция автомобильной дороги Елизово - Паратунка  на участке км 13 - км 24,20*</t>
  </si>
  <si>
    <t>20.</t>
  </si>
  <si>
    <t>Реконструкция автомобильной дороги Елизово - Паратунка  на участке км 3 - км 12*</t>
  </si>
  <si>
    <t>19.</t>
  </si>
  <si>
    <t>Строительство автозимника продленного действия Анавгай -  Палана на участке км 142 - км 162*</t>
  </si>
  <si>
    <t>18.</t>
  </si>
  <si>
    <t>Строительство автозимника продленного действия Анавгай -  Палана на участке км 121- км 141*</t>
  </si>
  <si>
    <t>17.</t>
  </si>
  <si>
    <t>Строительство автозимника продленного действия Анавгай -  Палана на участке км 101 - км 120*</t>
  </si>
  <si>
    <t>16.</t>
  </si>
  <si>
    <t>Строительство автозимника продленного действия Анавгай -  Палана на участке км 76 - км 100*</t>
  </si>
  <si>
    <t>15.</t>
  </si>
  <si>
    <t>Строительство автозимника продленного действия Анавгай -  Палана на участке км 163 км 183*</t>
  </si>
  <si>
    <t>14.</t>
  </si>
  <si>
    <t>Строительство автозимника продленного действия Анавгай -  Палана на участке км 184 - км 200*</t>
  </si>
  <si>
    <t>Строительство автозимника продленного действия Анавгай -  Палана на участке км 51- км 75*</t>
  </si>
  <si>
    <t>Строительство автозимника продленного действия Анавгай -  Палана на участке км 34- км 50*</t>
  </si>
  <si>
    <t>Строительство автозимника продленного действия Анавгай -  Палана на участке км 201- км 214*</t>
  </si>
  <si>
    <t>Строительство автозимника продленного действия Анавгай -  Палана на участке км 415- км 435*</t>
  </si>
  <si>
    <t>Строительство автозимника продленного действия Анавгай -  Палана на участке км 214- км 229*</t>
  </si>
  <si>
    <t>Строительство автозимника продленного действия Анавгай -  Палана на участке км 17 - км 33*</t>
  </si>
  <si>
    <t>ГАУ "Государтсвенная экспертиза проектной документации Камчатского края". Заключение от 09.11..2015 № 41-1-5-0089-15</t>
  </si>
  <si>
    <t>Строительство линии наружного освещения на автомобильной дороге Петропавловск-Камчатский - Мильково на участке км 12 - км 24*</t>
  </si>
  <si>
    <t>ГАУ "Государственная экспертиза проектной документации Камчатского края" от 29.04.2013 № 41-1-5-0131-13</t>
  </si>
  <si>
    <t>ГАУ "Государтсвенная экспертиза проектной документации Камчатского края". Заключение от 04.09..2015 № 41-1-5-0071-15</t>
  </si>
  <si>
    <t>Реконструкция автомобильной дороги Елизово - Паратунка на кольцевой развязке км 12+700*</t>
  </si>
  <si>
    <t>Строительство автозимника продленного действия Анавгай -  Палана на участке км 0 - км 16*</t>
  </si>
  <si>
    <t>ГАУ "Государтсвенная экспертиза проектной документации Камчатского края". Заключение от 13.07.2015 № 41-1-5-0053-15</t>
  </si>
  <si>
    <t>Строительство автозимника продленного действия Анавгай - Палана на участке км 230 - км 240</t>
  </si>
  <si>
    <t>ГАУ "Государственная экспертиза проектной документации Камчатского края" от 07.12.2010 № 41-1-5-0137-10</t>
  </si>
  <si>
    <r>
      <t xml:space="preserve">ВСЕГО,  </t>
    </r>
    <r>
      <rPr>
        <i/>
        <sz val="10"/>
        <color indexed="8"/>
        <rFont val="Times New Roman"/>
        <family val="1"/>
      </rPr>
      <t>в том числе по объектам капитального строительства:</t>
    </r>
  </si>
  <si>
    <t>Остаток сметной стоимости в ценах соответст-вующих лет (тыс.руб)</t>
  </si>
  <si>
    <t>из них искусст-венные соору-жения, пог.м.</t>
  </si>
  <si>
    <t xml:space="preserve">Подлежит выполнению с 01.01.2015 до конца строительства </t>
  </si>
  <si>
    <t>Стоимость в ценах соответст-вующих лет (тыс.руб)</t>
  </si>
  <si>
    <t>Расчетная мощность (протяженность) искусственных сооружений, км</t>
  </si>
  <si>
    <t>Срок ввода в эксплуа-тацию</t>
  </si>
  <si>
    <t>о проектах, направленных на развитие и увеличение пропускной способности сети автомобильных дорог общего пользования регионального (межмуниципального) значения, осуществляемых в рамках Государственной программы Камчатского края "Развитие транспортной системы в Камчатском крае" подпрограмма 1 "Развитие дорожного хозяйства"</t>
  </si>
  <si>
    <t xml:space="preserve">Приложение 11 к Программе </t>
  </si>
  <si>
    <t xml:space="preserve">Организация перевозок пассажиров автомобильным транспортом на внутримуниципальных маршрутах городского, пригородного сообщения по сниженным тарифам  </t>
  </si>
  <si>
    <t>Организация перевозок пассажиров автомобильным транспортом на внутримуниципальных маршрутах городского, пригородного сообщения по сниженным тарифам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</si>
  <si>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</si>
  <si>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</si>
  <si>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</si>
  <si>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</si>
  <si>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</si>
  <si>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</si>
  <si>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</si>
  <si>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</si>
  <si>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</si>
  <si>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</si>
  <si>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</si>
  <si>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</si>
  <si>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</si>
  <si>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</si>
  <si>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</si>
  <si>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</si>
  <si>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</si>
  <si>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</si>
  <si>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</si>
  <si>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</si>
  <si>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</si>
  <si>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</si>
  <si>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</si>
  <si>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</si>
  <si>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</si>
  <si>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</si>
  <si>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</si>
  <si>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</si>
  <si>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</si>
  <si>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</si>
  <si>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</si>
  <si>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</si>
  <si>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</si>
  <si>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</si>
  <si>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</si>
  <si>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</si>
  <si>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</si>
  <si>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</si>
  <si>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</si>
  <si>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</si>
  <si>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</si>
  <si>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</si>
  <si>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</si>
  <si>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</si>
  <si>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</si>
  <si>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</si>
  <si>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</si>
  <si>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</si>
  <si>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2.2.1</t>
  </si>
  <si>
    <t>2.2.2</t>
  </si>
  <si>
    <t>2.2.3</t>
  </si>
  <si>
    <t>2.1</t>
  </si>
  <si>
    <t>2.2</t>
  </si>
  <si>
    <t>1.1</t>
  </si>
  <si>
    <t>1.2</t>
  </si>
  <si>
    <t>1.3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</si>
  <si>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</si>
  <si>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</si>
  <si>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</si>
  <si>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</si>
  <si>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</si>
  <si>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</si>
  <si>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</si>
  <si>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</si>
  <si>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</si>
  <si>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</si>
  <si>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</si>
  <si>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</si>
  <si>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</si>
  <si>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</si>
  <si>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</si>
  <si>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</si>
  <si>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</si>
  <si>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</si>
  <si>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</si>
  <si>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</si>
  <si>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</si>
  <si>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</si>
  <si>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6.3</t>
  </si>
  <si>
    <t>7.3</t>
  </si>
  <si>
    <t>7.4</t>
  </si>
  <si>
    <t>7.5</t>
  </si>
  <si>
    <t>7.6</t>
  </si>
  <si>
    <t>7.7</t>
  </si>
  <si>
    <t>7.8</t>
  </si>
  <si>
    <t>7.9</t>
  </si>
  <si>
    <t>9.1</t>
  </si>
  <si>
    <t>10.1</t>
  </si>
  <si>
    <t>10.2</t>
  </si>
  <si>
    <t>11.1</t>
  </si>
  <si>
    <t>11.2</t>
  </si>
  <si>
    <t>11.3</t>
  </si>
  <si>
    <t>12.1</t>
  </si>
  <si>
    <t>12.2</t>
  </si>
  <si>
    <t>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и городской агломерации (от базового значения 2017 года)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</si>
  <si>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</si>
  <si>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</si>
  <si>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</si>
  <si>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</si>
  <si>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</si>
  <si>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</si>
  <si>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</si>
  <si>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</si>
  <si>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</si>
  <si>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Мероприятие 1.3.6</t>
  </si>
  <si>
    <t>Мероприятие 1.3.34</t>
  </si>
  <si>
    <t>Мероприятие 1.3.36</t>
  </si>
  <si>
    <t>Мероприятие 1.3.46</t>
  </si>
  <si>
    <t>Мероприятие 1.3.47</t>
  </si>
  <si>
    <t>Мероприятие 1.3.48</t>
  </si>
  <si>
    <t xml:space="preserve">Снижение доступности услуг по перевозке пассажиров автомобильным транспортом по внутримуниципальным маршрутам пригородного сообщения </t>
  </si>
  <si>
    <r>
      <t xml:space="preserve">Показатель 2.2 таблицы приложения 1 </t>
    </r>
    <r>
      <rPr>
        <strike/>
        <sz val="12"/>
        <color indexed="10"/>
        <rFont val="Times New Roman"/>
        <family val="1"/>
      </rPr>
      <t>и показатель 2.1. таблицы приложения 7 к Программе</t>
    </r>
  </si>
  <si>
    <t>Снижение стоимости пассажирского билета путем возмещения недополученных доходов организациям, осуществляющим перевозки водным транспортом на муниципальных маршрутах. Обеспечение возможности развития пассажирского водного транспорта, альтернативного авиационному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</si>
</sst>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"/>
    <numFmt numFmtId="174" formatCode="0.000"/>
    <numFmt numFmtId="175" formatCode="#,##0.0"/>
    <numFmt numFmtId="176" formatCode="0.00000"/>
    <numFmt numFmtId="177" formatCode="0.0"/>
    <numFmt numFmtId="178" formatCode="[$-FC19]d\ mmmm\ yyyy\ &quot;г.&quot;"/>
  </numFmts>
  <fonts count="8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trike/>
      <sz val="12"/>
      <color indexed="1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4"/>
      <name val="Arial Cyr"/>
      <family val="0"/>
    </font>
    <font>
      <vertAlign val="superscript"/>
      <sz val="12"/>
      <name val="Times New Roman"/>
      <family val="1"/>
    </font>
    <font>
      <sz val="12"/>
      <name val="Tahoma"/>
      <family val="2"/>
    </font>
    <font>
      <i/>
      <sz val="10"/>
      <color indexed="8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trike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54" fillId="0" borderId="0" xfId="53" applyAlignment="1">
      <alignment vertical="top" wrapText="1"/>
      <protection/>
    </xf>
    <xf numFmtId="0" fontId="54" fillId="0" borderId="0" xfId="53">
      <alignment/>
      <protection/>
    </xf>
    <xf numFmtId="0" fontId="73" fillId="0" borderId="0" xfId="53" applyFont="1" applyBorder="1" applyAlignment="1">
      <alignment horizontal="center" vertical="center" wrapText="1"/>
      <protection/>
    </xf>
    <xf numFmtId="0" fontId="73" fillId="0" borderId="0" xfId="53" applyFont="1" applyBorder="1" applyAlignment="1">
      <alignment horizontal="right" vertical="center" wrapText="1"/>
      <protection/>
    </xf>
    <xf numFmtId="0" fontId="73" fillId="0" borderId="10" xfId="53" applyFont="1" applyBorder="1" applyAlignment="1">
      <alignment vertical="top" wrapText="1"/>
      <protection/>
    </xf>
    <xf numFmtId="0" fontId="73" fillId="0" borderId="11" xfId="53" applyFont="1" applyBorder="1" applyAlignment="1">
      <alignment vertical="top" wrapText="1"/>
      <protection/>
    </xf>
    <xf numFmtId="0" fontId="73" fillId="0" borderId="12" xfId="53" applyFont="1" applyBorder="1" applyAlignment="1">
      <alignment vertical="top" wrapText="1"/>
      <protection/>
    </xf>
    <xf numFmtId="0" fontId="63" fillId="0" borderId="10" xfId="53" applyFont="1" applyBorder="1" applyAlignment="1">
      <alignment vertical="top" wrapText="1"/>
      <protection/>
    </xf>
    <xf numFmtId="0" fontId="54" fillId="0" borderId="11" xfId="53" applyBorder="1" applyAlignment="1">
      <alignment vertical="top" wrapText="1"/>
      <protection/>
    </xf>
    <xf numFmtId="0" fontId="54" fillId="0" borderId="12" xfId="53" applyBorder="1" applyAlignment="1">
      <alignment vertical="top" wrapText="1"/>
      <protection/>
    </xf>
    <xf numFmtId="0" fontId="63" fillId="0" borderId="13" xfId="53" applyFont="1" applyBorder="1" applyAlignment="1">
      <alignment vertical="top" wrapText="1"/>
      <protection/>
    </xf>
    <xf numFmtId="0" fontId="54" fillId="0" borderId="14" xfId="53" applyBorder="1" applyAlignment="1">
      <alignment vertical="top" wrapText="1"/>
      <protection/>
    </xf>
    <xf numFmtId="0" fontId="54" fillId="0" borderId="15" xfId="53" applyBorder="1" applyAlignment="1">
      <alignment vertical="top" wrapText="1"/>
      <protection/>
    </xf>
    <xf numFmtId="0" fontId="73" fillId="0" borderId="16" xfId="53" applyFont="1" applyBorder="1" applyAlignment="1">
      <alignment vertical="top" wrapText="1"/>
      <protection/>
    </xf>
    <xf numFmtId="0" fontId="73" fillId="0" borderId="17" xfId="53" applyFont="1" applyBorder="1" applyAlignment="1">
      <alignment vertical="top" wrapText="1"/>
      <protection/>
    </xf>
    <xf numFmtId="0" fontId="73" fillId="0" borderId="18" xfId="53" applyFont="1" applyBorder="1" applyAlignment="1">
      <alignment vertical="top" wrapText="1"/>
      <protection/>
    </xf>
    <xf numFmtId="0" fontId="73" fillId="0" borderId="19" xfId="53" applyFont="1" applyBorder="1" applyAlignment="1">
      <alignment horizontal="center" vertical="center" wrapText="1"/>
      <protection/>
    </xf>
    <xf numFmtId="0" fontId="73" fillId="0" borderId="20" xfId="53" applyFont="1" applyBorder="1" applyAlignment="1">
      <alignment horizontal="center" vertical="center" wrapText="1"/>
      <protection/>
    </xf>
    <xf numFmtId="0" fontId="73" fillId="0" borderId="21" xfId="53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" fillId="0" borderId="22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right" vertical="center" wrapText="1"/>
    </xf>
    <xf numFmtId="172" fontId="2" fillId="0" borderId="22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Alignment="1">
      <alignment/>
    </xf>
    <xf numFmtId="172" fontId="2" fillId="0" borderId="2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vertical="center" wrapText="1"/>
    </xf>
    <xf numFmtId="172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172" fontId="7" fillId="0" borderId="2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justify" vertical="center" wrapText="1"/>
    </xf>
    <xf numFmtId="0" fontId="13" fillId="0" borderId="22" xfId="0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/>
    </xf>
    <xf numFmtId="0" fontId="3" fillId="0" borderId="22" xfId="0" applyFont="1" applyFill="1" applyBorder="1" applyAlignment="1">
      <alignment horizontal="justify"/>
    </xf>
    <xf numFmtId="0" fontId="2" fillId="0" borderId="0" xfId="0" applyFont="1" applyFill="1" applyAlignment="1">
      <alignment horizontal="justify"/>
    </xf>
    <xf numFmtId="0" fontId="3" fillId="0" borderId="24" xfId="0" applyFont="1" applyFill="1" applyBorder="1" applyAlignment="1">
      <alignment horizontal="center" vertical="center" wrapText="1"/>
    </xf>
    <xf numFmtId="0" fontId="54" fillId="0" borderId="0" xfId="55" applyFont="1">
      <alignment/>
      <protection/>
    </xf>
    <xf numFmtId="0" fontId="74" fillId="0" borderId="0" xfId="55" applyFont="1" applyAlignment="1">
      <alignment horizontal="justify" vertical="center" wrapText="1"/>
      <protection/>
    </xf>
    <xf numFmtId="0" fontId="75" fillId="0" borderId="0" xfId="55" applyFont="1" applyAlignment="1">
      <alignment wrapText="1"/>
      <protection/>
    </xf>
    <xf numFmtId="0" fontId="73" fillId="0" borderId="0" xfId="55" applyFont="1">
      <alignment/>
      <protection/>
    </xf>
    <xf numFmtId="0" fontId="74" fillId="0" borderId="0" xfId="55" applyFont="1" applyBorder="1" applyAlignment="1">
      <alignment horizontal="center" vertical="center" wrapText="1"/>
      <protection/>
    </xf>
    <xf numFmtId="0" fontId="74" fillId="0" borderId="25" xfId="55" applyFont="1" applyBorder="1" applyAlignment="1">
      <alignment horizontal="center" vertical="center" wrapText="1"/>
      <protection/>
    </xf>
    <xf numFmtId="0" fontId="75" fillId="0" borderId="0" xfId="55" applyFont="1">
      <alignment/>
      <protection/>
    </xf>
    <xf numFmtId="0" fontId="74" fillId="0" borderId="22" xfId="55" applyFont="1" applyBorder="1" applyAlignment="1">
      <alignment horizontal="center" vertical="center"/>
      <protection/>
    </xf>
    <xf numFmtId="49" fontId="74" fillId="0" borderId="22" xfId="55" applyNumberFormat="1" applyFont="1" applyBorder="1" applyAlignment="1">
      <alignment horizontal="justify" vertical="center" wrapText="1"/>
      <protection/>
    </xf>
    <xf numFmtId="0" fontId="3" fillId="33" borderId="22" xfId="0" applyFont="1" applyFill="1" applyBorder="1" applyAlignment="1">
      <alignment horizontal="justify" vertical="center" wrapText="1"/>
    </xf>
    <xf numFmtId="4" fontId="3" fillId="0" borderId="22" xfId="55" applyNumberFormat="1" applyFont="1" applyBorder="1" applyAlignment="1">
      <alignment horizontal="center" vertical="center" wrapText="1"/>
      <protection/>
    </xf>
    <xf numFmtId="0" fontId="74" fillId="0" borderId="22" xfId="55" applyFont="1" applyBorder="1" applyAlignment="1">
      <alignment horizontal="right" vertical="center"/>
      <protection/>
    </xf>
    <xf numFmtId="49" fontId="76" fillId="0" borderId="22" xfId="55" applyNumberFormat="1" applyFont="1" applyBorder="1" applyAlignment="1">
      <alignment horizontal="justify" vertical="center" wrapText="1"/>
      <protection/>
    </xf>
    <xf numFmtId="0" fontId="18" fillId="33" borderId="22" xfId="0" applyFont="1" applyFill="1" applyBorder="1" applyAlignment="1">
      <alignment horizontal="justify" vertical="center" wrapText="1"/>
    </xf>
    <xf numFmtId="4" fontId="18" fillId="0" borderId="22" xfId="55" applyNumberFormat="1" applyFont="1" applyBorder="1" applyAlignment="1">
      <alignment horizontal="right" vertical="center" wrapText="1"/>
      <protection/>
    </xf>
    <xf numFmtId="2" fontId="18" fillId="0" borderId="22" xfId="55" applyNumberFormat="1" applyFont="1" applyBorder="1" applyAlignment="1">
      <alignment horizontal="right" vertical="center" wrapText="1"/>
      <protection/>
    </xf>
    <xf numFmtId="49" fontId="17" fillId="0" borderId="22" xfId="55" applyNumberFormat="1" applyFont="1" applyBorder="1" applyAlignment="1">
      <alignment horizontal="justify" vertical="center" wrapText="1"/>
      <protection/>
    </xf>
    <xf numFmtId="4" fontId="18" fillId="33" borderId="22" xfId="0" applyNumberFormat="1" applyFont="1" applyFill="1" applyBorder="1" applyAlignment="1">
      <alignment horizontal="right" vertical="center"/>
    </xf>
    <xf numFmtId="49" fontId="18" fillId="0" borderId="22" xfId="55" applyNumberFormat="1" applyFont="1" applyBorder="1" applyAlignment="1">
      <alignment horizontal="justify" vertical="center" wrapText="1"/>
      <protection/>
    </xf>
    <xf numFmtId="4" fontId="18" fillId="0" borderId="22" xfId="55" applyNumberFormat="1" applyFont="1" applyBorder="1" applyAlignment="1">
      <alignment horizontal="right" vertical="center"/>
      <protection/>
    </xf>
    <xf numFmtId="0" fontId="74" fillId="0" borderId="0" xfId="55" applyFont="1" applyAlignment="1">
      <alignment horizontal="center" vertical="center"/>
      <protection/>
    </xf>
    <xf numFmtId="49" fontId="74" fillId="0" borderId="0" xfId="55" applyNumberFormat="1" applyFont="1" applyAlignment="1">
      <alignment horizontal="center" vertical="center" wrapText="1"/>
      <protection/>
    </xf>
    <xf numFmtId="173" fontId="77" fillId="0" borderId="0" xfId="55" applyNumberFormat="1" applyFont="1" applyAlignment="1">
      <alignment horizontal="center" vertical="center"/>
      <protection/>
    </xf>
    <xf numFmtId="0" fontId="74" fillId="0" borderId="0" xfId="55" applyFont="1" applyAlignment="1">
      <alignment horizontal="right" vertical="center"/>
      <protection/>
    </xf>
    <xf numFmtId="49" fontId="54" fillId="0" borderId="0" xfId="55" applyNumberFormat="1" applyFont="1">
      <alignment/>
      <protection/>
    </xf>
    <xf numFmtId="2" fontId="54" fillId="0" borderId="0" xfId="55" applyNumberFormat="1" applyFont="1">
      <alignment/>
      <protection/>
    </xf>
    <xf numFmtId="0" fontId="7" fillId="0" borderId="23" xfId="0" applyFont="1" applyFill="1" applyBorder="1" applyAlignment="1">
      <alignment vertical="top"/>
    </xf>
    <xf numFmtId="0" fontId="7" fillId="0" borderId="23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2" fontId="3" fillId="0" borderId="22" xfId="0" applyNumberFormat="1" applyFont="1" applyFill="1" applyBorder="1" applyAlignment="1">
      <alignment horizontal="right" vertical="center" wrapText="1"/>
    </xf>
    <xf numFmtId="175" fontId="3" fillId="0" borderId="22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0" fontId="0" fillId="0" borderId="0" xfId="61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18" fillId="0" borderId="22" xfId="0" applyFont="1" applyFill="1" applyBorder="1" applyAlignment="1">
      <alignment horizontal="justify" vertical="center" wrapText="1"/>
    </xf>
    <xf numFmtId="49" fontId="3" fillId="0" borderId="22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justify" vertical="center" wrapText="1"/>
    </xf>
    <xf numFmtId="49" fontId="3" fillId="0" borderId="27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 wrapText="1"/>
    </xf>
    <xf numFmtId="49" fontId="3" fillId="0" borderId="24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justify" vertical="center" wrapText="1"/>
    </xf>
    <xf numFmtId="0" fontId="2" fillId="34" borderId="22" xfId="0" applyFont="1" applyFill="1" applyBorder="1" applyAlignment="1">
      <alignment horizontal="center" vertical="center" wrapText="1"/>
    </xf>
    <xf numFmtId="173" fontId="2" fillId="34" borderId="22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/>
    </xf>
    <xf numFmtId="173" fontId="2" fillId="0" borderId="22" xfId="0" applyNumberFormat="1" applyFont="1" applyFill="1" applyBorder="1" applyAlignment="1">
      <alignment horizontal="center" vertical="center" wrapText="1"/>
    </xf>
    <xf numFmtId="173" fontId="0" fillId="0" borderId="22" xfId="0" applyNumberFormat="1" applyFont="1" applyBorder="1" applyAlignment="1">
      <alignment/>
    </xf>
    <xf numFmtId="0" fontId="2" fillId="0" borderId="22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/>
    </xf>
    <xf numFmtId="173" fontId="0" fillId="0" borderId="22" xfId="0" applyNumberFormat="1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173" fontId="2" fillId="33" borderId="22" xfId="0" applyNumberFormat="1" applyFont="1" applyFill="1" applyBorder="1" applyAlignment="1">
      <alignment horizontal="center" vertical="center" wrapText="1"/>
    </xf>
    <xf numFmtId="0" fontId="78" fillId="33" borderId="2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center" vertical="center" wrapText="1"/>
    </xf>
    <xf numFmtId="173" fontId="2" fillId="3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3" fontId="79" fillId="33" borderId="22" xfId="0" applyNumberFormat="1" applyFont="1" applyFill="1" applyBorder="1" applyAlignment="1">
      <alignment horizontal="center" vertical="center" wrapText="1"/>
    </xf>
    <xf numFmtId="172" fontId="2" fillId="33" borderId="22" xfId="0" applyNumberFormat="1" applyFont="1" applyFill="1" applyBorder="1" applyAlignment="1">
      <alignment horizontal="center" vertical="center"/>
    </xf>
    <xf numFmtId="0" fontId="79" fillId="33" borderId="22" xfId="0" applyFont="1" applyFill="1" applyBorder="1" applyAlignment="1">
      <alignment horizontal="center" vertical="center" wrapText="1"/>
    </xf>
    <xf numFmtId="0" fontId="79" fillId="33" borderId="22" xfId="0" applyFont="1" applyFill="1" applyBorder="1" applyAlignment="1">
      <alignment horizontal="justify" vertical="center" wrapText="1"/>
    </xf>
    <xf numFmtId="0" fontId="2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3" fontId="80" fillId="33" borderId="22" xfId="0" applyNumberFormat="1" applyFont="1" applyFill="1" applyBorder="1" applyAlignment="1">
      <alignment horizontal="center" vertical="center" wrapText="1"/>
    </xf>
    <xf numFmtId="0" fontId="80" fillId="33" borderId="22" xfId="0" applyFont="1" applyFill="1" applyBorder="1" applyAlignment="1">
      <alignment horizontal="center" vertical="center" wrapText="1"/>
    </xf>
    <xf numFmtId="0" fontId="80" fillId="33" borderId="22" xfId="0" applyFont="1" applyFill="1" applyBorder="1" applyAlignment="1">
      <alignment horizontal="justify" vertical="center" wrapText="1"/>
    </xf>
    <xf numFmtId="0" fontId="81" fillId="33" borderId="22" xfId="0" applyFont="1" applyFill="1" applyBorder="1" applyAlignment="1">
      <alignment horizontal="center" wrapText="1"/>
    </xf>
    <xf numFmtId="0" fontId="81" fillId="33" borderId="2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0" fillId="0" borderId="0" xfId="0" applyFont="1" applyAlignment="1">
      <alignment horizontal="center" vertical="center" wrapText="1"/>
    </xf>
    <xf numFmtId="0" fontId="0" fillId="35" borderId="0" xfId="0" applyFont="1" applyFill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173" fontId="3" fillId="0" borderId="22" xfId="0" applyNumberFormat="1" applyFont="1" applyFill="1" applyBorder="1" applyAlignment="1">
      <alignment horizontal="right" vertical="center" wrapText="1"/>
    </xf>
    <xf numFmtId="173" fontId="3" fillId="36" borderId="22" xfId="0" applyNumberFormat="1" applyFont="1" applyFill="1" applyBorder="1" applyAlignment="1">
      <alignment horizontal="right" vertical="center" wrapText="1"/>
    </xf>
    <xf numFmtId="173" fontId="3" fillId="35" borderId="22" xfId="0" applyNumberFormat="1" applyFont="1" applyFill="1" applyBorder="1" applyAlignment="1">
      <alignment horizontal="right" vertical="center" wrapText="1"/>
    </xf>
    <xf numFmtId="173" fontId="3" fillId="0" borderId="22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horizontal="right" vertical="center" wrapText="1"/>
    </xf>
    <xf numFmtId="173" fontId="3" fillId="0" borderId="27" xfId="0" applyNumberFormat="1" applyFont="1" applyFill="1" applyBorder="1" applyAlignment="1">
      <alignment horizontal="right" vertical="center" wrapText="1"/>
    </xf>
    <xf numFmtId="173" fontId="3" fillId="0" borderId="22" xfId="0" applyNumberFormat="1" applyFont="1" applyFill="1" applyBorder="1" applyAlignment="1">
      <alignment vertical="center" wrapText="1"/>
    </xf>
    <xf numFmtId="173" fontId="3" fillId="0" borderId="22" xfId="0" applyNumberFormat="1" applyFont="1" applyFill="1" applyBorder="1" applyAlignment="1">
      <alignment horizontal="center" vertical="center" wrapText="1"/>
    </xf>
    <xf numFmtId="173" fontId="3" fillId="0" borderId="24" xfId="0" applyNumberFormat="1" applyFont="1" applyFill="1" applyBorder="1" applyAlignment="1">
      <alignment horizontal="center" vertical="center" wrapText="1"/>
    </xf>
    <xf numFmtId="173" fontId="3" fillId="0" borderId="24" xfId="0" applyNumberFormat="1" applyFont="1" applyFill="1" applyBorder="1" applyAlignment="1">
      <alignment horizontal="right" vertical="center" wrapText="1"/>
    </xf>
    <xf numFmtId="173" fontId="3" fillId="0" borderId="22" xfId="62" applyNumberFormat="1" applyFont="1" applyFill="1" applyBorder="1" applyAlignment="1">
      <alignment horizontal="right" vertical="center" wrapText="1"/>
    </xf>
    <xf numFmtId="173" fontId="3" fillId="0" borderId="22" xfId="0" applyNumberFormat="1" applyFont="1" applyFill="1" applyBorder="1" applyAlignment="1">
      <alignment horizontal="center" vertical="center"/>
    </xf>
    <xf numFmtId="173" fontId="3" fillId="0" borderId="22" xfId="0" applyNumberFormat="1" applyFont="1" applyFill="1" applyBorder="1" applyAlignment="1">
      <alignment horizontal="right" vertical="center"/>
    </xf>
    <xf numFmtId="173" fontId="3" fillId="36" borderId="22" xfId="0" applyNumberFormat="1" applyFont="1" applyFill="1" applyBorder="1" applyAlignment="1">
      <alignment horizontal="right" vertical="center"/>
    </xf>
    <xf numFmtId="173" fontId="3" fillId="0" borderId="27" xfId="0" applyNumberFormat="1" applyFont="1" applyFill="1" applyBorder="1" applyAlignment="1">
      <alignment horizontal="center" vertical="center"/>
    </xf>
    <xf numFmtId="173" fontId="3" fillId="0" borderId="27" xfId="0" applyNumberFormat="1" applyFont="1" applyFill="1" applyBorder="1" applyAlignment="1">
      <alignment horizontal="right" vertical="center"/>
    </xf>
    <xf numFmtId="173" fontId="3" fillId="36" borderId="27" xfId="0" applyNumberFormat="1" applyFont="1" applyFill="1" applyBorder="1" applyAlignment="1">
      <alignment horizontal="right" vertical="center"/>
    </xf>
    <xf numFmtId="14" fontId="3" fillId="0" borderId="22" xfId="0" applyNumberFormat="1" applyFont="1" applyFill="1" applyBorder="1" applyAlignment="1">
      <alignment horizontal="center" vertical="center"/>
    </xf>
    <xf numFmtId="0" fontId="54" fillId="0" borderId="0" xfId="53" applyBorder="1" applyAlignment="1">
      <alignment vertical="top" wrapText="1"/>
      <protection/>
    </xf>
    <xf numFmtId="0" fontId="73" fillId="0" borderId="0" xfId="53" applyFont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2" fillId="0" borderId="22" xfId="0" applyNumberFormat="1" applyFont="1" applyFill="1" applyBorder="1" applyAlignment="1">
      <alignment horizontal="right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justify" vertical="center" wrapText="1"/>
    </xf>
    <xf numFmtId="0" fontId="7" fillId="0" borderId="31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>
      <alignment horizontal="justify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right" vertical="center" wrapText="1"/>
    </xf>
    <xf numFmtId="49" fontId="2" fillId="0" borderId="29" xfId="0" applyNumberFormat="1" applyFont="1" applyFill="1" applyBorder="1" applyAlignment="1">
      <alignment horizontal="right" vertical="center" wrapText="1"/>
    </xf>
    <xf numFmtId="49" fontId="2" fillId="0" borderId="27" xfId="0" applyNumberFormat="1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7" fillId="0" borderId="29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17" fontId="7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6" fontId="2" fillId="0" borderId="22" xfId="0" applyNumberFormat="1" applyFont="1" applyFill="1" applyBorder="1" applyAlignment="1">
      <alignment horizontal="right" vertical="center" wrapText="1"/>
    </xf>
    <xf numFmtId="0" fontId="16" fillId="0" borderId="31" xfId="0" applyFont="1" applyFill="1" applyBorder="1" applyAlignment="1">
      <alignment horizontal="justify" vertical="center" wrapText="1"/>
    </xf>
    <xf numFmtId="0" fontId="16" fillId="0" borderId="32" xfId="0" applyFont="1" applyFill="1" applyBorder="1" applyAlignment="1">
      <alignment horizontal="justify" vertical="center" wrapText="1"/>
    </xf>
    <xf numFmtId="16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4" fillId="0" borderId="3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9" fillId="33" borderId="22" xfId="0" applyFont="1" applyFill="1" applyBorder="1" applyAlignment="1">
      <alignment horizontal="center" vertical="center" wrapText="1"/>
    </xf>
    <xf numFmtId="0" fontId="79" fillId="33" borderId="26" xfId="0" applyFont="1" applyFill="1" applyBorder="1" applyAlignment="1">
      <alignment horizontal="center" vertical="center" wrapText="1"/>
    </xf>
    <xf numFmtId="0" fontId="79" fillId="33" borderId="30" xfId="0" applyFont="1" applyFill="1" applyBorder="1" applyAlignment="1">
      <alignment horizontal="center" vertical="center" wrapText="1"/>
    </xf>
    <xf numFmtId="0" fontId="79" fillId="33" borderId="28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 wrapText="1"/>
    </xf>
    <xf numFmtId="0" fontId="82" fillId="0" borderId="0" xfId="0" applyFont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79" fillId="33" borderId="24" xfId="0" applyFont="1" applyFill="1" applyBorder="1" applyAlignment="1">
      <alignment horizontal="center" vertical="center" wrapText="1"/>
    </xf>
    <xf numFmtId="0" fontId="79" fillId="33" borderId="27" xfId="0" applyFont="1" applyFill="1" applyBorder="1" applyAlignment="1">
      <alignment horizontal="center" vertical="center" wrapText="1"/>
    </xf>
    <xf numFmtId="0" fontId="73" fillId="0" borderId="0" xfId="55" applyFont="1" applyAlignment="1">
      <alignment wrapText="1"/>
      <protection/>
    </xf>
    <xf numFmtId="0" fontId="74" fillId="0" borderId="0" xfId="55" applyFont="1" applyBorder="1" applyAlignment="1">
      <alignment horizontal="center" vertical="center" wrapText="1"/>
      <protection/>
    </xf>
    <xf numFmtId="0" fontId="74" fillId="0" borderId="22" xfId="55" applyFont="1" applyBorder="1" applyAlignment="1">
      <alignment horizontal="center" vertical="center" wrapText="1"/>
      <protection/>
    </xf>
    <xf numFmtId="0" fontId="74" fillId="0" borderId="24" xfId="55" applyFont="1" applyBorder="1" applyAlignment="1">
      <alignment horizontal="center" vertical="center" wrapText="1"/>
      <protection/>
    </xf>
    <xf numFmtId="0" fontId="74" fillId="0" borderId="27" xfId="55" applyFont="1" applyBorder="1" applyAlignment="1">
      <alignment horizontal="center" vertical="center" wrapText="1"/>
      <protection/>
    </xf>
    <xf numFmtId="0" fontId="74" fillId="0" borderId="22" xfId="55" applyFont="1" applyBorder="1" applyAlignment="1">
      <alignment horizontal="center" vertical="center"/>
      <protection/>
    </xf>
    <xf numFmtId="49" fontId="74" fillId="0" borderId="22" xfId="55" applyNumberFormat="1" applyFont="1" applyBorder="1" applyAlignment="1">
      <alignment horizontal="justify" vertical="center" wrapText="1"/>
      <protection/>
    </xf>
    <xf numFmtId="0" fontId="74" fillId="0" borderId="22" xfId="55" applyFont="1" applyBorder="1" applyAlignment="1">
      <alignment horizontal="right" vertical="center"/>
      <protection/>
    </xf>
    <xf numFmtId="49" fontId="17" fillId="0" borderId="22" xfId="55" applyNumberFormat="1" applyFont="1" applyBorder="1" applyAlignment="1">
      <alignment horizontal="justify" vertical="center" wrapText="1"/>
      <protection/>
    </xf>
    <xf numFmtId="49" fontId="76" fillId="0" borderId="22" xfId="55" applyNumberFormat="1" applyFont="1" applyBorder="1" applyAlignment="1">
      <alignment horizontal="justify" vertical="center" wrapText="1"/>
      <protection/>
    </xf>
    <xf numFmtId="0" fontId="74" fillId="0" borderId="0" xfId="55" applyFont="1" applyAlignment="1">
      <alignment horizontal="right" vertical="center" wrapText="1"/>
      <protection/>
    </xf>
    <xf numFmtId="0" fontId="74" fillId="0" borderId="0" xfId="55" applyFont="1" applyAlignment="1">
      <alignment horizontal="center"/>
      <protection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83" fillId="0" borderId="22" xfId="0" applyFont="1" applyFill="1" applyBorder="1" applyAlignment="1">
      <alignment horizontal="center" vertical="center" wrapText="1"/>
    </xf>
    <xf numFmtId="172" fontId="84" fillId="0" borderId="22" xfId="0" applyNumberFormat="1" applyFont="1" applyFill="1" applyBorder="1" applyAlignment="1">
      <alignment horizontal="right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MAKS~1\AppData\Local\Temp\Rar$DIa0.839\&#1043;&#1086;&#1089;&#1087;&#1088;&#1086;&#1075;&#1088;&#1072;&#1084;&#1084;&#1072;\&#1048;&#1079;&#1084;&#1077;&#1085;&#1077;&#1085;&#1080;&#1103;%20&#1044;&#1045;&#1050;&#1040;&#1041;&#1056;&#1068;%202015\&#1055;&#1088;&#1080;&#1083;&#1086;&#1078;&#1077;&#1085;&#1080;&#1077;%205%20&#1085;&#1072;%2015%20-%2016%20&#1075;&#1086;&#1076;%20(&#1087;&#1086;&#1076;%20&#1073;&#1102;&#1076;&#1078;&#1077;&#1090;%20&#1080;%20&#1080;&#1085;&#1074;&#1077;&#1089;&#1090;%2025.12.1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86;&#1080;%20&#1087;&#1086;&#1083;&#1091;&#1095;&#1077;&#1085;&#1085;&#1099;&#1077;%20&#1092;&#1072;&#1081;&#1083;&#1099;\&#1052;&#1054;&#1048;\&#1043;&#1086;&#1089;&#1087;&#1088;&#1086;&#1075;&#1088;&#1072;&#1084;&#1084;&#1072;\&#1043;&#1055;%20&#1085;&#1072;%202019%20&#1075;&#1086;&#1076;\&#1080;&#1079;&#1084;&#1077;&#1085;&#1077;&#1085;&#1080;&#1103;%20&#1052;&#1040;&#1056;&#1058;\&#1074;%20&#1088;&#1077;&#1076;&#1072;&#1082;&#1094;&#1080;&#1102;\&#1055;&#1088;&#1080;&#1083;&#1086;&#1078;&#1077;&#1085;&#1080;&#1103;%201,%203,%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86;&#1080;%20&#1087;&#1086;&#1083;&#1091;&#1095;&#1077;&#1085;&#1085;&#1099;&#1077;%20&#1092;&#1072;&#1081;&#1083;&#1099;\&#1052;&#1054;&#1048;\&#1043;&#1086;&#1089;&#1087;&#1088;&#1086;&#1075;&#1088;&#1072;&#1084;&#1084;&#1072;\&#1043;&#1055;%202017%20&#1075;&#1086;&#1076;\&#1040;&#1042;&#1043;&#1059;&#1057;&#1058;-&#1054;&#1050;&#1058;&#1071;&#1041;&#1056;&#1068;\&#1055;&#1088;&#1080;&#1083;&#1086;&#1078;&#1077;&#1085;&#1080;&#1103;%20&#1089;%201%20&#1087;&#1086;%2012%20(&#1086;&#1082;&#1090;&#1103;&#1073;&#1088;&#1100;%202017%20&#1050;&#1043;&#1050;&#1059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MAKS~1\AppData\Local\Temp\Rar$DIa0.299\&#1055;&#1088;&#1080;&#1083;&#1086;&#1078;&#1077;&#1085;&#1080;&#1103;%201%20&#1080;%2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\&#1043;&#1086;&#1089;&#1087;&#1088;&#1086;&#1075;&#1088;&#1072;&#1084;&#1084;&#1072;\&#1043;&#1055;%202017%20&#1075;&#1086;&#1076;\&#1040;&#1042;&#1043;&#1059;&#1057;&#1058;-&#1054;&#1050;&#1058;&#1071;&#1041;&#1056;&#1068;\&#1055;&#1088;&#1080;&#1083;&#1086;&#1078;&#1077;&#1085;&#1080;&#1103;%20&#1089;%201%20&#1087;&#1086;%2012%20(&#1086;&#1082;&#1090;&#1103;&#1073;&#1088;&#1100;%202017%20&#1050;&#1043;&#1050;&#1059;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MAKS~1\AppData\Local\Temp\Rar$DIa0.721\&#1055;&#1088;&#1080;&#1083;&#1086;&#1078;&#1077;&#1085;&#1080;&#1103;%201-5%20(&#1089;%20&#1080;&#1079;&#1084;&#1077;&#1085;&#1077;&#1085;&#1080;&#1103;&#1084;&#1080;%20&#1040;&#1055;&#1056;&#1045;&#1051;&#1068;%20&#1086;&#1090;%20&#1050;&#1043;&#1050;&#105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 внебюджет"/>
      <sheetName val="Приложение 1"/>
      <sheetName val="Приложение 2"/>
      <sheetName val="Приложение 5"/>
      <sheetName val="Лист1"/>
      <sheetName val="Лист2"/>
      <sheetName val="3"/>
      <sheetName val="6"/>
      <sheetName val="7"/>
      <sheetName val="8"/>
      <sheetName val="9"/>
      <sheetName val="10"/>
    </sheetNames>
    <sheetDataSet>
      <sheetData sheetId="5">
        <row r="74">
          <cell r="G74">
            <v>36624.1245</v>
          </cell>
          <cell r="H74">
            <v>34185.3862</v>
          </cell>
        </row>
        <row r="87">
          <cell r="G87">
            <v>78666.144</v>
          </cell>
          <cell r="H87">
            <v>84559.96601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 внебюджет"/>
      <sheetName val="Приложение 1"/>
      <sheetName val="Приложение 3"/>
      <sheetName val="Приложение 8"/>
      <sheetName val="2"/>
      <sheetName val="3"/>
      <sheetName val="лист1"/>
      <sheetName val="лист2"/>
    </sheetNames>
    <sheetDataSet>
      <sheetData sheetId="5">
        <row r="15">
          <cell r="H15">
            <v>49.7</v>
          </cell>
          <cell r="I15">
            <v>49.7</v>
          </cell>
          <cell r="J15">
            <v>49.7</v>
          </cell>
          <cell r="M15">
            <v>0</v>
          </cell>
          <cell r="N15">
            <v>0</v>
          </cell>
          <cell r="O15">
            <v>0</v>
          </cell>
        </row>
        <row r="40">
          <cell r="D40">
            <v>3.84</v>
          </cell>
          <cell r="E40">
            <v>13.729000000000001</v>
          </cell>
          <cell r="F40">
            <v>13.54</v>
          </cell>
          <cell r="G40">
            <v>14.269</v>
          </cell>
          <cell r="H40">
            <v>0.46</v>
          </cell>
          <cell r="I40">
            <v>12.5</v>
          </cell>
          <cell r="J40">
            <v>14.35</v>
          </cell>
          <cell r="K40">
            <v>15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6">
        <row r="74">
          <cell r="I74">
            <v>34669.291000000005</v>
          </cell>
          <cell r="J74">
            <v>56526.75779999999</v>
          </cell>
          <cell r="K74">
            <v>38606.74</v>
          </cell>
          <cell r="P74">
            <v>46596.825300000004</v>
          </cell>
          <cell r="Q74">
            <v>50324.57133</v>
          </cell>
          <cell r="R74">
            <v>54350.53703000001</v>
          </cell>
        </row>
        <row r="87">
          <cell r="I87">
            <v>82072.44</v>
          </cell>
          <cell r="J87">
            <v>84962.573</v>
          </cell>
          <cell r="K87">
            <v>87644.61</v>
          </cell>
          <cell r="P87">
            <v>137727.6141</v>
          </cell>
          <cell r="Q87">
            <v>148745.82323</v>
          </cell>
          <cell r="R87">
            <v>160645.48909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5 внебюджет"/>
      <sheetName val="Приложение 1"/>
      <sheetName val="Приложение 3"/>
      <sheetName val="Приложение 7"/>
      <sheetName val="Приложени 8"/>
      <sheetName val="Приложение 9"/>
      <sheetName val="Приложение 10"/>
      <sheetName val="Приложение 11"/>
      <sheetName val="Приложение 12"/>
      <sheetName val="Лист1"/>
    </sheetNames>
    <sheetDataSet>
      <sheetData sheetId="2">
        <row r="19">
          <cell r="G19">
            <v>21460.6</v>
          </cell>
          <cell r="H19">
            <v>54474.2</v>
          </cell>
          <cell r="I19">
            <v>241214.87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39">
          <cell r="G39">
            <v>1268243.0762</v>
          </cell>
          <cell r="H39">
            <v>1860767.7944</v>
          </cell>
          <cell r="I39">
            <v>3476765.60813</v>
          </cell>
          <cell r="J39">
            <v>1075829.584</v>
          </cell>
          <cell r="K39">
            <v>0</v>
          </cell>
          <cell r="L39">
            <v>0</v>
          </cell>
          <cell r="M39">
            <v>3240200</v>
          </cell>
          <cell r="N39">
            <v>2829650</v>
          </cell>
          <cell r="O39">
            <v>2870000</v>
          </cell>
          <cell r="P39">
            <v>5465000</v>
          </cell>
          <cell r="Q39">
            <v>5367500</v>
          </cell>
          <cell r="R39">
            <v>3629000</v>
          </cell>
        </row>
        <row r="369">
          <cell r="H369">
            <v>120166.7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15 внебюджет"/>
      <sheetName val="Приложение 5"/>
      <sheetName val="Прил. 6 "/>
      <sheetName val="Прил. 7"/>
      <sheetName val="Прил. 8"/>
      <sheetName val="Прил. 9"/>
      <sheetName val="Лист1"/>
      <sheetName val="Лист2"/>
      <sheetName val="Лист3"/>
    </sheetNames>
    <sheetDataSet>
      <sheetData sheetId="6">
        <row r="9">
          <cell r="D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5 внебюджет"/>
      <sheetName val="Приложение 1"/>
      <sheetName val="Приложение 3"/>
      <sheetName val="Приложение 7"/>
      <sheetName val="Приложени 8"/>
      <sheetName val="Приложение 9"/>
      <sheetName val="Приложение 10"/>
      <sheetName val="Приложение 11"/>
      <sheetName val="Приложение 12"/>
      <sheetName val="Лист1"/>
    </sheetNames>
    <sheetDataSet>
      <sheetData sheetId="2">
        <row r="48">
          <cell r="G48">
            <v>423324.7274</v>
          </cell>
          <cell r="H48">
            <v>112049.89625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53">
          <cell r="H53">
            <v>304552.311</v>
          </cell>
          <cell r="I53">
            <v>212159.46062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8">
          <cell r="M58">
            <v>542729.852</v>
          </cell>
          <cell r="N58">
            <v>1053000</v>
          </cell>
          <cell r="O58">
            <v>1277893.405</v>
          </cell>
          <cell r="P58">
            <v>0</v>
          </cell>
          <cell r="Q58">
            <v>0</v>
          </cell>
          <cell r="R58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73">
          <cell r="J73">
            <v>1058836.886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8">
          <cell r="G78">
            <v>335465</v>
          </cell>
          <cell r="H78">
            <v>183927.68915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83">
          <cell r="M83">
            <v>1500000</v>
          </cell>
          <cell r="N83">
            <v>1500000</v>
          </cell>
          <cell r="O83">
            <v>1743756.294</v>
          </cell>
          <cell r="Q83">
            <v>0</v>
          </cell>
          <cell r="R83">
            <v>0</v>
          </cell>
        </row>
        <row r="88"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93">
          <cell r="G93">
            <v>0</v>
          </cell>
          <cell r="H93">
            <v>0</v>
          </cell>
          <cell r="I93">
            <v>279140.608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8">
          <cell r="M98">
            <v>319913.705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103"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8">
          <cell r="I108">
            <v>81527.032</v>
          </cell>
        </row>
        <row r="113">
          <cell r="I113">
            <v>207242.533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253">
          <cell r="G253">
            <v>13007.82531</v>
          </cell>
        </row>
        <row r="258">
          <cell r="G258">
            <v>3090.74</v>
          </cell>
          <cell r="H258">
            <v>2221.814</v>
          </cell>
          <cell r="I258">
            <v>8518.156</v>
          </cell>
          <cell r="J258">
            <v>16249.923</v>
          </cell>
        </row>
        <row r="263">
          <cell r="I263">
            <v>11320.19353</v>
          </cell>
        </row>
        <row r="268">
          <cell r="J268">
            <v>9667.08708</v>
          </cell>
        </row>
        <row r="273">
          <cell r="J273">
            <v>9324.63552</v>
          </cell>
        </row>
        <row r="278">
          <cell r="I278">
            <v>9298.35803</v>
          </cell>
        </row>
        <row r="283">
          <cell r="I283">
            <v>12577.10831</v>
          </cell>
        </row>
        <row r="313">
          <cell r="G313">
            <v>7015</v>
          </cell>
          <cell r="H313">
            <v>0</v>
          </cell>
          <cell r="I313">
            <v>7480.019</v>
          </cell>
          <cell r="J313">
            <v>0</v>
          </cell>
        </row>
      </sheetData>
      <sheetData sheetId="5">
        <row r="8">
          <cell r="D8">
            <v>270.568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15 внебюджет"/>
      <sheetName val="Приложение 5"/>
      <sheetName val="Прил. 6 "/>
      <sheetName val="Прил. 6-А"/>
      <sheetName val="Прил. 7"/>
      <sheetName val="Прил.7-А"/>
      <sheetName val="Лист2"/>
    </sheetNames>
    <sheetDataSet>
      <sheetData sheetId="4">
        <row r="255">
          <cell r="G255">
            <v>2398.104</v>
          </cell>
        </row>
        <row r="280">
          <cell r="G280">
            <v>6634.18619</v>
          </cell>
        </row>
        <row r="285">
          <cell r="G285">
            <v>6213.997</v>
          </cell>
        </row>
        <row r="290">
          <cell r="G290">
            <v>686.83262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2" customWidth="1"/>
    <col min="2" max="2" width="21.25390625" style="2" customWidth="1"/>
    <col min="3" max="3" width="25.375" style="2" customWidth="1"/>
    <col min="4" max="4" width="12.00390625" style="2" customWidth="1"/>
    <col min="5" max="5" width="11.25390625" style="2" customWidth="1"/>
    <col min="6" max="6" width="15.75390625" style="2" customWidth="1"/>
    <col min="7" max="7" width="13.25390625" style="2" customWidth="1"/>
    <col min="8" max="8" width="12.75390625" style="2" customWidth="1"/>
    <col min="9" max="9" width="16.75390625" style="2" customWidth="1"/>
    <col min="10" max="10" width="13.75390625" style="2" customWidth="1"/>
    <col min="11" max="11" width="12.25390625" style="2" customWidth="1"/>
    <col min="12" max="12" width="21.25390625" style="2" customWidth="1"/>
    <col min="13" max="16384" width="9.125" style="2" customWidth="1"/>
  </cols>
  <sheetData>
    <row r="1" spans="1:20" ht="27.75" customHeight="1">
      <c r="A1" s="1"/>
      <c r="B1" s="1"/>
      <c r="C1" s="204"/>
      <c r="D1" s="204"/>
      <c r="E1" s="204"/>
      <c r="F1" s="204"/>
      <c r="G1" s="204"/>
      <c r="H1" s="204"/>
      <c r="I1" s="204"/>
      <c r="J1" s="204"/>
      <c r="K1" s="1"/>
      <c r="L1" s="4" t="s">
        <v>28</v>
      </c>
      <c r="M1" s="3"/>
      <c r="N1" s="3"/>
      <c r="O1" s="3"/>
      <c r="P1" s="3"/>
      <c r="Q1" s="3"/>
      <c r="R1" s="3"/>
      <c r="S1" s="3"/>
      <c r="T1" s="3"/>
    </row>
    <row r="2" spans="1:16" ht="32.25" customHeight="1">
      <c r="A2" s="1"/>
      <c r="B2" s="205" t="s">
        <v>27</v>
      </c>
      <c r="C2" s="205"/>
      <c r="D2" s="205"/>
      <c r="E2" s="205"/>
      <c r="F2" s="205"/>
      <c r="G2" s="205"/>
      <c r="H2" s="205"/>
      <c r="I2" s="205"/>
      <c r="J2" s="205"/>
      <c r="K2" s="1"/>
      <c r="L2" s="1"/>
      <c r="M2" s="1"/>
      <c r="N2" s="1"/>
      <c r="O2" s="1"/>
      <c r="P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90">
      <c r="A5" s="17" t="s">
        <v>17</v>
      </c>
      <c r="B5" s="18" t="s">
        <v>24</v>
      </c>
      <c r="C5" s="18" t="s">
        <v>25</v>
      </c>
      <c r="D5" s="18" t="s">
        <v>21</v>
      </c>
      <c r="E5" s="18" t="s">
        <v>22</v>
      </c>
      <c r="F5" s="18" t="s">
        <v>23</v>
      </c>
      <c r="G5" s="18" t="s">
        <v>26</v>
      </c>
      <c r="H5" s="18" t="s">
        <v>29</v>
      </c>
      <c r="I5" s="18" t="s">
        <v>30</v>
      </c>
      <c r="J5" s="18" t="s">
        <v>15</v>
      </c>
      <c r="K5" s="18" t="s">
        <v>31</v>
      </c>
      <c r="L5" s="19" t="s">
        <v>32</v>
      </c>
      <c r="M5" s="1"/>
      <c r="N5" s="1"/>
      <c r="O5" s="1"/>
      <c r="P5" s="1"/>
    </row>
    <row r="6" spans="1:16" ht="1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16" ht="15">
      <c r="A7" s="5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16" ht="15">
      <c r="A8" s="5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16" ht="15">
      <c r="A9" s="5" t="s">
        <v>16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16" ht="15">
      <c r="A10" s="5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16" ht="15">
      <c r="A11" s="5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16" ht="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16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44"/>
  <sheetViews>
    <sheetView tabSelected="1" view="pageBreakPreview" zoomScale="70" zoomScaleNormal="70" zoomScaleSheetLayoutView="70" zoomScalePageLayoutView="0" workbookViewId="0" topLeftCell="A1">
      <pane ySplit="7" topLeftCell="A17" activePane="bottomLeft" state="frozen"/>
      <selection pane="topLeft" activeCell="A1" sqref="A1"/>
      <selection pane="bottomLeft" activeCell="B20" sqref="B20"/>
    </sheetView>
  </sheetViews>
  <sheetFormatPr defaultColWidth="9.00390625" defaultRowHeight="12.75"/>
  <cols>
    <col min="1" max="1" width="7.625" style="32" customWidth="1"/>
    <col min="2" max="2" width="126.00390625" style="32" customWidth="1"/>
    <col min="3" max="3" width="14.375" style="32" customWidth="1"/>
    <col min="4" max="4" width="12.375" style="32" customWidth="1"/>
    <col min="5" max="15" width="12.875" style="32" bestFit="1" customWidth="1"/>
    <col min="16" max="16384" width="9.125" style="32" customWidth="1"/>
  </cols>
  <sheetData>
    <row r="1" spans="1:15" s="21" customFormat="1" ht="15.75">
      <c r="A1" s="102"/>
      <c r="B1" s="102"/>
      <c r="C1" s="102"/>
      <c r="D1" s="102"/>
      <c r="E1" s="102"/>
      <c r="F1" s="102"/>
      <c r="G1" s="102"/>
      <c r="H1" s="102"/>
      <c r="I1" s="103"/>
      <c r="J1" s="103"/>
      <c r="K1" s="103"/>
      <c r="L1" s="211" t="s">
        <v>499</v>
      </c>
      <c r="M1" s="211"/>
      <c r="N1" s="211"/>
      <c r="O1" s="211"/>
    </row>
    <row r="2" spans="1:15" ht="15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5.75">
      <c r="A3" s="212" t="s">
        <v>474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5.75">
      <c r="A4" s="213" t="s">
        <v>500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5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s="61" customFormat="1" ht="15.75">
      <c r="A6" s="214" t="s">
        <v>167</v>
      </c>
      <c r="B6" s="214" t="s">
        <v>557</v>
      </c>
      <c r="C6" s="214" t="s">
        <v>501</v>
      </c>
      <c r="D6" s="206" t="s">
        <v>502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</row>
    <row r="7" spans="1:15" s="61" customFormat="1" ht="18.75" customHeight="1">
      <c r="A7" s="214"/>
      <c r="B7" s="214"/>
      <c r="C7" s="214"/>
      <c r="D7" s="42" t="s">
        <v>33</v>
      </c>
      <c r="E7" s="42" t="s">
        <v>34</v>
      </c>
      <c r="F7" s="42" t="s">
        <v>35</v>
      </c>
      <c r="G7" s="42" t="s">
        <v>36</v>
      </c>
      <c r="H7" s="42" t="s">
        <v>37</v>
      </c>
      <c r="I7" s="42" t="s">
        <v>38</v>
      </c>
      <c r="J7" s="42" t="s">
        <v>39</v>
      </c>
      <c r="K7" s="42" t="s">
        <v>40</v>
      </c>
      <c r="L7" s="42" t="s">
        <v>41</v>
      </c>
      <c r="M7" s="42" t="s">
        <v>42</v>
      </c>
      <c r="N7" s="42" t="s">
        <v>43</v>
      </c>
      <c r="O7" s="42" t="s">
        <v>44</v>
      </c>
    </row>
    <row r="8" spans="1:15" s="61" customFormat="1" ht="11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</row>
    <row r="9" spans="1:15" s="61" customFormat="1" ht="23.25" customHeight="1">
      <c r="A9" s="206" t="s">
        <v>168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</row>
    <row r="10" spans="1:15" s="61" customFormat="1" ht="20.25" customHeight="1">
      <c r="A10" s="62" t="s">
        <v>3</v>
      </c>
      <c r="B10" s="63" t="s">
        <v>503</v>
      </c>
      <c r="C10" s="42" t="s">
        <v>504</v>
      </c>
      <c r="D10" s="105">
        <f>лист1!G12</f>
        <v>42.03</v>
      </c>
      <c r="E10" s="105">
        <f>лист1!H12</f>
        <v>13.68</v>
      </c>
      <c r="F10" s="105">
        <f>лист1!I12</f>
        <v>13.15</v>
      </c>
      <c r="G10" s="105">
        <f>лист1!J12</f>
        <v>20.21</v>
      </c>
      <c r="H10" s="105">
        <f>лист1!K12</f>
        <v>10.97</v>
      </c>
      <c r="I10" s="105">
        <f>лист1!L12</f>
        <v>22.98</v>
      </c>
      <c r="J10" s="105">
        <f>лист1!M12</f>
        <v>0</v>
      </c>
      <c r="K10" s="105">
        <v>0</v>
      </c>
      <c r="L10" s="105">
        <f>лист1!O12</f>
        <v>0</v>
      </c>
      <c r="M10" s="105">
        <f>лист1!P12</f>
        <v>0</v>
      </c>
      <c r="N10" s="105">
        <f>лист1!Q12</f>
        <v>15.74</v>
      </c>
      <c r="O10" s="105">
        <f>лист1!R12</f>
        <v>38</v>
      </c>
    </row>
    <row r="11" spans="1:15" s="61" customFormat="1" ht="20.25" customHeight="1">
      <c r="A11" s="62" t="s">
        <v>11</v>
      </c>
      <c r="B11" s="63" t="s">
        <v>505</v>
      </c>
      <c r="C11" s="42" t="s">
        <v>504</v>
      </c>
      <c r="D11" s="105">
        <f>лист1!G13</f>
        <v>1.49</v>
      </c>
      <c r="E11" s="105">
        <f>лист1!H13</f>
        <v>2.17</v>
      </c>
      <c r="F11" s="105">
        <f>лист1!I13</f>
        <v>3.46</v>
      </c>
      <c r="G11" s="105">
        <f>лист1!J13</f>
        <v>2.54</v>
      </c>
      <c r="H11" s="105">
        <f>лист1!K13</f>
        <v>0.28</v>
      </c>
      <c r="I11" s="105">
        <f>лист1!L13</f>
        <v>0.47</v>
      </c>
      <c r="J11" s="105">
        <f>лист1!M13</f>
        <v>0</v>
      </c>
      <c r="K11" s="105">
        <f>лист1!N13</f>
        <v>0</v>
      </c>
      <c r="L11" s="105">
        <f>лист1!O13</f>
        <v>0</v>
      </c>
      <c r="M11" s="105">
        <f>лист1!P13</f>
        <v>0</v>
      </c>
      <c r="N11" s="105">
        <f>лист1!Q13</f>
        <v>0</v>
      </c>
      <c r="O11" s="105">
        <f>лист1!R13</f>
        <v>0</v>
      </c>
    </row>
    <row r="12" spans="1:15" s="61" customFormat="1" ht="18.75" customHeight="1">
      <c r="A12" s="62" t="s">
        <v>68</v>
      </c>
      <c r="B12" s="63" t="s">
        <v>506</v>
      </c>
      <c r="C12" s="42" t="s">
        <v>507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3</v>
      </c>
      <c r="O12" s="106">
        <v>0</v>
      </c>
    </row>
    <row r="13" spans="1:15" s="61" customFormat="1" ht="31.5">
      <c r="A13" s="62" t="s">
        <v>70</v>
      </c>
      <c r="B13" s="63" t="s">
        <v>508</v>
      </c>
      <c r="C13" s="42" t="s">
        <v>509</v>
      </c>
      <c r="D13" s="115">
        <f>лист1!G27</f>
        <v>31.2</v>
      </c>
      <c r="E13" s="115">
        <f>лист1!H27</f>
        <v>32.5</v>
      </c>
      <c r="F13" s="115">
        <f>лист1!I27</f>
        <v>34</v>
      </c>
      <c r="G13" s="115">
        <f>лист1!J27</f>
        <v>41.6</v>
      </c>
      <c r="H13" s="109">
        <v>41.43</v>
      </c>
      <c r="I13" s="115">
        <f>лист1!L27</f>
        <v>43.2</v>
      </c>
      <c r="J13" s="115">
        <f>лист1!M27</f>
        <v>43.4</v>
      </c>
      <c r="K13" s="115">
        <f>лист1!N27</f>
        <v>45.3</v>
      </c>
      <c r="L13" s="115">
        <f>лист1!O27</f>
        <v>47.8</v>
      </c>
      <c r="M13" s="115">
        <f>лист1!P27</f>
        <v>48.9</v>
      </c>
      <c r="N13" s="115">
        <f>лист1!Q27</f>
        <v>50</v>
      </c>
      <c r="O13" s="115">
        <f>лист1!R27</f>
        <v>52.5</v>
      </c>
    </row>
    <row r="14" spans="1:15" s="61" customFormat="1" ht="22.5" customHeight="1">
      <c r="A14" s="62" t="s">
        <v>197</v>
      </c>
      <c r="B14" s="63" t="s">
        <v>510</v>
      </c>
      <c r="C14" s="42" t="s">
        <v>504</v>
      </c>
      <c r="D14" s="60" t="s">
        <v>511</v>
      </c>
      <c r="E14" s="60" t="s">
        <v>511</v>
      </c>
      <c r="F14" s="60" t="s">
        <v>511</v>
      </c>
      <c r="G14" s="60" t="s">
        <v>511</v>
      </c>
      <c r="H14" s="107">
        <f>'[2]3'!H15</f>
        <v>49.7</v>
      </c>
      <c r="I14" s="107">
        <f>'[2]3'!I15</f>
        <v>49.7</v>
      </c>
      <c r="J14" s="107">
        <f>'[2]3'!J15</f>
        <v>49.7</v>
      </c>
      <c r="K14" s="107">
        <v>0</v>
      </c>
      <c r="L14" s="107">
        <v>0</v>
      </c>
      <c r="M14" s="107">
        <f>'[2]3'!M15</f>
        <v>0</v>
      </c>
      <c r="N14" s="107">
        <f>'[2]3'!N15</f>
        <v>0</v>
      </c>
      <c r="O14" s="107">
        <f>'[2]3'!O15</f>
        <v>0</v>
      </c>
    </row>
    <row r="15" spans="1:15" s="61" customFormat="1" ht="31.5">
      <c r="A15" s="62" t="s">
        <v>200</v>
      </c>
      <c r="B15" s="63" t="s">
        <v>512</v>
      </c>
      <c r="C15" s="42" t="s">
        <v>509</v>
      </c>
      <c r="D15" s="60" t="s">
        <v>511</v>
      </c>
      <c r="E15" s="60" t="s">
        <v>511</v>
      </c>
      <c r="F15" s="60" t="s">
        <v>511</v>
      </c>
      <c r="G15" s="60" t="s">
        <v>511</v>
      </c>
      <c r="H15" s="60" t="s">
        <v>511</v>
      </c>
      <c r="I15" s="73">
        <v>52</v>
      </c>
      <c r="J15" s="73">
        <v>57</v>
      </c>
      <c r="K15" s="73">
        <v>62</v>
      </c>
      <c r="L15" s="73">
        <v>70</v>
      </c>
      <c r="M15" s="73">
        <v>77</v>
      </c>
      <c r="N15" s="73">
        <v>85</v>
      </c>
      <c r="O15" s="73">
        <v>88</v>
      </c>
    </row>
    <row r="16" spans="1:15" s="61" customFormat="1" ht="15.75">
      <c r="A16" s="62" t="s">
        <v>204</v>
      </c>
      <c r="B16" s="63" t="s">
        <v>513</v>
      </c>
      <c r="C16" s="42" t="s">
        <v>509</v>
      </c>
      <c r="D16" s="60" t="s">
        <v>511</v>
      </c>
      <c r="E16" s="60" t="s">
        <v>511</v>
      </c>
      <c r="F16" s="60" t="s">
        <v>511</v>
      </c>
      <c r="G16" s="60" t="s">
        <v>511</v>
      </c>
      <c r="H16" s="60" t="s">
        <v>511</v>
      </c>
      <c r="I16" s="73">
        <v>14.38</v>
      </c>
      <c r="J16" s="73">
        <v>14.38</v>
      </c>
      <c r="K16" s="73">
        <v>14</v>
      </c>
      <c r="L16" s="73">
        <v>13</v>
      </c>
      <c r="M16" s="73">
        <v>13</v>
      </c>
      <c r="N16" s="73">
        <v>12.94</v>
      </c>
      <c r="O16" s="73">
        <v>12</v>
      </c>
    </row>
    <row r="17" spans="1:15" s="61" customFormat="1" ht="31.5">
      <c r="A17" s="62" t="s">
        <v>245</v>
      </c>
      <c r="B17" s="63" t="s">
        <v>514</v>
      </c>
      <c r="C17" s="42" t="s">
        <v>509</v>
      </c>
      <c r="D17" s="60" t="s">
        <v>511</v>
      </c>
      <c r="E17" s="60" t="s">
        <v>511</v>
      </c>
      <c r="F17" s="60" t="s">
        <v>511</v>
      </c>
      <c r="G17" s="60" t="s">
        <v>511</v>
      </c>
      <c r="H17" s="60" t="s">
        <v>511</v>
      </c>
      <c r="I17" s="73">
        <v>85</v>
      </c>
      <c r="J17" s="73">
        <v>80</v>
      </c>
      <c r="K17" s="73">
        <v>70</v>
      </c>
      <c r="L17" s="73">
        <v>65</v>
      </c>
      <c r="M17" s="73">
        <v>55</v>
      </c>
      <c r="N17" s="73">
        <v>50</v>
      </c>
      <c r="O17" s="42">
        <v>45</v>
      </c>
    </row>
    <row r="18" spans="1:15" s="61" customFormat="1" ht="47.25">
      <c r="A18" s="62" t="s">
        <v>411</v>
      </c>
      <c r="B18" s="63" t="s">
        <v>515</v>
      </c>
      <c r="C18" s="42" t="s">
        <v>516</v>
      </c>
      <c r="D18" s="60" t="s">
        <v>511</v>
      </c>
      <c r="E18" s="60" t="s">
        <v>511</v>
      </c>
      <c r="F18" s="60" t="s">
        <v>511</v>
      </c>
      <c r="G18" s="60" t="s">
        <v>511</v>
      </c>
      <c r="H18" s="60" t="s">
        <v>511</v>
      </c>
      <c r="I18" s="42">
        <v>32</v>
      </c>
      <c r="J18" s="42">
        <v>37</v>
      </c>
      <c r="K18" s="42">
        <v>42</v>
      </c>
      <c r="L18" s="42">
        <v>47</v>
      </c>
      <c r="M18" s="42">
        <v>52</v>
      </c>
      <c r="N18" s="42">
        <v>57</v>
      </c>
      <c r="O18" s="282" t="s">
        <v>511</v>
      </c>
    </row>
    <row r="19" spans="1:15" s="61" customFormat="1" ht="23.25" customHeight="1">
      <c r="A19" s="62" t="s">
        <v>517</v>
      </c>
      <c r="B19" s="63" t="s">
        <v>518</v>
      </c>
      <c r="C19" s="42" t="s">
        <v>516</v>
      </c>
      <c r="D19" s="60" t="s">
        <v>511</v>
      </c>
      <c r="E19" s="60" t="s">
        <v>511</v>
      </c>
      <c r="F19" s="60" t="s">
        <v>511</v>
      </c>
      <c r="G19" s="60" t="s">
        <v>511</v>
      </c>
      <c r="H19" s="60" t="s">
        <v>511</v>
      </c>
      <c r="I19" s="283">
        <v>0</v>
      </c>
      <c r="J19" s="283">
        <v>0</v>
      </c>
      <c r="K19" s="283">
        <v>0</v>
      </c>
      <c r="L19" s="283">
        <v>0</v>
      </c>
      <c r="M19" s="283">
        <v>0</v>
      </c>
      <c r="N19" s="283">
        <v>1</v>
      </c>
      <c r="O19" s="60" t="s">
        <v>511</v>
      </c>
    </row>
    <row r="20" spans="1:15" s="61" customFormat="1" ht="31.5">
      <c r="A20" s="62" t="s">
        <v>519</v>
      </c>
      <c r="B20" s="63" t="s">
        <v>777</v>
      </c>
      <c r="C20" s="42" t="s">
        <v>516</v>
      </c>
      <c r="D20" s="60" t="s">
        <v>511</v>
      </c>
      <c r="E20" s="60" t="s">
        <v>511</v>
      </c>
      <c r="F20" s="60" t="s">
        <v>511</v>
      </c>
      <c r="G20" s="60" t="s">
        <v>511</v>
      </c>
      <c r="H20" s="60" t="s">
        <v>511</v>
      </c>
      <c r="I20" s="60">
        <v>0</v>
      </c>
      <c r="J20" s="60">
        <v>0</v>
      </c>
      <c r="K20" s="60">
        <v>0</v>
      </c>
      <c r="L20" s="60">
        <v>0</v>
      </c>
      <c r="M20" s="60">
        <v>1</v>
      </c>
      <c r="N20" s="60">
        <v>1</v>
      </c>
      <c r="O20" s="60" t="s">
        <v>511</v>
      </c>
    </row>
    <row r="21" spans="1:15" s="61" customFormat="1" ht="22.5" customHeight="1">
      <c r="A21" s="62" t="s">
        <v>543</v>
      </c>
      <c r="B21" s="63" t="s">
        <v>541</v>
      </c>
      <c r="C21" s="42" t="s">
        <v>542</v>
      </c>
      <c r="D21" s="60" t="s">
        <v>511</v>
      </c>
      <c r="E21" s="60" t="s">
        <v>511</v>
      </c>
      <c r="F21" s="60" t="s">
        <v>511</v>
      </c>
      <c r="G21" s="60" t="s">
        <v>511</v>
      </c>
      <c r="H21" s="60" t="s">
        <v>511</v>
      </c>
      <c r="I21" s="60">
        <v>17</v>
      </c>
      <c r="J21" s="60">
        <v>15</v>
      </c>
      <c r="K21" s="60">
        <v>12</v>
      </c>
      <c r="L21" s="60">
        <v>10</v>
      </c>
      <c r="M21" s="60">
        <v>8</v>
      </c>
      <c r="N21" s="60">
        <v>4</v>
      </c>
      <c r="O21" s="60" t="s">
        <v>511</v>
      </c>
    </row>
    <row r="22" spans="1:15" s="61" customFormat="1" ht="24" customHeight="1">
      <c r="A22" s="62" t="s">
        <v>544</v>
      </c>
      <c r="B22" s="63" t="s">
        <v>497</v>
      </c>
      <c r="C22" s="42" t="s">
        <v>507</v>
      </c>
      <c r="D22" s="60" t="s">
        <v>511</v>
      </c>
      <c r="E22" s="60" t="s">
        <v>511</v>
      </c>
      <c r="F22" s="60" t="s">
        <v>511</v>
      </c>
      <c r="G22" s="60" t="s">
        <v>511</v>
      </c>
      <c r="H22" s="60" t="s">
        <v>511</v>
      </c>
      <c r="I22" s="60" t="s">
        <v>511</v>
      </c>
      <c r="J22" s="60" t="s">
        <v>511</v>
      </c>
      <c r="K22" s="60" t="s">
        <v>511</v>
      </c>
      <c r="L22" s="60" t="s">
        <v>511</v>
      </c>
      <c r="M22" s="60">
        <v>6</v>
      </c>
      <c r="N22" s="60" t="s">
        <v>511</v>
      </c>
      <c r="O22" s="60" t="s">
        <v>511</v>
      </c>
    </row>
    <row r="23" spans="1:15" ht="29.25" customHeight="1">
      <c r="A23" s="206" t="s">
        <v>169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</row>
    <row r="24" spans="1:15" ht="63">
      <c r="A24" s="60" t="s">
        <v>13</v>
      </c>
      <c r="B24" s="63" t="s">
        <v>520</v>
      </c>
      <c r="C24" s="60" t="s">
        <v>521</v>
      </c>
      <c r="D24" s="108">
        <v>0</v>
      </c>
      <c r="E24" s="108">
        <v>9000</v>
      </c>
      <c r="F24" s="108" t="s">
        <v>511</v>
      </c>
      <c r="G24" s="108" t="s">
        <v>540</v>
      </c>
      <c r="H24" s="105" t="s">
        <v>511</v>
      </c>
      <c r="I24" s="108" t="s">
        <v>511</v>
      </c>
      <c r="J24" s="108" t="s">
        <v>511</v>
      </c>
      <c r="K24" s="108" t="s">
        <v>511</v>
      </c>
      <c r="L24" s="108" t="s">
        <v>511</v>
      </c>
      <c r="M24" s="108" t="s">
        <v>511</v>
      </c>
      <c r="N24" s="108" t="s">
        <v>511</v>
      </c>
      <c r="O24" s="108" t="s">
        <v>511</v>
      </c>
    </row>
    <row r="25" spans="1:15" ht="78.75">
      <c r="A25" s="203" t="s">
        <v>14</v>
      </c>
      <c r="B25" s="63" t="s">
        <v>409</v>
      </c>
      <c r="C25" s="60" t="s">
        <v>521</v>
      </c>
      <c r="D25" s="108" t="s">
        <v>511</v>
      </c>
      <c r="E25" s="108" t="s">
        <v>511</v>
      </c>
      <c r="F25" s="108" t="s">
        <v>511</v>
      </c>
      <c r="G25" s="108" t="s">
        <v>511</v>
      </c>
      <c r="H25" s="108">
        <v>9350</v>
      </c>
      <c r="I25" s="108">
        <v>31599</v>
      </c>
      <c r="J25" s="108">
        <v>31800</v>
      </c>
      <c r="K25" s="108">
        <v>32000</v>
      </c>
      <c r="L25" s="108">
        <v>32120</v>
      </c>
      <c r="M25" s="108"/>
      <c r="N25" s="108"/>
      <c r="O25" s="108"/>
    </row>
    <row r="26" spans="1:15" ht="23.25" customHeight="1">
      <c r="A26" s="62" t="s">
        <v>58</v>
      </c>
      <c r="B26" s="63" t="s">
        <v>522</v>
      </c>
      <c r="C26" s="42" t="s">
        <v>507</v>
      </c>
      <c r="D26" s="60">
        <v>11.05</v>
      </c>
      <c r="E26" s="60">
        <v>11.05</v>
      </c>
      <c r="F26" s="109">
        <v>10.8</v>
      </c>
      <c r="G26" s="109">
        <v>10.2</v>
      </c>
      <c r="H26" s="109">
        <v>9.7</v>
      </c>
      <c r="I26" s="109">
        <v>10.2</v>
      </c>
      <c r="J26" s="109">
        <v>10.7</v>
      </c>
      <c r="K26" s="109">
        <v>11.2</v>
      </c>
      <c r="L26" s="109">
        <v>8.3</v>
      </c>
      <c r="M26" s="109">
        <v>8</v>
      </c>
      <c r="N26" s="109">
        <v>7.8</v>
      </c>
      <c r="O26" s="109">
        <v>7.5</v>
      </c>
    </row>
    <row r="27" spans="1:15" ht="25.5" customHeight="1">
      <c r="A27" s="62" t="s">
        <v>214</v>
      </c>
      <c r="B27" s="63" t="s">
        <v>523</v>
      </c>
      <c r="C27" s="42" t="s">
        <v>507</v>
      </c>
      <c r="D27" s="60">
        <v>2</v>
      </c>
      <c r="E27" s="60">
        <v>2</v>
      </c>
      <c r="F27" s="60">
        <v>2</v>
      </c>
      <c r="G27" s="60">
        <v>3</v>
      </c>
      <c r="H27" s="60">
        <v>1</v>
      </c>
      <c r="I27" s="60">
        <v>1</v>
      </c>
      <c r="J27" s="60">
        <v>1</v>
      </c>
      <c r="K27" s="60">
        <v>1</v>
      </c>
      <c r="L27" s="60">
        <v>1</v>
      </c>
      <c r="M27" s="60">
        <v>1</v>
      </c>
      <c r="N27" s="60">
        <v>1</v>
      </c>
      <c r="O27" s="60">
        <v>1</v>
      </c>
    </row>
    <row r="28" spans="1:15" ht="25.5" customHeight="1">
      <c r="A28" s="62" t="s">
        <v>217</v>
      </c>
      <c r="B28" s="63" t="s">
        <v>539</v>
      </c>
      <c r="C28" s="42" t="s">
        <v>507</v>
      </c>
      <c r="D28" s="60" t="s">
        <v>511</v>
      </c>
      <c r="E28" s="60" t="s">
        <v>511</v>
      </c>
      <c r="F28" s="60" t="s">
        <v>511</v>
      </c>
      <c r="G28" s="60" t="s">
        <v>511</v>
      </c>
      <c r="H28" s="60">
        <v>29</v>
      </c>
      <c r="I28" s="60">
        <v>1</v>
      </c>
      <c r="J28" s="60">
        <v>1</v>
      </c>
      <c r="K28" s="60"/>
      <c r="L28" s="60"/>
      <c r="M28" s="60"/>
      <c r="N28" s="60"/>
      <c r="O28" s="60"/>
    </row>
    <row r="29" spans="1:15" ht="28.5" customHeight="1">
      <c r="A29" s="206" t="s">
        <v>170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</row>
    <row r="30" spans="1:15" ht="20.25" customHeight="1">
      <c r="A30" s="42" t="s">
        <v>50</v>
      </c>
      <c r="B30" s="63" t="s">
        <v>524</v>
      </c>
      <c r="C30" s="207" t="s">
        <v>525</v>
      </c>
      <c r="D30" s="110">
        <f>SUM(D31:D32)</f>
        <v>4.04</v>
      </c>
      <c r="E30" s="110">
        <f aca="true" t="shared" si="0" ref="E30:O30">SUM(E31:E32)</f>
        <v>14.47</v>
      </c>
      <c r="F30" s="110">
        <f t="shared" si="0"/>
        <v>14.35</v>
      </c>
      <c r="G30" s="110">
        <f t="shared" si="0"/>
        <v>15.06</v>
      </c>
      <c r="H30" s="110">
        <f t="shared" si="0"/>
        <v>1.3</v>
      </c>
      <c r="I30" s="110">
        <f t="shared" si="0"/>
        <v>13.5</v>
      </c>
      <c r="J30" s="110">
        <f t="shared" si="0"/>
        <v>15.65</v>
      </c>
      <c r="K30" s="110">
        <f t="shared" si="0"/>
        <v>17.5</v>
      </c>
      <c r="L30" s="110">
        <f t="shared" si="0"/>
        <v>4.35</v>
      </c>
      <c r="M30" s="110">
        <f t="shared" si="0"/>
        <v>4.45</v>
      </c>
      <c r="N30" s="110">
        <f t="shared" si="0"/>
        <v>4.55</v>
      </c>
      <c r="O30" s="110">
        <f t="shared" si="0"/>
        <v>4.6</v>
      </c>
    </row>
    <row r="31" spans="1:15" ht="22.5" customHeight="1">
      <c r="A31" s="111" t="s">
        <v>526</v>
      </c>
      <c r="B31" s="63" t="s">
        <v>527</v>
      </c>
      <c r="C31" s="208"/>
      <c r="D31" s="112">
        <v>0.2</v>
      </c>
      <c r="E31" s="112">
        <v>0.74</v>
      </c>
      <c r="F31" s="113">
        <v>0.81</v>
      </c>
      <c r="G31" s="112">
        <v>0.79</v>
      </c>
      <c r="H31" s="112">
        <v>0.84</v>
      </c>
      <c r="I31" s="112">
        <v>1</v>
      </c>
      <c r="J31" s="112">
        <v>1.3</v>
      </c>
      <c r="K31" s="112">
        <v>2.5</v>
      </c>
      <c r="L31" s="112">
        <v>4.35</v>
      </c>
      <c r="M31" s="112">
        <v>4.45</v>
      </c>
      <c r="N31" s="112">
        <v>4.55</v>
      </c>
      <c r="O31" s="112">
        <v>4.6</v>
      </c>
    </row>
    <row r="32" spans="1:15" ht="21.75" customHeight="1">
      <c r="A32" s="111" t="s">
        <v>528</v>
      </c>
      <c r="B32" s="63" t="s">
        <v>529</v>
      </c>
      <c r="C32" s="209"/>
      <c r="D32" s="112">
        <f>'[2]3'!D40</f>
        <v>3.84</v>
      </c>
      <c r="E32" s="112">
        <f>'[2]3'!E40</f>
        <v>13.73</v>
      </c>
      <c r="F32" s="112">
        <f>'[2]3'!F40</f>
        <v>13.54</v>
      </c>
      <c r="G32" s="112">
        <f>'[2]3'!G40</f>
        <v>14.27</v>
      </c>
      <c r="H32" s="112">
        <f>'[2]3'!H40</f>
        <v>0.46</v>
      </c>
      <c r="I32" s="112">
        <f>'[2]3'!I40</f>
        <v>12.5</v>
      </c>
      <c r="J32" s="112">
        <f>'[2]3'!J40</f>
        <v>14.35</v>
      </c>
      <c r="K32" s="112">
        <f>'[2]3'!K40</f>
        <v>15</v>
      </c>
      <c r="L32" s="112">
        <f>'[2]3'!L40</f>
        <v>0</v>
      </c>
      <c r="M32" s="112">
        <f>'[2]3'!M40</f>
        <v>0</v>
      </c>
      <c r="N32" s="112">
        <f>'[2]3'!N40</f>
        <v>0</v>
      </c>
      <c r="O32" s="112">
        <f>'[2]3'!O40</f>
        <v>0</v>
      </c>
    </row>
    <row r="33" spans="1:15" ht="21.75" customHeight="1">
      <c r="A33" s="62" t="s">
        <v>51</v>
      </c>
      <c r="B33" s="63" t="s">
        <v>530</v>
      </c>
      <c r="C33" s="42" t="s">
        <v>531</v>
      </c>
      <c r="D33" s="114">
        <v>0</v>
      </c>
      <c r="E33" s="114">
        <v>0</v>
      </c>
      <c r="F33" s="114">
        <v>100.2</v>
      </c>
      <c r="G33" s="115">
        <v>108.8</v>
      </c>
      <c r="H33" s="114">
        <v>125.3</v>
      </c>
      <c r="I33" s="114">
        <v>130</v>
      </c>
      <c r="J33" s="114">
        <v>150</v>
      </c>
      <c r="K33" s="114">
        <v>200</v>
      </c>
      <c r="L33" s="114">
        <v>45</v>
      </c>
      <c r="M33" s="114">
        <v>48</v>
      </c>
      <c r="N33" s="114">
        <v>50.5</v>
      </c>
      <c r="O33" s="114">
        <v>54</v>
      </c>
    </row>
    <row r="34" spans="1:15" ht="21.75" customHeight="1">
      <c r="A34" s="62" t="s">
        <v>52</v>
      </c>
      <c r="B34" s="63" t="s">
        <v>532</v>
      </c>
      <c r="C34" s="42" t="s">
        <v>533</v>
      </c>
      <c r="D34" s="114">
        <v>0</v>
      </c>
      <c r="E34" s="114">
        <v>0</v>
      </c>
      <c r="F34" s="114">
        <v>1.4</v>
      </c>
      <c r="G34" s="114">
        <v>2.9</v>
      </c>
      <c r="H34" s="114">
        <v>3.2</v>
      </c>
      <c r="I34" s="114">
        <v>2.7</v>
      </c>
      <c r="J34" s="114">
        <v>2.7</v>
      </c>
      <c r="K34" s="114">
        <v>4</v>
      </c>
      <c r="L34" s="114">
        <v>4.1</v>
      </c>
      <c r="M34" s="114">
        <v>4.6</v>
      </c>
      <c r="N34" s="114">
        <v>6.5</v>
      </c>
      <c r="O34" s="114">
        <v>7</v>
      </c>
    </row>
    <row r="35" spans="1:15" ht="21.75" customHeight="1">
      <c r="A35" s="62" t="s">
        <v>59</v>
      </c>
      <c r="B35" s="63" t="s">
        <v>556</v>
      </c>
      <c r="C35" s="42" t="s">
        <v>525</v>
      </c>
      <c r="D35" s="114" t="s">
        <v>511</v>
      </c>
      <c r="E35" s="114" t="s">
        <v>511</v>
      </c>
      <c r="F35" s="114" t="s">
        <v>511</v>
      </c>
      <c r="G35" s="114" t="s">
        <v>511</v>
      </c>
      <c r="H35" s="114" t="s">
        <v>511</v>
      </c>
      <c r="I35" s="197">
        <v>0.695</v>
      </c>
      <c r="J35" s="108">
        <v>1390</v>
      </c>
      <c r="K35" s="108">
        <v>1390</v>
      </c>
      <c r="L35" s="108">
        <v>1390</v>
      </c>
      <c r="M35" s="114"/>
      <c r="N35" s="114"/>
      <c r="O35" s="114"/>
    </row>
    <row r="36" spans="1:15" ht="25.5" customHeight="1">
      <c r="A36" s="206" t="s">
        <v>171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</row>
    <row r="37" spans="1:15" ht="24" customHeight="1">
      <c r="A37" s="62" t="s">
        <v>53</v>
      </c>
      <c r="B37" s="63" t="s">
        <v>534</v>
      </c>
      <c r="C37" s="42" t="s">
        <v>535</v>
      </c>
      <c r="D37" s="108">
        <v>614</v>
      </c>
      <c r="E37" s="108">
        <v>573</v>
      </c>
      <c r="F37" s="108">
        <v>637</v>
      </c>
      <c r="G37" s="108">
        <v>659</v>
      </c>
      <c r="H37" s="108">
        <v>697</v>
      </c>
      <c r="I37" s="108">
        <v>715</v>
      </c>
      <c r="J37" s="108">
        <v>785</v>
      </c>
      <c r="K37" s="108">
        <v>850</v>
      </c>
      <c r="L37" s="108">
        <v>950</v>
      </c>
      <c r="M37" s="108">
        <v>1000000</v>
      </c>
      <c r="N37" s="108">
        <v>1150000</v>
      </c>
      <c r="O37" s="108">
        <v>1200000</v>
      </c>
    </row>
    <row r="38" spans="1:15" ht="31.5">
      <c r="A38" s="62" t="s">
        <v>54</v>
      </c>
      <c r="B38" s="63" t="s">
        <v>536</v>
      </c>
      <c r="C38" s="42" t="s">
        <v>525</v>
      </c>
      <c r="D38" s="114">
        <v>54.4</v>
      </c>
      <c r="E38" s="114">
        <v>54.4</v>
      </c>
      <c r="F38" s="114">
        <v>53</v>
      </c>
      <c r="G38" s="114">
        <v>55.4</v>
      </c>
      <c r="H38" s="114">
        <v>57</v>
      </c>
      <c r="I38" s="114">
        <v>57.5</v>
      </c>
      <c r="J38" s="114">
        <v>58.5</v>
      </c>
      <c r="K38" s="114">
        <v>60</v>
      </c>
      <c r="L38" s="114">
        <v>60.5</v>
      </c>
      <c r="M38" s="114">
        <v>61</v>
      </c>
      <c r="N38" s="114">
        <v>62.5</v>
      </c>
      <c r="O38" s="114">
        <v>63</v>
      </c>
    </row>
    <row r="39" spans="1:15" ht="24" customHeight="1">
      <c r="A39" s="60" t="s">
        <v>55</v>
      </c>
      <c r="B39" s="116" t="s">
        <v>537</v>
      </c>
      <c r="C39" s="42" t="s">
        <v>507</v>
      </c>
      <c r="D39" s="60">
        <v>0</v>
      </c>
      <c r="E39" s="60">
        <v>0</v>
      </c>
      <c r="F39" s="60">
        <v>83</v>
      </c>
      <c r="G39" s="60">
        <v>0</v>
      </c>
      <c r="H39" s="60">
        <v>43</v>
      </c>
      <c r="I39" s="60">
        <v>52</v>
      </c>
      <c r="J39" s="60">
        <v>53</v>
      </c>
      <c r="K39" s="60">
        <v>53</v>
      </c>
      <c r="L39" s="60">
        <v>55</v>
      </c>
      <c r="M39" s="60">
        <v>55</v>
      </c>
      <c r="N39" s="60">
        <v>55</v>
      </c>
      <c r="O39" s="60">
        <v>55</v>
      </c>
    </row>
    <row r="40" spans="1:15" ht="31.5">
      <c r="A40" s="60" t="s">
        <v>62</v>
      </c>
      <c r="B40" s="116" t="s">
        <v>407</v>
      </c>
      <c r="C40" s="42" t="s">
        <v>507</v>
      </c>
      <c r="D40" s="60" t="s">
        <v>511</v>
      </c>
      <c r="E40" s="60" t="s">
        <v>511</v>
      </c>
      <c r="F40" s="60" t="s">
        <v>511</v>
      </c>
      <c r="G40" s="60" t="s">
        <v>511</v>
      </c>
      <c r="H40" s="60">
        <v>1</v>
      </c>
      <c r="I40" s="60">
        <v>0</v>
      </c>
      <c r="J40" s="60"/>
      <c r="K40" s="60"/>
      <c r="L40" s="60"/>
      <c r="M40" s="60"/>
      <c r="N40" s="60"/>
      <c r="O40" s="60"/>
    </row>
    <row r="41" spans="1:15" ht="15.75">
      <c r="A41" s="117"/>
      <c r="B41" s="118"/>
      <c r="C41" s="119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20" t="s">
        <v>158</v>
      </c>
    </row>
    <row r="43" ht="15.75">
      <c r="O43" s="36"/>
    </row>
    <row r="44" spans="2:6" ht="18.75">
      <c r="B44" s="210"/>
      <c r="C44" s="210"/>
      <c r="D44" s="210"/>
      <c r="E44" s="210"/>
      <c r="F44" s="210"/>
    </row>
  </sheetData>
  <sheetProtection/>
  <mergeCells count="13">
    <mergeCell ref="L1:O1"/>
    <mergeCell ref="A3:O3"/>
    <mergeCell ref="A4:O4"/>
    <mergeCell ref="A6:A7"/>
    <mergeCell ref="B6:B7"/>
    <mergeCell ref="C6:C7"/>
    <mergeCell ref="D6:O6"/>
    <mergeCell ref="A9:O9"/>
    <mergeCell ref="A23:O23"/>
    <mergeCell ref="A29:O29"/>
    <mergeCell ref="C30:C32"/>
    <mergeCell ref="A36:O36"/>
    <mergeCell ref="B44:F44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43"/>
  <sheetViews>
    <sheetView zoomScale="70" zoomScaleNormal="70" zoomScalePageLayoutView="0" workbookViewId="0" topLeftCell="A4">
      <selection activeCell="C22" sqref="C22"/>
    </sheetView>
  </sheetViews>
  <sheetFormatPr defaultColWidth="9.00390625" defaultRowHeight="12.75"/>
  <cols>
    <col min="1" max="1" width="5.875" style="32" bestFit="1" customWidth="1"/>
    <col min="2" max="2" width="44.25390625" style="72" customWidth="1"/>
    <col min="3" max="3" width="30.25390625" style="38" bestFit="1" customWidth="1"/>
    <col min="4" max="5" width="13.75390625" style="32" bestFit="1" customWidth="1"/>
    <col min="6" max="6" width="51.125" style="32" customWidth="1"/>
    <col min="7" max="7" width="52.25390625" style="32" customWidth="1"/>
    <col min="8" max="8" width="35.875" style="32" customWidth="1"/>
    <col min="9" max="16384" width="9.125" style="32" customWidth="1"/>
  </cols>
  <sheetData>
    <row r="1" spans="2:8" s="21" customFormat="1" ht="15.75">
      <c r="B1" s="70"/>
      <c r="C1" s="22"/>
      <c r="G1" s="218" t="s">
        <v>172</v>
      </c>
      <c r="H1" s="218"/>
    </row>
    <row r="2" spans="2:3" s="21" customFormat="1" ht="15">
      <c r="B2" s="70"/>
      <c r="C2" s="22"/>
    </row>
    <row r="3" spans="1:8" s="21" customFormat="1" ht="15.75">
      <c r="A3" s="212" t="s">
        <v>173</v>
      </c>
      <c r="B3" s="212"/>
      <c r="C3" s="212"/>
      <c r="D3" s="212"/>
      <c r="E3" s="212"/>
      <c r="F3" s="212"/>
      <c r="G3" s="212"/>
      <c r="H3" s="212"/>
    </row>
    <row r="4" spans="1:8" s="21" customFormat="1" ht="15.75">
      <c r="A4" s="212" t="s">
        <v>372</v>
      </c>
      <c r="B4" s="212"/>
      <c r="C4" s="212"/>
      <c r="D4" s="212"/>
      <c r="E4" s="212"/>
      <c r="F4" s="212"/>
      <c r="G4" s="212"/>
      <c r="H4" s="212"/>
    </row>
    <row r="5" spans="1:8" s="21" customFormat="1" ht="15.75">
      <c r="A5" s="212"/>
      <c r="B5" s="212"/>
      <c r="C5" s="212"/>
      <c r="D5" s="212"/>
      <c r="E5" s="212"/>
      <c r="F5" s="212"/>
      <c r="G5" s="212"/>
      <c r="H5" s="212"/>
    </row>
    <row r="6" spans="1:8" s="61" customFormat="1" ht="24.75" customHeight="1">
      <c r="A6" s="207" t="s">
        <v>167</v>
      </c>
      <c r="B6" s="207" t="s">
        <v>174</v>
      </c>
      <c r="C6" s="207" t="s">
        <v>175</v>
      </c>
      <c r="D6" s="215" t="s">
        <v>176</v>
      </c>
      <c r="E6" s="217"/>
      <c r="F6" s="207" t="s">
        <v>177</v>
      </c>
      <c r="G6" s="207" t="s">
        <v>178</v>
      </c>
      <c r="H6" s="207" t="s">
        <v>179</v>
      </c>
    </row>
    <row r="7" spans="1:8" s="61" customFormat="1" ht="31.5">
      <c r="A7" s="209"/>
      <c r="B7" s="209"/>
      <c r="C7" s="209"/>
      <c r="D7" s="42" t="s">
        <v>180</v>
      </c>
      <c r="E7" s="42" t="s">
        <v>181</v>
      </c>
      <c r="F7" s="209"/>
      <c r="G7" s="209"/>
      <c r="H7" s="209"/>
    </row>
    <row r="8" spans="1:8" s="61" customFormat="1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</row>
    <row r="9" spans="1:8" s="61" customFormat="1" ht="15.75">
      <c r="A9" s="215" t="s">
        <v>168</v>
      </c>
      <c r="B9" s="216"/>
      <c r="C9" s="216"/>
      <c r="D9" s="216"/>
      <c r="E9" s="216"/>
      <c r="F9" s="216"/>
      <c r="G9" s="216"/>
      <c r="H9" s="217"/>
    </row>
    <row r="10" spans="1:8" s="61" customFormat="1" ht="63" customHeight="1" hidden="1">
      <c r="A10" s="42" t="s">
        <v>3</v>
      </c>
      <c r="B10" s="63" t="s">
        <v>63</v>
      </c>
      <c r="C10" s="42" t="s">
        <v>182</v>
      </c>
      <c r="D10" s="42" t="s">
        <v>33</v>
      </c>
      <c r="E10" s="42" t="s">
        <v>44</v>
      </c>
      <c r="F10" s="63" t="s">
        <v>183</v>
      </c>
      <c r="G10" s="63" t="s">
        <v>184</v>
      </c>
      <c r="H10" s="42" t="s">
        <v>185</v>
      </c>
    </row>
    <row r="11" spans="1:8" s="61" customFormat="1" ht="157.5" customHeight="1" hidden="1">
      <c r="A11" s="62" t="s">
        <v>11</v>
      </c>
      <c r="B11" s="63" t="s">
        <v>186</v>
      </c>
      <c r="C11" s="42" t="s">
        <v>182</v>
      </c>
      <c r="D11" s="42" t="s">
        <v>33</v>
      </c>
      <c r="E11" s="42" t="s">
        <v>44</v>
      </c>
      <c r="F11" s="63" t="s">
        <v>187</v>
      </c>
      <c r="G11" s="63" t="s">
        <v>188</v>
      </c>
      <c r="H11" s="42" t="s">
        <v>189</v>
      </c>
    </row>
    <row r="12" spans="1:8" s="61" customFormat="1" ht="63" customHeight="1" hidden="1">
      <c r="A12" s="62" t="s">
        <v>68</v>
      </c>
      <c r="B12" s="63" t="s">
        <v>190</v>
      </c>
      <c r="C12" s="42" t="s">
        <v>182</v>
      </c>
      <c r="D12" s="42" t="s">
        <v>33</v>
      </c>
      <c r="E12" s="42" t="s">
        <v>36</v>
      </c>
      <c r="F12" s="63" t="s">
        <v>191</v>
      </c>
      <c r="G12" s="63" t="s">
        <v>192</v>
      </c>
      <c r="H12" s="42" t="s">
        <v>185</v>
      </c>
    </row>
    <row r="13" spans="1:8" s="61" customFormat="1" ht="94.5" customHeight="1" hidden="1">
      <c r="A13" s="62" t="s">
        <v>70</v>
      </c>
      <c r="B13" s="63" t="s">
        <v>193</v>
      </c>
      <c r="C13" s="42" t="s">
        <v>49</v>
      </c>
      <c r="D13" s="42" t="s">
        <v>33</v>
      </c>
      <c r="E13" s="42" t="s">
        <v>41</v>
      </c>
      <c r="F13" s="63" t="s">
        <v>194</v>
      </c>
      <c r="G13" s="63" t="s">
        <v>195</v>
      </c>
      <c r="H13" s="42" t="s">
        <v>196</v>
      </c>
    </row>
    <row r="14" spans="1:8" s="61" customFormat="1" ht="63" customHeight="1" hidden="1">
      <c r="A14" s="62" t="s">
        <v>197</v>
      </c>
      <c r="B14" s="63" t="s">
        <v>198</v>
      </c>
      <c r="C14" s="42" t="s">
        <v>49</v>
      </c>
      <c r="D14" s="42" t="s">
        <v>33</v>
      </c>
      <c r="E14" s="42" t="s">
        <v>38</v>
      </c>
      <c r="F14" s="63" t="s">
        <v>183</v>
      </c>
      <c r="G14" s="63" t="s">
        <v>199</v>
      </c>
      <c r="H14" s="42" t="s">
        <v>185</v>
      </c>
    </row>
    <row r="15" spans="1:8" s="61" customFormat="1" ht="63" customHeight="1" hidden="1">
      <c r="A15" s="62" t="s">
        <v>200</v>
      </c>
      <c r="B15" s="63" t="s">
        <v>201</v>
      </c>
      <c r="C15" s="42" t="s">
        <v>49</v>
      </c>
      <c r="D15" s="42" t="s">
        <v>33</v>
      </c>
      <c r="E15" s="42" t="s">
        <v>35</v>
      </c>
      <c r="F15" s="63" t="s">
        <v>202</v>
      </c>
      <c r="G15" s="63" t="s">
        <v>203</v>
      </c>
      <c r="H15" s="42" t="s">
        <v>185</v>
      </c>
    </row>
    <row r="16" spans="1:8" s="61" customFormat="1" ht="47.25" customHeight="1" hidden="1">
      <c r="A16" s="62" t="s">
        <v>204</v>
      </c>
      <c r="B16" s="63" t="s">
        <v>205</v>
      </c>
      <c r="C16" s="42" t="s">
        <v>49</v>
      </c>
      <c r="D16" s="42" t="s">
        <v>35</v>
      </c>
      <c r="E16" s="42" t="s">
        <v>38</v>
      </c>
      <c r="F16" s="63" t="s">
        <v>206</v>
      </c>
      <c r="G16" s="63" t="s">
        <v>207</v>
      </c>
      <c r="H16" s="42" t="s">
        <v>185</v>
      </c>
    </row>
    <row r="17" spans="1:8" s="61" customFormat="1" ht="63" hidden="1">
      <c r="A17" s="62" t="s">
        <v>245</v>
      </c>
      <c r="B17" s="63" t="s">
        <v>240</v>
      </c>
      <c r="C17" s="42" t="s">
        <v>49</v>
      </c>
      <c r="D17" s="42" t="s">
        <v>37</v>
      </c>
      <c r="E17" s="42" t="s">
        <v>37</v>
      </c>
      <c r="F17" s="63" t="s">
        <v>246</v>
      </c>
      <c r="G17" s="63" t="s">
        <v>247</v>
      </c>
      <c r="H17" s="42" t="s">
        <v>185</v>
      </c>
    </row>
    <row r="18" spans="1:8" s="61" customFormat="1" ht="63" hidden="1">
      <c r="A18" s="62" t="s">
        <v>411</v>
      </c>
      <c r="B18" s="63" t="s">
        <v>410</v>
      </c>
      <c r="C18" s="42" t="s">
        <v>49</v>
      </c>
      <c r="D18" s="42" t="s">
        <v>37</v>
      </c>
      <c r="E18" s="42" t="s">
        <v>44</v>
      </c>
      <c r="F18" s="63" t="s">
        <v>183</v>
      </c>
      <c r="G18" s="63" t="s">
        <v>199</v>
      </c>
      <c r="H18" s="42" t="s">
        <v>185</v>
      </c>
    </row>
    <row r="19" spans="1:8" s="61" customFormat="1" ht="47.25">
      <c r="A19" s="62" t="s">
        <v>543</v>
      </c>
      <c r="B19" s="63" t="s">
        <v>497</v>
      </c>
      <c r="C19" s="42" t="s">
        <v>49</v>
      </c>
      <c r="D19" s="42" t="s">
        <v>39</v>
      </c>
      <c r="E19" s="42" t="s">
        <v>41</v>
      </c>
      <c r="F19" s="63"/>
      <c r="G19" s="63"/>
      <c r="H19" s="42" t="s">
        <v>547</v>
      </c>
    </row>
    <row r="20" spans="1:8" s="61" customFormat="1" ht="15.75">
      <c r="A20" s="215" t="s">
        <v>169</v>
      </c>
      <c r="B20" s="216"/>
      <c r="C20" s="216"/>
      <c r="D20" s="216"/>
      <c r="E20" s="216"/>
      <c r="F20" s="216"/>
      <c r="G20" s="216"/>
      <c r="H20" s="217"/>
    </row>
    <row r="21" spans="1:8" s="61" customFormat="1" ht="110.25" hidden="1">
      <c r="A21" s="42" t="s">
        <v>13</v>
      </c>
      <c r="B21" s="63" t="s">
        <v>208</v>
      </c>
      <c r="C21" s="42" t="s">
        <v>49</v>
      </c>
      <c r="D21" s="42" t="s">
        <v>34</v>
      </c>
      <c r="E21" s="42" t="s">
        <v>44</v>
      </c>
      <c r="F21" s="63" t="s">
        <v>209</v>
      </c>
      <c r="G21" s="63" t="s">
        <v>426</v>
      </c>
      <c r="H21" s="42" t="s">
        <v>424</v>
      </c>
    </row>
    <row r="22" spans="1:8" s="61" customFormat="1" ht="63">
      <c r="A22" s="62" t="s">
        <v>14</v>
      </c>
      <c r="B22" s="63" t="s">
        <v>64</v>
      </c>
      <c r="C22" s="42" t="s">
        <v>49</v>
      </c>
      <c r="D22" s="42" t="s">
        <v>33</v>
      </c>
      <c r="E22" s="42" t="s">
        <v>44</v>
      </c>
      <c r="F22" s="63" t="s">
        <v>210</v>
      </c>
      <c r="G22" s="63" t="s">
        <v>211</v>
      </c>
      <c r="H22" s="42" t="s">
        <v>794</v>
      </c>
    </row>
    <row r="23" spans="1:8" s="61" customFormat="1" ht="78.75">
      <c r="A23" s="62" t="s">
        <v>58</v>
      </c>
      <c r="B23" s="63" t="s">
        <v>425</v>
      </c>
      <c r="C23" s="42" t="s">
        <v>49</v>
      </c>
      <c r="D23" s="42" t="s">
        <v>34</v>
      </c>
      <c r="E23" s="42" t="s">
        <v>44</v>
      </c>
      <c r="F23" s="63" t="s">
        <v>212</v>
      </c>
      <c r="G23" s="63" t="s">
        <v>213</v>
      </c>
      <c r="H23" s="42" t="s">
        <v>548</v>
      </c>
    </row>
    <row r="24" spans="1:8" s="61" customFormat="1" ht="78.75">
      <c r="A24" s="62" t="s">
        <v>214</v>
      </c>
      <c r="B24" s="63" t="s">
        <v>77</v>
      </c>
      <c r="C24" s="42" t="s">
        <v>49</v>
      </c>
      <c r="D24" s="42" t="s">
        <v>33</v>
      </c>
      <c r="E24" s="42" t="s">
        <v>33</v>
      </c>
      <c r="F24" s="63" t="s">
        <v>215</v>
      </c>
      <c r="G24" s="63" t="s">
        <v>216</v>
      </c>
      <c r="H24" s="42" t="s">
        <v>185</v>
      </c>
    </row>
    <row r="25" spans="1:8" s="61" customFormat="1" ht="87" customHeight="1">
      <c r="A25" s="62" t="s">
        <v>217</v>
      </c>
      <c r="B25" s="63" t="s">
        <v>412</v>
      </c>
      <c r="C25" s="42" t="s">
        <v>49</v>
      </c>
      <c r="D25" s="42" t="s">
        <v>37</v>
      </c>
      <c r="E25" s="42" t="s">
        <v>44</v>
      </c>
      <c r="F25" s="63" t="s">
        <v>210</v>
      </c>
      <c r="G25" s="63" t="s">
        <v>211</v>
      </c>
      <c r="H25" s="42" t="s">
        <v>549</v>
      </c>
    </row>
    <row r="26" spans="1:8" s="61" customFormat="1" ht="87" customHeight="1">
      <c r="A26" s="62" t="s">
        <v>373</v>
      </c>
      <c r="B26" s="63" t="s">
        <v>413</v>
      </c>
      <c r="C26" s="42" t="s">
        <v>49</v>
      </c>
      <c r="D26" s="42" t="s">
        <v>37</v>
      </c>
      <c r="E26" s="42" t="s">
        <v>44</v>
      </c>
      <c r="F26" s="63" t="s">
        <v>375</v>
      </c>
      <c r="G26" s="63" t="s">
        <v>376</v>
      </c>
      <c r="H26" s="284" t="s">
        <v>427</v>
      </c>
    </row>
    <row r="27" spans="1:8" s="61" customFormat="1" ht="63" hidden="1">
      <c r="A27" s="62" t="s">
        <v>414</v>
      </c>
      <c r="B27" s="63" t="s">
        <v>388</v>
      </c>
      <c r="C27" s="42" t="s">
        <v>49</v>
      </c>
      <c r="D27" s="42" t="s">
        <v>40</v>
      </c>
      <c r="E27" s="42" t="s">
        <v>44</v>
      </c>
      <c r="F27" s="63" t="s">
        <v>418</v>
      </c>
      <c r="G27" s="63" t="s">
        <v>419</v>
      </c>
      <c r="H27" s="42" t="s">
        <v>185</v>
      </c>
    </row>
    <row r="28" spans="1:8" s="61" customFormat="1" ht="78.75">
      <c r="A28" s="62" t="s">
        <v>550</v>
      </c>
      <c r="B28" s="63" t="s">
        <v>681</v>
      </c>
      <c r="C28" s="42" t="s">
        <v>49</v>
      </c>
      <c r="D28" s="42" t="s">
        <v>39</v>
      </c>
      <c r="E28" s="42" t="s">
        <v>44</v>
      </c>
      <c r="F28" s="63" t="s">
        <v>551</v>
      </c>
      <c r="G28" s="63" t="s">
        <v>793</v>
      </c>
      <c r="H28" s="42" t="s">
        <v>552</v>
      </c>
    </row>
    <row r="29" spans="1:8" s="61" customFormat="1" ht="15.75">
      <c r="A29" s="215" t="s">
        <v>170</v>
      </c>
      <c r="B29" s="216"/>
      <c r="C29" s="216"/>
      <c r="D29" s="216"/>
      <c r="E29" s="216"/>
      <c r="F29" s="216"/>
      <c r="G29" s="216"/>
      <c r="H29" s="217"/>
    </row>
    <row r="30" spans="1:8" s="61" customFormat="1" ht="110.25" hidden="1">
      <c r="A30" s="42" t="s">
        <v>50</v>
      </c>
      <c r="B30" s="63" t="s">
        <v>73</v>
      </c>
      <c r="C30" s="42" t="s">
        <v>49</v>
      </c>
      <c r="D30" s="42" t="s">
        <v>33</v>
      </c>
      <c r="E30" s="42" t="s">
        <v>44</v>
      </c>
      <c r="F30" s="63" t="s">
        <v>218</v>
      </c>
      <c r="G30" s="63" t="s">
        <v>219</v>
      </c>
      <c r="H30" s="42" t="s">
        <v>220</v>
      </c>
    </row>
    <row r="31" spans="1:8" s="61" customFormat="1" ht="110.25" hidden="1">
      <c r="A31" s="42" t="s">
        <v>51</v>
      </c>
      <c r="B31" s="63" t="s">
        <v>111</v>
      </c>
      <c r="C31" s="42" t="s">
        <v>49</v>
      </c>
      <c r="D31" s="42" t="s">
        <v>33</v>
      </c>
      <c r="E31" s="42" t="s">
        <v>38</v>
      </c>
      <c r="F31" s="63" t="s">
        <v>221</v>
      </c>
      <c r="G31" s="63" t="s">
        <v>219</v>
      </c>
      <c r="H31" s="42" t="s">
        <v>222</v>
      </c>
    </row>
    <row r="32" spans="1:8" s="61" customFormat="1" ht="110.25" hidden="1">
      <c r="A32" s="42" t="s">
        <v>52</v>
      </c>
      <c r="B32" s="63" t="s">
        <v>223</v>
      </c>
      <c r="C32" s="42" t="s">
        <v>446</v>
      </c>
      <c r="D32" s="42" t="s">
        <v>33</v>
      </c>
      <c r="E32" s="42" t="s">
        <v>41</v>
      </c>
      <c r="F32" s="63" t="s">
        <v>224</v>
      </c>
      <c r="G32" s="63" t="s">
        <v>225</v>
      </c>
      <c r="H32" s="42" t="s">
        <v>185</v>
      </c>
    </row>
    <row r="33" spans="1:8" s="61" customFormat="1" ht="110.25">
      <c r="A33" s="42" t="s">
        <v>59</v>
      </c>
      <c r="B33" s="63" t="s">
        <v>555</v>
      </c>
      <c r="C33" s="42" t="s">
        <v>49</v>
      </c>
      <c r="D33" s="42" t="s">
        <v>38</v>
      </c>
      <c r="E33" s="42" t="s">
        <v>44</v>
      </c>
      <c r="F33" s="63" t="s">
        <v>795</v>
      </c>
      <c r="G33" s="63" t="s">
        <v>225</v>
      </c>
      <c r="H33" s="42" t="s">
        <v>558</v>
      </c>
    </row>
    <row r="34" spans="1:8" s="61" customFormat="1" ht="15.75" hidden="1">
      <c r="A34" s="215" t="s">
        <v>171</v>
      </c>
      <c r="B34" s="216"/>
      <c r="C34" s="216"/>
      <c r="D34" s="216"/>
      <c r="E34" s="216"/>
      <c r="F34" s="216"/>
      <c r="G34" s="216"/>
      <c r="H34" s="217"/>
    </row>
    <row r="35" spans="1:8" s="61" customFormat="1" ht="126" hidden="1">
      <c r="A35" s="62" t="s">
        <v>53</v>
      </c>
      <c r="B35" s="63" t="s">
        <v>74</v>
      </c>
      <c r="C35" s="42" t="s">
        <v>49</v>
      </c>
      <c r="D35" s="42" t="s">
        <v>33</v>
      </c>
      <c r="E35" s="42" t="s">
        <v>44</v>
      </c>
      <c r="F35" s="63" t="s">
        <v>226</v>
      </c>
      <c r="G35" s="63" t="s">
        <v>227</v>
      </c>
      <c r="H35" s="42" t="s">
        <v>228</v>
      </c>
    </row>
    <row r="36" spans="1:8" s="61" customFormat="1" ht="157.5" hidden="1">
      <c r="A36" s="62" t="s">
        <v>54</v>
      </c>
      <c r="B36" s="63" t="s">
        <v>65</v>
      </c>
      <c r="C36" s="42" t="s">
        <v>49</v>
      </c>
      <c r="D36" s="42" t="s">
        <v>33</v>
      </c>
      <c r="E36" s="42" t="s">
        <v>34</v>
      </c>
      <c r="F36" s="63" t="s">
        <v>229</v>
      </c>
      <c r="G36" s="63" t="s">
        <v>230</v>
      </c>
      <c r="H36" s="42" t="s">
        <v>185</v>
      </c>
    </row>
    <row r="37" spans="1:8" s="61" customFormat="1" ht="63" hidden="1">
      <c r="A37" s="62" t="s">
        <v>55</v>
      </c>
      <c r="B37" s="63" t="s">
        <v>124</v>
      </c>
      <c r="C37" s="42" t="s">
        <v>49</v>
      </c>
      <c r="D37" s="42" t="s">
        <v>35</v>
      </c>
      <c r="E37" s="42" t="s">
        <v>38</v>
      </c>
      <c r="F37" s="63" t="s">
        <v>231</v>
      </c>
      <c r="G37" s="63" t="s">
        <v>232</v>
      </c>
      <c r="H37" s="42" t="s">
        <v>233</v>
      </c>
    </row>
    <row r="38" spans="1:8" s="61" customFormat="1" ht="78.75" hidden="1">
      <c r="A38" s="60" t="s">
        <v>62</v>
      </c>
      <c r="B38" s="71" t="s">
        <v>407</v>
      </c>
      <c r="C38" s="42" t="s">
        <v>49</v>
      </c>
      <c r="D38" s="60" t="s">
        <v>37</v>
      </c>
      <c r="E38" s="60" t="s">
        <v>44</v>
      </c>
      <c r="F38" s="63" t="s">
        <v>423</v>
      </c>
      <c r="G38" s="63" t="s">
        <v>420</v>
      </c>
      <c r="H38" s="42" t="s">
        <v>428</v>
      </c>
    </row>
    <row r="39" spans="1:8" s="61" customFormat="1" ht="15.75" hidden="1">
      <c r="A39" s="215" t="s">
        <v>234</v>
      </c>
      <c r="B39" s="216"/>
      <c r="C39" s="216"/>
      <c r="D39" s="216"/>
      <c r="E39" s="216"/>
      <c r="F39" s="216"/>
      <c r="G39" s="216"/>
      <c r="H39" s="217"/>
    </row>
    <row r="40" spans="1:8" s="61" customFormat="1" ht="63" hidden="1">
      <c r="A40" s="62" t="s">
        <v>61</v>
      </c>
      <c r="B40" s="63" t="s">
        <v>129</v>
      </c>
      <c r="C40" s="42" t="s">
        <v>49</v>
      </c>
      <c r="D40" s="42" t="s">
        <v>33</v>
      </c>
      <c r="E40" s="42" t="s">
        <v>44</v>
      </c>
      <c r="F40" s="63" t="s">
        <v>235</v>
      </c>
      <c r="G40" s="63" t="s">
        <v>236</v>
      </c>
      <c r="H40" s="42" t="s">
        <v>185</v>
      </c>
    </row>
    <row r="41" s="21" customFormat="1" ht="15"/>
    <row r="42" spans="2:3" ht="12.75">
      <c r="B42" s="32"/>
      <c r="C42" s="32"/>
    </row>
    <row r="43" spans="2:3" ht="12.75">
      <c r="B43" s="32"/>
      <c r="C43" s="32"/>
    </row>
  </sheetData>
  <sheetProtection/>
  <mergeCells count="16">
    <mergeCell ref="G1:H1"/>
    <mergeCell ref="A3:H3"/>
    <mergeCell ref="A4:H4"/>
    <mergeCell ref="A5:H5"/>
    <mergeCell ref="A6:A7"/>
    <mergeCell ref="B6:B7"/>
    <mergeCell ref="C6:C7"/>
    <mergeCell ref="D6:E6"/>
    <mergeCell ref="F6:F7"/>
    <mergeCell ref="A39:H39"/>
    <mergeCell ref="G6:G7"/>
    <mergeCell ref="H6:H7"/>
    <mergeCell ref="A9:H9"/>
    <mergeCell ref="A20:H20"/>
    <mergeCell ref="A29:H29"/>
    <mergeCell ref="A34:H3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825"/>
  <sheetViews>
    <sheetView view="pageBreakPreview" zoomScale="70" zoomScaleNormal="85" zoomScaleSheetLayoutView="70" workbookViewId="0" topLeftCell="A723">
      <selection activeCell="A723" sqref="A1:IV16384"/>
    </sheetView>
  </sheetViews>
  <sheetFormatPr defaultColWidth="9.00390625" defaultRowHeight="12.75"/>
  <cols>
    <col min="1" max="1" width="6.375" style="38" bestFit="1" customWidth="1"/>
    <col min="2" max="2" width="38.375" style="41" customWidth="1"/>
    <col min="3" max="3" width="39.125" style="40" customWidth="1"/>
    <col min="4" max="4" width="7.125" style="32" customWidth="1"/>
    <col min="5" max="5" width="7.75390625" style="32" customWidth="1"/>
    <col min="6" max="6" width="17.00390625" style="69" bestFit="1" customWidth="1"/>
    <col min="7" max="7" width="15.00390625" style="32" customWidth="1"/>
    <col min="8" max="10" width="15.00390625" style="32" bestFit="1" customWidth="1"/>
    <col min="11" max="18" width="16.00390625" style="32" bestFit="1" customWidth="1"/>
    <col min="19" max="16384" width="9.125" style="32" customWidth="1"/>
  </cols>
  <sheetData>
    <row r="1" spans="1:18" s="21" customFormat="1" ht="18.75">
      <c r="A1" s="22"/>
      <c r="B1" s="23"/>
      <c r="C1" s="24"/>
      <c r="F1" s="66"/>
      <c r="O1" s="248" t="s">
        <v>390</v>
      </c>
      <c r="P1" s="248"/>
      <c r="Q1" s="248"/>
      <c r="R1" s="248"/>
    </row>
    <row r="2" spans="1:6" s="21" customFormat="1" ht="15">
      <c r="A2" s="22"/>
      <c r="B2" s="25"/>
      <c r="C2" s="24"/>
      <c r="F2" s="67"/>
    </row>
    <row r="3" spans="1:18" s="21" customFormat="1" ht="15" customHeight="1">
      <c r="A3" s="249" t="s">
        <v>371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15" s="21" customFormat="1" ht="15">
      <c r="A4" s="22"/>
      <c r="B4" s="23"/>
      <c r="C4" s="24"/>
      <c r="F4" s="67"/>
      <c r="M4" s="45"/>
      <c r="N4" s="45"/>
      <c r="O4" s="45"/>
    </row>
    <row r="5" spans="1:18" s="50" customFormat="1" ht="27" customHeight="1">
      <c r="A5" s="250" t="s">
        <v>10</v>
      </c>
      <c r="B5" s="250" t="s">
        <v>377</v>
      </c>
      <c r="C5" s="250" t="s">
        <v>69</v>
      </c>
      <c r="D5" s="250" t="s">
        <v>4</v>
      </c>
      <c r="E5" s="250"/>
      <c r="F5" s="250" t="s">
        <v>134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</row>
    <row r="6" spans="1:18" s="50" customFormat="1" ht="17.25" customHeight="1">
      <c r="A6" s="250"/>
      <c r="B6" s="250"/>
      <c r="C6" s="250"/>
      <c r="D6" s="51" t="s">
        <v>1</v>
      </c>
      <c r="E6" s="51" t="s">
        <v>88</v>
      </c>
      <c r="F6" s="59" t="s">
        <v>5</v>
      </c>
      <c r="G6" s="51" t="s">
        <v>33</v>
      </c>
      <c r="H6" s="51" t="s">
        <v>34</v>
      </c>
      <c r="I6" s="51" t="s">
        <v>35</v>
      </c>
      <c r="J6" s="51" t="s">
        <v>36</v>
      </c>
      <c r="K6" s="51" t="s">
        <v>37</v>
      </c>
      <c r="L6" s="51" t="s">
        <v>38</v>
      </c>
      <c r="M6" s="51" t="s">
        <v>39</v>
      </c>
      <c r="N6" s="51" t="s">
        <v>40</v>
      </c>
      <c r="O6" s="51" t="s">
        <v>41</v>
      </c>
      <c r="P6" s="51" t="s">
        <v>42</v>
      </c>
      <c r="Q6" s="51" t="s">
        <v>43</v>
      </c>
      <c r="R6" s="51" t="s">
        <v>44</v>
      </c>
    </row>
    <row r="7" spans="1:18" s="28" customFormat="1" ht="11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64">
        <v>6</v>
      </c>
      <c r="G7" s="26">
        <v>7</v>
      </c>
      <c r="H7" s="26">
        <v>8</v>
      </c>
      <c r="I7" s="26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</row>
    <row r="8" spans="1:18" s="48" customFormat="1" ht="14.25">
      <c r="A8" s="227" t="s">
        <v>378</v>
      </c>
      <c r="B8" s="227"/>
      <c r="C8" s="59" t="s">
        <v>119</v>
      </c>
      <c r="D8" s="247"/>
      <c r="E8" s="247"/>
      <c r="F8" s="56">
        <f aca="true" t="shared" si="0" ref="F8:F47">SUM(G8:R8)</f>
        <v>82392528.65528</v>
      </c>
      <c r="G8" s="56">
        <f aca="true" t="shared" si="1" ref="G8:R8">SUM(G9:G12)</f>
        <v>4514598.16366</v>
      </c>
      <c r="H8" s="56">
        <f t="shared" si="1"/>
        <v>4499196.12012</v>
      </c>
      <c r="I8" s="56">
        <f t="shared" si="1"/>
        <v>6793845.98701</v>
      </c>
      <c r="J8" s="56">
        <f t="shared" si="1"/>
        <v>4254580.59609</v>
      </c>
      <c r="K8" s="56">
        <f t="shared" si="1"/>
        <v>5565771.22735</v>
      </c>
      <c r="L8" s="56">
        <f t="shared" si="1"/>
        <v>5992780.07237</v>
      </c>
      <c r="M8" s="56">
        <f t="shared" si="1"/>
        <v>4752088.09506</v>
      </c>
      <c r="N8" s="56">
        <f t="shared" si="1"/>
        <v>7221028.03716</v>
      </c>
      <c r="O8" s="56">
        <f t="shared" si="1"/>
        <v>3995099.13393</v>
      </c>
      <c r="P8" s="56">
        <f t="shared" si="1"/>
        <v>10824345.87674</v>
      </c>
      <c r="Q8" s="56">
        <f t="shared" si="1"/>
        <v>12625276.72843</v>
      </c>
      <c r="R8" s="56">
        <f t="shared" si="1"/>
        <v>11353918.61736</v>
      </c>
    </row>
    <row r="9" spans="1:18" s="48" customFormat="1" ht="25.5">
      <c r="A9" s="227"/>
      <c r="B9" s="227"/>
      <c r="C9" s="55" t="s">
        <v>6</v>
      </c>
      <c r="D9" s="247"/>
      <c r="E9" s="247"/>
      <c r="F9" s="56">
        <f>SUM(G9:R9)</f>
        <v>15801572.14873</v>
      </c>
      <c r="G9" s="56">
        <f aca="true" t="shared" si="2" ref="G9:R9">G14+G614+G704+G769+G804</f>
        <v>1289703.6762</v>
      </c>
      <c r="H9" s="56">
        <f t="shared" si="2"/>
        <v>2035408.6944</v>
      </c>
      <c r="I9" s="56">
        <f t="shared" si="2"/>
        <v>3717980.47813</v>
      </c>
      <c r="J9" s="56">
        <f t="shared" si="2"/>
        <v>1209626.1</v>
      </c>
      <c r="K9" s="56">
        <f t="shared" si="2"/>
        <v>1700000</v>
      </c>
      <c r="L9" s="56">
        <f t="shared" si="2"/>
        <v>1416853.2</v>
      </c>
      <c r="M9" s="56">
        <f t="shared" si="2"/>
        <v>533000</v>
      </c>
      <c r="N9" s="56">
        <f t="shared" si="2"/>
        <v>3033000</v>
      </c>
      <c r="O9" s="56">
        <f t="shared" si="2"/>
        <v>0</v>
      </c>
      <c r="P9" s="56">
        <f t="shared" si="2"/>
        <v>433000</v>
      </c>
      <c r="Q9" s="56">
        <f t="shared" si="2"/>
        <v>433000</v>
      </c>
      <c r="R9" s="56">
        <f t="shared" si="2"/>
        <v>0</v>
      </c>
    </row>
    <row r="10" spans="1:18" s="48" customFormat="1" ht="14.25">
      <c r="A10" s="227"/>
      <c r="B10" s="227"/>
      <c r="C10" s="55" t="s">
        <v>7</v>
      </c>
      <c r="D10" s="247"/>
      <c r="E10" s="247"/>
      <c r="F10" s="56">
        <f t="shared" si="0"/>
        <v>66019844.21172</v>
      </c>
      <c r="G10" s="56">
        <f aca="true" t="shared" si="3" ref="G10:R10">G15+G615+G705+G770+G805</f>
        <v>3182766.1884</v>
      </c>
      <c r="H10" s="56">
        <f t="shared" si="3"/>
        <v>2394225.29358</v>
      </c>
      <c r="I10" s="56">
        <f t="shared" si="3"/>
        <v>3044947.72693</v>
      </c>
      <c r="J10" s="56">
        <f t="shared" si="3"/>
        <v>3030910.12528</v>
      </c>
      <c r="K10" s="56">
        <f t="shared" si="3"/>
        <v>3785001.22474</v>
      </c>
      <c r="L10" s="56">
        <f t="shared" si="3"/>
        <v>4511411.82882</v>
      </c>
      <c r="M10" s="56">
        <f t="shared" si="3"/>
        <v>4156843.58493</v>
      </c>
      <c r="N10" s="56">
        <f t="shared" si="3"/>
        <v>4150628.03716</v>
      </c>
      <c r="O10" s="56">
        <f t="shared" si="3"/>
        <v>3957699.13393</v>
      </c>
      <c r="P10" s="56">
        <f t="shared" si="3"/>
        <v>10326930.00788</v>
      </c>
      <c r="Q10" s="56">
        <f t="shared" si="3"/>
        <v>12137419.58557</v>
      </c>
      <c r="R10" s="56">
        <f t="shared" si="3"/>
        <v>11341061.4745</v>
      </c>
    </row>
    <row r="11" spans="1:18" s="48" customFormat="1" ht="14.25">
      <c r="A11" s="227"/>
      <c r="B11" s="227"/>
      <c r="C11" s="55" t="s">
        <v>8</v>
      </c>
      <c r="D11" s="247"/>
      <c r="E11" s="247"/>
      <c r="F11" s="56">
        <f t="shared" si="0"/>
        <v>571112.29483</v>
      </c>
      <c r="G11" s="56">
        <f aca="true" t="shared" si="4" ref="G11:R11">G16+G616+G706+G771+G806</f>
        <v>42128.29906</v>
      </c>
      <c r="H11" s="56">
        <f t="shared" si="4"/>
        <v>69562.13214</v>
      </c>
      <c r="I11" s="56">
        <f t="shared" si="4"/>
        <v>30917.78195</v>
      </c>
      <c r="J11" s="56">
        <f t="shared" si="4"/>
        <v>14044.37081</v>
      </c>
      <c r="K11" s="56">
        <f t="shared" si="4"/>
        <v>80770.00261</v>
      </c>
      <c r="L11" s="56">
        <f t="shared" si="4"/>
        <v>64515.04355</v>
      </c>
      <c r="M11" s="56">
        <f t="shared" si="4"/>
        <v>62244.51013</v>
      </c>
      <c r="N11" s="56">
        <f t="shared" si="4"/>
        <v>37400</v>
      </c>
      <c r="O11" s="56">
        <f t="shared" si="4"/>
        <v>37400</v>
      </c>
      <c r="P11" s="56">
        <f t="shared" si="4"/>
        <v>64415.86886</v>
      </c>
      <c r="Q11" s="56">
        <f t="shared" si="4"/>
        <v>54857.14286</v>
      </c>
      <c r="R11" s="56">
        <f t="shared" si="4"/>
        <v>12857.14286</v>
      </c>
    </row>
    <row r="12" spans="1:18" s="48" customFormat="1" ht="25.5">
      <c r="A12" s="227"/>
      <c r="B12" s="227"/>
      <c r="C12" s="55" t="s">
        <v>87</v>
      </c>
      <c r="D12" s="247"/>
      <c r="E12" s="247"/>
      <c r="F12" s="56">
        <f t="shared" si="0"/>
        <v>0</v>
      </c>
      <c r="G12" s="56">
        <f aca="true" t="shared" si="5" ref="G12:R12">G17+G617+G707+G772+G807</f>
        <v>0</v>
      </c>
      <c r="H12" s="56">
        <f t="shared" si="5"/>
        <v>0</v>
      </c>
      <c r="I12" s="56">
        <f t="shared" si="5"/>
        <v>0</v>
      </c>
      <c r="J12" s="56">
        <f t="shared" si="5"/>
        <v>0</v>
      </c>
      <c r="K12" s="56">
        <f t="shared" si="5"/>
        <v>0</v>
      </c>
      <c r="L12" s="56">
        <f t="shared" si="5"/>
        <v>0</v>
      </c>
      <c r="M12" s="56">
        <f t="shared" si="5"/>
        <v>0</v>
      </c>
      <c r="N12" s="56">
        <f t="shared" si="5"/>
        <v>0</v>
      </c>
      <c r="O12" s="56">
        <f t="shared" si="5"/>
        <v>0</v>
      </c>
      <c r="P12" s="56">
        <f t="shared" si="5"/>
        <v>0</v>
      </c>
      <c r="Q12" s="56">
        <f t="shared" si="5"/>
        <v>0</v>
      </c>
      <c r="R12" s="56">
        <f t="shared" si="5"/>
        <v>0</v>
      </c>
    </row>
    <row r="13" spans="1:18" s="48" customFormat="1" ht="14.25">
      <c r="A13" s="227" t="s">
        <v>168</v>
      </c>
      <c r="B13" s="227"/>
      <c r="C13" s="59" t="s">
        <v>119</v>
      </c>
      <c r="D13" s="247">
        <v>833</v>
      </c>
      <c r="E13" s="247">
        <v>121</v>
      </c>
      <c r="F13" s="56">
        <f t="shared" si="0"/>
        <v>66862851.7027</v>
      </c>
      <c r="G13" s="56">
        <f aca="true" t="shared" si="6" ref="G13:R13">SUM(G14:G17)</f>
        <v>3199877.34696</v>
      </c>
      <c r="H13" s="56">
        <f t="shared" si="6"/>
        <v>3718878.87446</v>
      </c>
      <c r="I13" s="56">
        <f t="shared" si="6"/>
        <v>5822480.38896</v>
      </c>
      <c r="J13" s="56">
        <f t="shared" si="6"/>
        <v>3435907.82015</v>
      </c>
      <c r="K13" s="56">
        <f t="shared" si="6"/>
        <v>4250844.75851</v>
      </c>
      <c r="L13" s="56">
        <f t="shared" si="6"/>
        <v>3930069.93244</v>
      </c>
      <c r="M13" s="56">
        <f t="shared" si="6"/>
        <v>2851018.54054</v>
      </c>
      <c r="N13" s="56">
        <f t="shared" si="6"/>
        <v>5406310.94716</v>
      </c>
      <c r="O13" s="56">
        <f t="shared" si="6"/>
        <v>2336710.39393</v>
      </c>
      <c r="P13" s="56">
        <f t="shared" si="6"/>
        <v>9923411.54992</v>
      </c>
      <c r="Q13" s="56">
        <f t="shared" si="6"/>
        <v>11662540.75733</v>
      </c>
      <c r="R13" s="56">
        <f t="shared" si="6"/>
        <v>10324800.39234</v>
      </c>
    </row>
    <row r="14" spans="1:18" s="48" customFormat="1" ht="25.5">
      <c r="A14" s="227"/>
      <c r="B14" s="227"/>
      <c r="C14" s="55" t="s">
        <v>6</v>
      </c>
      <c r="D14" s="247"/>
      <c r="E14" s="247"/>
      <c r="F14" s="56">
        <f t="shared" si="0"/>
        <v>15801572.14873</v>
      </c>
      <c r="G14" s="56">
        <f aca="true" t="shared" si="7" ref="G14:R14">G19+G39+G114+G359+G444+G479+G499+G549+G554+G564+G579+G599</f>
        <v>1289703.6762</v>
      </c>
      <c r="H14" s="56">
        <f t="shared" si="7"/>
        <v>2035408.6944</v>
      </c>
      <c r="I14" s="56">
        <f t="shared" si="7"/>
        <v>3717980.47813</v>
      </c>
      <c r="J14" s="56">
        <f t="shared" si="7"/>
        <v>1209626.1</v>
      </c>
      <c r="K14" s="56">
        <f t="shared" si="7"/>
        <v>1700000</v>
      </c>
      <c r="L14" s="56">
        <f t="shared" si="7"/>
        <v>1416853.2</v>
      </c>
      <c r="M14" s="56">
        <f t="shared" si="7"/>
        <v>533000</v>
      </c>
      <c r="N14" s="56">
        <f t="shared" si="7"/>
        <v>3033000</v>
      </c>
      <c r="O14" s="56">
        <f t="shared" si="7"/>
        <v>0</v>
      </c>
      <c r="P14" s="56">
        <f t="shared" si="7"/>
        <v>433000</v>
      </c>
      <c r="Q14" s="56">
        <f t="shared" si="7"/>
        <v>433000</v>
      </c>
      <c r="R14" s="56">
        <f t="shared" si="7"/>
        <v>0</v>
      </c>
    </row>
    <row r="15" spans="1:18" s="48" customFormat="1" ht="14.25">
      <c r="A15" s="227"/>
      <c r="B15" s="227"/>
      <c r="C15" s="55" t="s">
        <v>7</v>
      </c>
      <c r="D15" s="247"/>
      <c r="E15" s="247"/>
      <c r="F15" s="56">
        <f t="shared" si="0"/>
        <v>50631185.05483</v>
      </c>
      <c r="G15" s="56">
        <f aca="true" t="shared" si="8" ref="G15:R15">G20+G40+G115+G360+G445+G480+G500+G550+G555+G565+G580+G600</f>
        <v>1871632.11825</v>
      </c>
      <c r="H15" s="56">
        <f t="shared" si="8"/>
        <v>1619239.54216</v>
      </c>
      <c r="I15" s="56">
        <f t="shared" si="8"/>
        <v>2077670.39437</v>
      </c>
      <c r="J15" s="56">
        <f t="shared" si="8"/>
        <v>2223063.57622</v>
      </c>
      <c r="K15" s="56">
        <f t="shared" si="8"/>
        <v>2537813.79428</v>
      </c>
      <c r="L15" s="56">
        <f t="shared" si="8"/>
        <v>2451097.74294</v>
      </c>
      <c r="M15" s="56">
        <f t="shared" si="8"/>
        <v>2263452.57193</v>
      </c>
      <c r="N15" s="56">
        <f t="shared" si="8"/>
        <v>2336310.94716</v>
      </c>
      <c r="O15" s="56">
        <f t="shared" si="8"/>
        <v>2299710.39393</v>
      </c>
      <c r="P15" s="56">
        <f t="shared" si="8"/>
        <v>9438852.82392</v>
      </c>
      <c r="Q15" s="56">
        <f t="shared" si="8"/>
        <v>11187540.75733</v>
      </c>
      <c r="R15" s="56">
        <f t="shared" si="8"/>
        <v>10324800.39234</v>
      </c>
    </row>
    <row r="16" spans="1:18" s="48" customFormat="1" ht="14.25">
      <c r="A16" s="227"/>
      <c r="B16" s="227"/>
      <c r="C16" s="55" t="s">
        <v>8</v>
      </c>
      <c r="D16" s="247"/>
      <c r="E16" s="247"/>
      <c r="F16" s="56">
        <f t="shared" si="0"/>
        <v>430094.49914</v>
      </c>
      <c r="G16" s="56">
        <f aca="true" t="shared" si="9" ref="G16:R16">G21+G41+G116+G361+G446+G481+G501+G551+G556+G566+G581+G601</f>
        <v>38541.55251</v>
      </c>
      <c r="H16" s="56">
        <f t="shared" si="9"/>
        <v>64230.6379</v>
      </c>
      <c r="I16" s="56">
        <f t="shared" si="9"/>
        <v>26829.51646</v>
      </c>
      <c r="J16" s="56">
        <f t="shared" si="9"/>
        <v>3218.14393</v>
      </c>
      <c r="K16" s="56">
        <f t="shared" si="9"/>
        <v>13030.96423</v>
      </c>
      <c r="L16" s="56">
        <f t="shared" si="9"/>
        <v>62118.9895</v>
      </c>
      <c r="M16" s="56">
        <f t="shared" si="9"/>
        <v>54565.96861</v>
      </c>
      <c r="N16" s="56">
        <f t="shared" si="9"/>
        <v>37000</v>
      </c>
      <c r="O16" s="56">
        <f t="shared" si="9"/>
        <v>37000</v>
      </c>
      <c r="P16" s="56">
        <f t="shared" si="9"/>
        <v>51558.726</v>
      </c>
      <c r="Q16" s="56">
        <f t="shared" si="9"/>
        <v>42000</v>
      </c>
      <c r="R16" s="56">
        <f t="shared" si="9"/>
        <v>0</v>
      </c>
    </row>
    <row r="17" spans="1:18" s="48" customFormat="1" ht="25.5">
      <c r="A17" s="227"/>
      <c r="B17" s="227"/>
      <c r="C17" s="55" t="s">
        <v>87</v>
      </c>
      <c r="D17" s="247"/>
      <c r="E17" s="247"/>
      <c r="F17" s="56">
        <f t="shared" si="0"/>
        <v>0</v>
      </c>
      <c r="G17" s="56">
        <f aca="true" t="shared" si="10" ref="G17:R17">G22+G42+G117+G362+G447+G482+G502+G552+G557+G567+G582+G602</f>
        <v>0</v>
      </c>
      <c r="H17" s="56">
        <f t="shared" si="10"/>
        <v>0</v>
      </c>
      <c r="I17" s="56">
        <f t="shared" si="10"/>
        <v>0</v>
      </c>
      <c r="J17" s="56">
        <f t="shared" si="10"/>
        <v>0</v>
      </c>
      <c r="K17" s="56">
        <f t="shared" si="10"/>
        <v>0</v>
      </c>
      <c r="L17" s="56">
        <f t="shared" si="10"/>
        <v>0</v>
      </c>
      <c r="M17" s="56">
        <f t="shared" si="10"/>
        <v>0</v>
      </c>
      <c r="N17" s="56">
        <f t="shared" si="10"/>
        <v>0</v>
      </c>
      <c r="O17" s="56">
        <f t="shared" si="10"/>
        <v>0</v>
      </c>
      <c r="P17" s="56">
        <f t="shared" si="10"/>
        <v>0</v>
      </c>
      <c r="Q17" s="56">
        <f t="shared" si="10"/>
        <v>0</v>
      </c>
      <c r="R17" s="56">
        <f t="shared" si="10"/>
        <v>0</v>
      </c>
    </row>
    <row r="18" spans="1:18" s="48" customFormat="1" ht="15" customHeight="1">
      <c r="A18" s="246" t="s">
        <v>9</v>
      </c>
      <c r="B18" s="57" t="s">
        <v>266</v>
      </c>
      <c r="C18" s="59" t="s">
        <v>119</v>
      </c>
      <c r="D18" s="247"/>
      <c r="E18" s="247"/>
      <c r="F18" s="56">
        <f t="shared" si="0"/>
        <v>34989058.04395</v>
      </c>
      <c r="G18" s="56">
        <f aca="true" t="shared" si="11" ref="G18:R18">SUM(G19:G22)</f>
        <v>1115024.24931</v>
      </c>
      <c r="H18" s="56">
        <f t="shared" si="11"/>
        <v>966988.62802</v>
      </c>
      <c r="I18" s="56">
        <f t="shared" si="11"/>
        <v>1207715.86674</v>
      </c>
      <c r="J18" s="56">
        <f t="shared" si="11"/>
        <v>1275454.64547</v>
      </c>
      <c r="K18" s="56">
        <f t="shared" si="11"/>
        <v>1555216.87573</v>
      </c>
      <c r="L18" s="56">
        <f t="shared" si="11"/>
        <v>1886551.25659</v>
      </c>
      <c r="M18" s="56">
        <f t="shared" si="11"/>
        <v>1469363.676</v>
      </c>
      <c r="N18" s="56">
        <f t="shared" si="11"/>
        <v>1839474.26816</v>
      </c>
      <c r="O18" s="56">
        <f t="shared" si="11"/>
        <v>2057710.39393</v>
      </c>
      <c r="P18" s="56">
        <f t="shared" si="11"/>
        <v>6924707.701</v>
      </c>
      <c r="Q18" s="56">
        <f t="shared" si="11"/>
        <v>7215545.424</v>
      </c>
      <c r="R18" s="56">
        <f t="shared" si="11"/>
        <v>7475305.059</v>
      </c>
    </row>
    <row r="19" spans="1:18" s="29" customFormat="1" ht="15" customHeight="1">
      <c r="A19" s="246"/>
      <c r="B19" s="223" t="s">
        <v>243</v>
      </c>
      <c r="C19" s="55" t="s">
        <v>6</v>
      </c>
      <c r="D19" s="247"/>
      <c r="E19" s="247"/>
      <c r="F19" s="56">
        <f t="shared" si="0"/>
        <v>450946.186</v>
      </c>
      <c r="G19" s="58">
        <f>G24+G29+G34</f>
        <v>21460.6</v>
      </c>
      <c r="H19" s="58">
        <f aca="true" t="shared" si="12" ref="H19:R20">H24+H29+H34</f>
        <v>54474.2</v>
      </c>
      <c r="I19" s="58">
        <f t="shared" si="12"/>
        <v>241214.87</v>
      </c>
      <c r="J19" s="58">
        <f t="shared" si="12"/>
        <v>133796.516</v>
      </c>
      <c r="K19" s="58">
        <f t="shared" si="12"/>
        <v>0</v>
      </c>
      <c r="L19" s="58">
        <f t="shared" si="12"/>
        <v>0</v>
      </c>
      <c r="M19" s="58">
        <f t="shared" si="12"/>
        <v>0</v>
      </c>
      <c r="N19" s="58">
        <f t="shared" si="12"/>
        <v>0</v>
      </c>
      <c r="O19" s="58">
        <f t="shared" si="12"/>
        <v>0</v>
      </c>
      <c r="P19" s="58">
        <f t="shared" si="12"/>
        <v>0</v>
      </c>
      <c r="Q19" s="58">
        <f t="shared" si="12"/>
        <v>0</v>
      </c>
      <c r="R19" s="58">
        <f t="shared" si="12"/>
        <v>0</v>
      </c>
    </row>
    <row r="20" spans="1:18" s="29" customFormat="1" ht="15" customHeight="1">
      <c r="A20" s="246"/>
      <c r="B20" s="223"/>
      <c r="C20" s="55" t="s">
        <v>7</v>
      </c>
      <c r="D20" s="247"/>
      <c r="E20" s="247"/>
      <c r="F20" s="56">
        <f t="shared" si="0"/>
        <v>34538111.85795</v>
      </c>
      <c r="G20" s="58">
        <f aca="true" t="shared" si="13" ref="G20:R22">G25+G30+G35</f>
        <v>1093563.64931</v>
      </c>
      <c r="H20" s="58">
        <f t="shared" si="13"/>
        <v>912514.42802</v>
      </c>
      <c r="I20" s="58">
        <f t="shared" si="12"/>
        <v>966500.99674</v>
      </c>
      <c r="J20" s="58">
        <f t="shared" si="12"/>
        <v>1141658.12947</v>
      </c>
      <c r="K20" s="58">
        <f t="shared" si="12"/>
        <v>1555216.87573</v>
      </c>
      <c r="L20" s="285">
        <f t="shared" si="12"/>
        <v>1886551.25659</v>
      </c>
      <c r="M20" s="285">
        <f t="shared" si="13"/>
        <v>1469363.676</v>
      </c>
      <c r="N20" s="285">
        <f t="shared" si="13"/>
        <v>1839474.26816</v>
      </c>
      <c r="O20" s="285">
        <f t="shared" si="13"/>
        <v>2057710.39393</v>
      </c>
      <c r="P20" s="58">
        <f t="shared" si="13"/>
        <v>6924707.701</v>
      </c>
      <c r="Q20" s="58">
        <f t="shared" si="13"/>
        <v>7215545.424</v>
      </c>
      <c r="R20" s="58">
        <f t="shared" si="13"/>
        <v>7475305.059</v>
      </c>
    </row>
    <row r="21" spans="1:18" s="29" customFormat="1" ht="15" customHeight="1">
      <c r="A21" s="246"/>
      <c r="B21" s="223"/>
      <c r="C21" s="55" t="s">
        <v>8</v>
      </c>
      <c r="D21" s="247"/>
      <c r="E21" s="247"/>
      <c r="F21" s="56">
        <f t="shared" si="0"/>
        <v>0</v>
      </c>
      <c r="G21" s="58">
        <f t="shared" si="13"/>
        <v>0</v>
      </c>
      <c r="H21" s="58">
        <f t="shared" si="13"/>
        <v>0</v>
      </c>
      <c r="I21" s="58">
        <f t="shared" si="13"/>
        <v>0</v>
      </c>
      <c r="J21" s="58">
        <f t="shared" si="13"/>
        <v>0</v>
      </c>
      <c r="K21" s="58">
        <f t="shared" si="13"/>
        <v>0</v>
      </c>
      <c r="L21" s="58">
        <f t="shared" si="13"/>
        <v>0</v>
      </c>
      <c r="M21" s="58">
        <f t="shared" si="13"/>
        <v>0</v>
      </c>
      <c r="N21" s="58">
        <f t="shared" si="13"/>
        <v>0</v>
      </c>
      <c r="O21" s="58">
        <f t="shared" si="13"/>
        <v>0</v>
      </c>
      <c r="P21" s="58">
        <f t="shared" si="13"/>
        <v>0</v>
      </c>
      <c r="Q21" s="58">
        <f t="shared" si="13"/>
        <v>0</v>
      </c>
      <c r="R21" s="58">
        <f t="shared" si="13"/>
        <v>0</v>
      </c>
    </row>
    <row r="22" spans="1:18" s="29" customFormat="1" ht="15" customHeight="1">
      <c r="A22" s="246"/>
      <c r="B22" s="224"/>
      <c r="C22" s="55" t="s">
        <v>87</v>
      </c>
      <c r="D22" s="247"/>
      <c r="E22" s="247"/>
      <c r="F22" s="56">
        <f t="shared" si="0"/>
        <v>0</v>
      </c>
      <c r="G22" s="58">
        <f t="shared" si="13"/>
        <v>0</v>
      </c>
      <c r="H22" s="58">
        <f t="shared" si="13"/>
        <v>0</v>
      </c>
      <c r="I22" s="58">
        <f t="shared" si="13"/>
        <v>0</v>
      </c>
      <c r="J22" s="58">
        <f t="shared" si="13"/>
        <v>0</v>
      </c>
      <c r="K22" s="58">
        <f t="shared" si="13"/>
        <v>0</v>
      </c>
      <c r="L22" s="58">
        <f t="shared" si="13"/>
        <v>0</v>
      </c>
      <c r="M22" s="58">
        <f t="shared" si="13"/>
        <v>0</v>
      </c>
      <c r="N22" s="58">
        <f t="shared" si="13"/>
        <v>0</v>
      </c>
      <c r="O22" s="58">
        <f t="shared" si="13"/>
        <v>0</v>
      </c>
      <c r="P22" s="58">
        <f t="shared" si="13"/>
        <v>0</v>
      </c>
      <c r="Q22" s="58">
        <f t="shared" si="13"/>
        <v>0</v>
      </c>
      <c r="R22" s="58">
        <f t="shared" si="13"/>
        <v>0</v>
      </c>
    </row>
    <row r="23" spans="1:18" s="48" customFormat="1" ht="15" customHeight="1">
      <c r="A23" s="219" t="s">
        <v>736</v>
      </c>
      <c r="B23" s="52" t="s">
        <v>267</v>
      </c>
      <c r="C23" s="51" t="s">
        <v>119</v>
      </c>
      <c r="D23" s="242"/>
      <c r="E23" s="242"/>
      <c r="F23" s="56">
        <f>SUM(G23:R23)</f>
        <v>7014600.73959</v>
      </c>
      <c r="G23" s="46">
        <f aca="true" t="shared" si="14" ref="G23:R23">SUM(G24:G27)</f>
        <v>63053.347</v>
      </c>
      <c r="H23" s="46">
        <f t="shared" si="14"/>
        <v>143672.3373</v>
      </c>
      <c r="I23" s="46">
        <f t="shared" si="14"/>
        <v>160.972</v>
      </c>
      <c r="J23" s="46">
        <f t="shared" si="14"/>
        <v>17682.933</v>
      </c>
      <c r="K23" s="46">
        <f t="shared" si="14"/>
        <v>12627.10729</v>
      </c>
      <c r="L23" s="46">
        <f>SUM(L24:L27)</f>
        <v>27404.043</v>
      </c>
      <c r="M23" s="46">
        <f t="shared" si="14"/>
        <v>50000</v>
      </c>
      <c r="N23" s="46">
        <f t="shared" si="14"/>
        <v>50000</v>
      </c>
      <c r="O23" s="46">
        <f t="shared" si="14"/>
        <v>50000</v>
      </c>
      <c r="P23" s="46">
        <f t="shared" si="14"/>
        <v>2200000</v>
      </c>
      <c r="Q23" s="46">
        <f t="shared" si="14"/>
        <v>2200000</v>
      </c>
      <c r="R23" s="46">
        <f t="shared" si="14"/>
        <v>2200000</v>
      </c>
    </row>
    <row r="24" spans="1:18" s="30" customFormat="1" ht="15" customHeight="1">
      <c r="A24" s="219"/>
      <c r="B24" s="221" t="s">
        <v>112</v>
      </c>
      <c r="C24" s="31" t="s">
        <v>6</v>
      </c>
      <c r="D24" s="242"/>
      <c r="E24" s="242"/>
      <c r="F24" s="56">
        <f>SUM(G24:R24)</f>
        <v>54474.2</v>
      </c>
      <c r="G24" s="44">
        <v>0</v>
      </c>
      <c r="H24" s="44">
        <v>54474.2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</row>
    <row r="25" spans="1:18" s="30" customFormat="1" ht="15" customHeight="1">
      <c r="A25" s="219"/>
      <c r="B25" s="221"/>
      <c r="C25" s="31" t="s">
        <v>7</v>
      </c>
      <c r="D25" s="242"/>
      <c r="E25" s="242"/>
      <c r="F25" s="56">
        <f>SUM(G25:R25)</f>
        <v>6960126.53959</v>
      </c>
      <c r="G25" s="44">
        <v>63053.347</v>
      </c>
      <c r="H25" s="44">
        <v>89198.1373</v>
      </c>
      <c r="I25" s="44">
        <v>160.972</v>
      </c>
      <c r="J25" s="44">
        <v>17682.933</v>
      </c>
      <c r="K25" s="44">
        <v>12627.10729</v>
      </c>
      <c r="L25" s="44">
        <v>27404.043</v>
      </c>
      <c r="M25" s="44">
        <v>50000</v>
      </c>
      <c r="N25" s="44">
        <v>50000</v>
      </c>
      <c r="O25" s="44">
        <v>50000</v>
      </c>
      <c r="P25" s="44">
        <v>2200000</v>
      </c>
      <c r="Q25" s="44">
        <v>2200000</v>
      </c>
      <c r="R25" s="44">
        <v>2200000</v>
      </c>
    </row>
    <row r="26" spans="1:18" s="30" customFormat="1" ht="15" customHeight="1">
      <c r="A26" s="219"/>
      <c r="B26" s="221"/>
      <c r="C26" s="31" t="s">
        <v>8</v>
      </c>
      <c r="D26" s="242"/>
      <c r="E26" s="242"/>
      <c r="F26" s="56">
        <f>SUM(G26:R26)</f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</row>
    <row r="27" spans="1:18" s="30" customFormat="1" ht="15" customHeight="1">
      <c r="A27" s="219"/>
      <c r="B27" s="222"/>
      <c r="C27" s="31" t="s">
        <v>87</v>
      </c>
      <c r="D27" s="242"/>
      <c r="E27" s="242"/>
      <c r="F27" s="56">
        <f>SUM(G27:R27)</f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</row>
    <row r="28" spans="1:18" s="48" customFormat="1" ht="15" customHeight="1">
      <c r="A28" s="219" t="s">
        <v>737</v>
      </c>
      <c r="B28" s="52" t="s">
        <v>268</v>
      </c>
      <c r="C28" s="51" t="s">
        <v>119</v>
      </c>
      <c r="D28" s="242"/>
      <c r="E28" s="242"/>
      <c r="F28" s="56">
        <f aca="true" t="shared" si="15" ref="F28:F37">SUM(G28:R28)</f>
        <v>10881110.17463</v>
      </c>
      <c r="G28" s="46">
        <f aca="true" t="shared" si="16" ref="G28:R28">SUM(G29:G32)</f>
        <v>448481.02801</v>
      </c>
      <c r="H28" s="46">
        <f t="shared" si="16"/>
        <v>91520.22131</v>
      </c>
      <c r="I28" s="46">
        <f t="shared" si="16"/>
        <v>406716.87</v>
      </c>
      <c r="J28" s="46">
        <f t="shared" si="16"/>
        <v>206843.10497</v>
      </c>
      <c r="K28" s="46">
        <f t="shared" si="16"/>
        <v>506337.71181</v>
      </c>
      <c r="L28" s="46">
        <f t="shared" si="16"/>
        <v>893278.46594</v>
      </c>
      <c r="M28" s="46">
        <f t="shared" si="16"/>
        <v>338698.29131</v>
      </c>
      <c r="N28" s="46">
        <f t="shared" si="16"/>
        <v>694617.24064</v>
      </c>
      <c r="O28" s="46">
        <f t="shared" si="16"/>
        <v>694617.24064</v>
      </c>
      <c r="P28" s="46">
        <f t="shared" si="16"/>
        <v>2200000</v>
      </c>
      <c r="Q28" s="46">
        <f t="shared" si="16"/>
        <v>2200000</v>
      </c>
      <c r="R28" s="46">
        <f t="shared" si="16"/>
        <v>2200000</v>
      </c>
    </row>
    <row r="29" spans="1:18" s="29" customFormat="1" ht="15" customHeight="1">
      <c r="A29" s="219"/>
      <c r="B29" s="221" t="s">
        <v>113</v>
      </c>
      <c r="C29" s="31" t="s">
        <v>6</v>
      </c>
      <c r="D29" s="242"/>
      <c r="E29" s="242"/>
      <c r="F29" s="56">
        <f t="shared" si="15"/>
        <v>375011.386</v>
      </c>
      <c r="G29" s="44">
        <v>0</v>
      </c>
      <c r="H29" s="44">
        <v>0</v>
      </c>
      <c r="I29" s="44">
        <f>223114.87+18100</f>
        <v>241214.87</v>
      </c>
      <c r="J29" s="44">
        <f>120796.7+12999.816</f>
        <v>133796.516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</row>
    <row r="30" spans="1:18" s="29" customFormat="1" ht="15" customHeight="1">
      <c r="A30" s="219"/>
      <c r="B30" s="221"/>
      <c r="C30" s="31" t="s">
        <v>7</v>
      </c>
      <c r="D30" s="242"/>
      <c r="E30" s="242"/>
      <c r="F30" s="56">
        <f t="shared" si="15"/>
        <v>10506098.78863</v>
      </c>
      <c r="G30" s="44">
        <v>448481.02801</v>
      </c>
      <c r="H30" s="44">
        <v>91520.22131</v>
      </c>
      <c r="I30" s="44">
        <v>165502</v>
      </c>
      <c r="J30" s="44">
        <v>73046.58897</v>
      </c>
      <c r="K30" s="44">
        <f>364694.24281+141643.469</f>
        <v>506337.71181</v>
      </c>
      <c r="L30" s="44">
        <v>893278.46594</v>
      </c>
      <c r="M30" s="44">
        <v>338698.29131</v>
      </c>
      <c r="N30" s="44">
        <v>694617.24064</v>
      </c>
      <c r="O30" s="44">
        <v>694617.24064</v>
      </c>
      <c r="P30" s="44">
        <v>2200000</v>
      </c>
      <c r="Q30" s="44">
        <v>2200000</v>
      </c>
      <c r="R30" s="44">
        <v>2200000</v>
      </c>
    </row>
    <row r="31" spans="1:18" s="29" customFormat="1" ht="15" customHeight="1">
      <c r="A31" s="219"/>
      <c r="B31" s="221"/>
      <c r="C31" s="31" t="s">
        <v>8</v>
      </c>
      <c r="D31" s="242"/>
      <c r="E31" s="242"/>
      <c r="F31" s="56">
        <f t="shared" si="15"/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</row>
    <row r="32" spans="1:18" s="29" customFormat="1" ht="15" customHeight="1">
      <c r="A32" s="219"/>
      <c r="B32" s="222"/>
      <c r="C32" s="31" t="s">
        <v>87</v>
      </c>
      <c r="D32" s="242"/>
      <c r="E32" s="242"/>
      <c r="F32" s="56">
        <f t="shared" si="15"/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</row>
    <row r="33" spans="1:18" s="48" customFormat="1" ht="15" customHeight="1">
      <c r="A33" s="219" t="s">
        <v>738</v>
      </c>
      <c r="B33" s="52" t="s">
        <v>269</v>
      </c>
      <c r="C33" s="51" t="s">
        <v>119</v>
      </c>
      <c r="D33" s="242"/>
      <c r="E33" s="242"/>
      <c r="F33" s="56">
        <f t="shared" si="15"/>
        <v>17093347.12973</v>
      </c>
      <c r="G33" s="46">
        <f aca="true" t="shared" si="17" ref="G33:R33">SUM(G34:G37)</f>
        <v>603489.8743</v>
      </c>
      <c r="H33" s="46">
        <f t="shared" si="17"/>
        <v>731796.06941</v>
      </c>
      <c r="I33" s="46">
        <f t="shared" si="17"/>
        <v>800838.02474</v>
      </c>
      <c r="J33" s="46">
        <f t="shared" si="17"/>
        <v>1050928.6075</v>
      </c>
      <c r="K33" s="46">
        <f t="shared" si="17"/>
        <v>1036252.05663</v>
      </c>
      <c r="L33" s="46">
        <f t="shared" si="17"/>
        <v>965868.74765</v>
      </c>
      <c r="M33" s="46">
        <f t="shared" si="17"/>
        <v>1080665.38469</v>
      </c>
      <c r="N33" s="46">
        <f t="shared" si="17"/>
        <v>1094857.02752</v>
      </c>
      <c r="O33" s="46">
        <f t="shared" si="17"/>
        <v>1313093.15329</v>
      </c>
      <c r="P33" s="46">
        <f t="shared" si="17"/>
        <v>2524707.701</v>
      </c>
      <c r="Q33" s="46">
        <f t="shared" si="17"/>
        <v>2815545.424</v>
      </c>
      <c r="R33" s="46">
        <f t="shared" si="17"/>
        <v>3075305.059</v>
      </c>
    </row>
    <row r="34" spans="1:18" s="29" customFormat="1" ht="15" customHeight="1">
      <c r="A34" s="219"/>
      <c r="B34" s="221" t="s">
        <v>132</v>
      </c>
      <c r="C34" s="31" t="s">
        <v>6</v>
      </c>
      <c r="D34" s="242"/>
      <c r="E34" s="242"/>
      <c r="F34" s="56">
        <f t="shared" si="15"/>
        <v>21460.6</v>
      </c>
      <c r="G34" s="44">
        <v>21460.6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</row>
    <row r="35" spans="1:18" s="29" customFormat="1" ht="15" customHeight="1">
      <c r="A35" s="219"/>
      <c r="B35" s="221"/>
      <c r="C35" s="31" t="s">
        <v>7</v>
      </c>
      <c r="D35" s="242"/>
      <c r="E35" s="242"/>
      <c r="F35" s="56">
        <f t="shared" si="15"/>
        <v>17071886.52973</v>
      </c>
      <c r="G35" s="44">
        <v>582029.2743</v>
      </c>
      <c r="H35" s="44">
        <v>731796.06941</v>
      </c>
      <c r="I35" s="44">
        <v>800838.02474</v>
      </c>
      <c r="J35" s="44">
        <f>1013626.9507+37301.6568</f>
        <v>1050928.6075</v>
      </c>
      <c r="K35" s="44">
        <v>1036252.05663</v>
      </c>
      <c r="L35" s="44">
        <v>965868.74765</v>
      </c>
      <c r="M35" s="44">
        <f>1094593.21052-13927.82583</f>
        <v>1080665.38469</v>
      </c>
      <c r="N35" s="44">
        <f>1094593.21052+263.817</f>
        <v>1094857.02752</v>
      </c>
      <c r="O35" s="44">
        <v>1313093.15329</v>
      </c>
      <c r="P35" s="44">
        <v>2524707.701</v>
      </c>
      <c r="Q35" s="44">
        <v>2815545.424</v>
      </c>
      <c r="R35" s="44">
        <v>3075305.059</v>
      </c>
    </row>
    <row r="36" spans="1:18" s="29" customFormat="1" ht="15" customHeight="1">
      <c r="A36" s="219"/>
      <c r="B36" s="221"/>
      <c r="C36" s="31" t="s">
        <v>8</v>
      </c>
      <c r="D36" s="242"/>
      <c r="E36" s="242"/>
      <c r="F36" s="56">
        <f t="shared" si="15"/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</row>
    <row r="37" spans="1:18" s="29" customFormat="1" ht="15" customHeight="1">
      <c r="A37" s="219"/>
      <c r="B37" s="222"/>
      <c r="C37" s="31" t="s">
        <v>87</v>
      </c>
      <c r="D37" s="242"/>
      <c r="E37" s="242"/>
      <c r="F37" s="56">
        <f t="shared" si="15"/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</row>
    <row r="38" spans="1:18" s="48" customFormat="1" ht="15" customHeight="1">
      <c r="A38" s="246" t="s">
        <v>12</v>
      </c>
      <c r="B38" s="57" t="s">
        <v>270</v>
      </c>
      <c r="C38" s="59" t="s">
        <v>119</v>
      </c>
      <c r="D38" s="247"/>
      <c r="E38" s="247"/>
      <c r="F38" s="56">
        <f t="shared" si="0"/>
        <v>8549977.60373</v>
      </c>
      <c r="G38" s="56">
        <f>SUM(G39:G42)</f>
        <v>1425708.0762</v>
      </c>
      <c r="H38" s="56">
        <f aca="true" t="shared" si="18" ref="H38:R38">SUM(H39:H42)</f>
        <v>2007531.6504</v>
      </c>
      <c r="I38" s="56">
        <f t="shared" si="18"/>
        <v>3923931.67613</v>
      </c>
      <c r="J38" s="56">
        <f t="shared" si="18"/>
        <v>1192806.201</v>
      </c>
      <c r="K38" s="56">
        <f t="shared" si="18"/>
        <v>0</v>
      </c>
      <c r="L38" s="56">
        <f t="shared" si="18"/>
        <v>0</v>
      </c>
      <c r="M38" s="56">
        <f t="shared" si="18"/>
        <v>0</v>
      </c>
      <c r="N38" s="56">
        <f t="shared" si="18"/>
        <v>0</v>
      </c>
      <c r="O38" s="56">
        <f t="shared" si="18"/>
        <v>0</v>
      </c>
      <c r="P38" s="56">
        <f t="shared" si="18"/>
        <v>0</v>
      </c>
      <c r="Q38" s="56">
        <f t="shared" si="18"/>
        <v>0</v>
      </c>
      <c r="R38" s="56">
        <f t="shared" si="18"/>
        <v>0</v>
      </c>
    </row>
    <row r="39" spans="1:18" s="48" customFormat="1" ht="18" customHeight="1">
      <c r="A39" s="246"/>
      <c r="B39" s="223" t="s">
        <v>242</v>
      </c>
      <c r="C39" s="55" t="s">
        <v>6</v>
      </c>
      <c r="D39" s="247"/>
      <c r="E39" s="247"/>
      <c r="F39" s="56">
        <f t="shared" si="0"/>
        <v>7681606.06273</v>
      </c>
      <c r="G39" s="56">
        <f aca="true" t="shared" si="19" ref="G39:R39">G44+G94</f>
        <v>1268243.0762</v>
      </c>
      <c r="H39" s="56">
        <f t="shared" si="19"/>
        <v>1860767.7944</v>
      </c>
      <c r="I39" s="56">
        <f t="shared" si="19"/>
        <v>3476765.60813</v>
      </c>
      <c r="J39" s="56">
        <f t="shared" si="19"/>
        <v>1075829.584</v>
      </c>
      <c r="K39" s="56">
        <f t="shared" si="19"/>
        <v>0</v>
      </c>
      <c r="L39" s="56">
        <f t="shared" si="19"/>
        <v>0</v>
      </c>
      <c r="M39" s="56">
        <f t="shared" si="19"/>
        <v>0</v>
      </c>
      <c r="N39" s="56">
        <f t="shared" si="19"/>
        <v>0</v>
      </c>
      <c r="O39" s="56">
        <f t="shared" si="19"/>
        <v>0</v>
      </c>
      <c r="P39" s="56">
        <f t="shared" si="19"/>
        <v>0</v>
      </c>
      <c r="Q39" s="56">
        <f t="shared" si="19"/>
        <v>0</v>
      </c>
      <c r="R39" s="56">
        <f t="shared" si="19"/>
        <v>0</v>
      </c>
    </row>
    <row r="40" spans="1:18" s="48" customFormat="1" ht="15" customHeight="1">
      <c r="A40" s="246"/>
      <c r="B40" s="223"/>
      <c r="C40" s="55" t="s">
        <v>7</v>
      </c>
      <c r="D40" s="247"/>
      <c r="E40" s="247"/>
      <c r="F40" s="56">
        <f t="shared" si="0"/>
        <v>868371.541</v>
      </c>
      <c r="G40" s="56">
        <f aca="true" t="shared" si="20" ref="G40:R40">G45+G95</f>
        <v>157465</v>
      </c>
      <c r="H40" s="56">
        <f t="shared" si="20"/>
        <v>146763.856</v>
      </c>
      <c r="I40" s="56">
        <f t="shared" si="20"/>
        <v>447166.068</v>
      </c>
      <c r="J40" s="56">
        <f t="shared" si="20"/>
        <v>116976.617</v>
      </c>
      <c r="K40" s="56">
        <f t="shared" si="20"/>
        <v>0</v>
      </c>
      <c r="L40" s="56">
        <f t="shared" si="20"/>
        <v>0</v>
      </c>
      <c r="M40" s="56">
        <f t="shared" si="20"/>
        <v>0</v>
      </c>
      <c r="N40" s="56">
        <f t="shared" si="20"/>
        <v>0</v>
      </c>
      <c r="O40" s="56">
        <f t="shared" si="20"/>
        <v>0</v>
      </c>
      <c r="P40" s="56">
        <f t="shared" si="20"/>
        <v>0</v>
      </c>
      <c r="Q40" s="56">
        <f t="shared" si="20"/>
        <v>0</v>
      </c>
      <c r="R40" s="56">
        <f t="shared" si="20"/>
        <v>0</v>
      </c>
    </row>
    <row r="41" spans="1:18" s="48" customFormat="1" ht="15" customHeight="1">
      <c r="A41" s="246"/>
      <c r="B41" s="223"/>
      <c r="C41" s="55" t="s">
        <v>8</v>
      </c>
      <c r="D41" s="247"/>
      <c r="E41" s="247"/>
      <c r="F41" s="56">
        <f t="shared" si="0"/>
        <v>0</v>
      </c>
      <c r="G41" s="56">
        <f aca="true" t="shared" si="21" ref="G41:R41">G46+G96</f>
        <v>0</v>
      </c>
      <c r="H41" s="56">
        <f t="shared" si="21"/>
        <v>0</v>
      </c>
      <c r="I41" s="56">
        <f t="shared" si="21"/>
        <v>0</v>
      </c>
      <c r="J41" s="56">
        <f t="shared" si="21"/>
        <v>0</v>
      </c>
      <c r="K41" s="56">
        <f t="shared" si="21"/>
        <v>0</v>
      </c>
      <c r="L41" s="56">
        <f t="shared" si="21"/>
        <v>0</v>
      </c>
      <c r="M41" s="56">
        <f t="shared" si="21"/>
        <v>0</v>
      </c>
      <c r="N41" s="56">
        <f t="shared" si="21"/>
        <v>0</v>
      </c>
      <c r="O41" s="56">
        <f t="shared" si="21"/>
        <v>0</v>
      </c>
      <c r="P41" s="56">
        <f t="shared" si="21"/>
        <v>0</v>
      </c>
      <c r="Q41" s="56">
        <f t="shared" si="21"/>
        <v>0</v>
      </c>
      <c r="R41" s="56">
        <f t="shared" si="21"/>
        <v>0</v>
      </c>
    </row>
    <row r="42" spans="1:18" s="48" customFormat="1" ht="15" customHeight="1">
      <c r="A42" s="246"/>
      <c r="B42" s="224"/>
      <c r="C42" s="55" t="s">
        <v>87</v>
      </c>
      <c r="D42" s="247"/>
      <c r="E42" s="247"/>
      <c r="F42" s="56">
        <f t="shared" si="0"/>
        <v>0</v>
      </c>
      <c r="G42" s="56">
        <f aca="true" t="shared" si="22" ref="G42:R42">G47+G97</f>
        <v>0</v>
      </c>
      <c r="H42" s="56">
        <f t="shared" si="22"/>
        <v>0</v>
      </c>
      <c r="I42" s="56">
        <f t="shared" si="22"/>
        <v>0</v>
      </c>
      <c r="J42" s="56">
        <f t="shared" si="22"/>
        <v>0</v>
      </c>
      <c r="K42" s="56">
        <f t="shared" si="22"/>
        <v>0</v>
      </c>
      <c r="L42" s="56">
        <f t="shared" si="22"/>
        <v>0</v>
      </c>
      <c r="M42" s="56">
        <f t="shared" si="22"/>
        <v>0</v>
      </c>
      <c r="N42" s="56">
        <f t="shared" si="22"/>
        <v>0</v>
      </c>
      <c r="O42" s="56">
        <f t="shared" si="22"/>
        <v>0</v>
      </c>
      <c r="P42" s="56">
        <f t="shared" si="22"/>
        <v>0</v>
      </c>
      <c r="Q42" s="56">
        <f t="shared" si="22"/>
        <v>0</v>
      </c>
      <c r="R42" s="56">
        <f t="shared" si="22"/>
        <v>0</v>
      </c>
    </row>
    <row r="43" spans="1:18" s="48" customFormat="1" ht="15" customHeight="1">
      <c r="A43" s="219" t="s">
        <v>734</v>
      </c>
      <c r="B43" s="52" t="s">
        <v>271</v>
      </c>
      <c r="C43" s="51" t="s">
        <v>119</v>
      </c>
      <c r="D43" s="242"/>
      <c r="E43" s="242"/>
      <c r="F43" s="56">
        <f t="shared" si="0"/>
        <v>7356336.23872</v>
      </c>
      <c r="G43" s="46">
        <f>SUM(G44:G47)</f>
        <v>1072200.4584</v>
      </c>
      <c r="H43" s="46">
        <f aca="true" t="shared" si="23" ref="H43:R43">SUM(H44:H47)</f>
        <v>1659150.6614</v>
      </c>
      <c r="I43" s="46">
        <f t="shared" si="23"/>
        <v>3432178.91792</v>
      </c>
      <c r="J43" s="46">
        <f t="shared" si="23"/>
        <v>1192806.201</v>
      </c>
      <c r="K43" s="46">
        <f t="shared" si="23"/>
        <v>0</v>
      </c>
      <c r="L43" s="46">
        <f t="shared" si="23"/>
        <v>0</v>
      </c>
      <c r="M43" s="46">
        <f t="shared" si="23"/>
        <v>0</v>
      </c>
      <c r="N43" s="46">
        <f t="shared" si="23"/>
        <v>0</v>
      </c>
      <c r="O43" s="46">
        <f t="shared" si="23"/>
        <v>0</v>
      </c>
      <c r="P43" s="46">
        <f t="shared" si="23"/>
        <v>0</v>
      </c>
      <c r="Q43" s="46">
        <f t="shared" si="23"/>
        <v>0</v>
      </c>
      <c r="R43" s="46">
        <f t="shared" si="23"/>
        <v>0</v>
      </c>
    </row>
    <row r="44" spans="1:18" s="29" customFormat="1" ht="15" customHeight="1">
      <c r="A44" s="219"/>
      <c r="B44" s="244" t="s">
        <v>445</v>
      </c>
      <c r="C44" s="185" t="s">
        <v>6</v>
      </c>
      <c r="D44" s="242"/>
      <c r="E44" s="242"/>
      <c r="F44" s="56">
        <f t="shared" si="0"/>
        <v>6585045.75072</v>
      </c>
      <c r="G44" s="44">
        <f>G49+G54+G59+G64+G69+G74+G79+G84+G89</f>
        <v>956307.4864</v>
      </c>
      <c r="H44" s="44">
        <f aca="true" t="shared" si="24" ref="H44:R44">H49+H54+H59+H64+H69+H74+H79+H84+H89</f>
        <v>1542836.8054</v>
      </c>
      <c r="I44" s="44">
        <f t="shared" si="24"/>
        <v>3010071.87492</v>
      </c>
      <c r="J44" s="44">
        <f t="shared" si="24"/>
        <v>1075829.584</v>
      </c>
      <c r="K44" s="44">
        <f t="shared" si="24"/>
        <v>0</v>
      </c>
      <c r="L44" s="44">
        <f t="shared" si="24"/>
        <v>0</v>
      </c>
      <c r="M44" s="44">
        <f t="shared" si="24"/>
        <v>0</v>
      </c>
      <c r="N44" s="44">
        <f t="shared" si="24"/>
        <v>0</v>
      </c>
      <c r="O44" s="44">
        <f t="shared" si="24"/>
        <v>0</v>
      </c>
      <c r="P44" s="44">
        <f t="shared" si="24"/>
        <v>0</v>
      </c>
      <c r="Q44" s="44">
        <f t="shared" si="24"/>
        <v>0</v>
      </c>
      <c r="R44" s="44">
        <f t="shared" si="24"/>
        <v>0</v>
      </c>
    </row>
    <row r="45" spans="1:18" s="29" customFormat="1" ht="15" customHeight="1">
      <c r="A45" s="219"/>
      <c r="B45" s="244"/>
      <c r="C45" s="185" t="s">
        <v>7</v>
      </c>
      <c r="D45" s="242"/>
      <c r="E45" s="242"/>
      <c r="F45" s="56">
        <f t="shared" si="0"/>
        <v>771290.488</v>
      </c>
      <c r="G45" s="44">
        <f aca="true" t="shared" si="25" ref="G45:R47">G50+G55+G60+G65+G70+G75+G80+G85+G90</f>
        <v>115892.972</v>
      </c>
      <c r="H45" s="44">
        <f t="shared" si="25"/>
        <v>116313.856</v>
      </c>
      <c r="I45" s="44">
        <f t="shared" si="25"/>
        <v>422107.043</v>
      </c>
      <c r="J45" s="44">
        <f t="shared" si="25"/>
        <v>116976.617</v>
      </c>
      <c r="K45" s="44">
        <f t="shared" si="25"/>
        <v>0</v>
      </c>
      <c r="L45" s="44">
        <f t="shared" si="25"/>
        <v>0</v>
      </c>
      <c r="M45" s="44">
        <f t="shared" si="25"/>
        <v>0</v>
      </c>
      <c r="N45" s="44">
        <f t="shared" si="25"/>
        <v>0</v>
      </c>
      <c r="O45" s="44">
        <f t="shared" si="25"/>
        <v>0</v>
      </c>
      <c r="P45" s="44">
        <f t="shared" si="25"/>
        <v>0</v>
      </c>
      <c r="Q45" s="44">
        <f t="shared" si="25"/>
        <v>0</v>
      </c>
      <c r="R45" s="44">
        <f t="shared" si="25"/>
        <v>0</v>
      </c>
    </row>
    <row r="46" spans="1:18" s="29" customFormat="1" ht="15" customHeight="1">
      <c r="A46" s="219"/>
      <c r="B46" s="244"/>
      <c r="C46" s="185" t="s">
        <v>8</v>
      </c>
      <c r="D46" s="242"/>
      <c r="E46" s="242"/>
      <c r="F46" s="56">
        <f t="shared" si="0"/>
        <v>0</v>
      </c>
      <c r="G46" s="44">
        <f t="shared" si="25"/>
        <v>0</v>
      </c>
      <c r="H46" s="44">
        <f t="shared" si="25"/>
        <v>0</v>
      </c>
      <c r="I46" s="44">
        <f t="shared" si="25"/>
        <v>0</v>
      </c>
      <c r="J46" s="44">
        <f t="shared" si="25"/>
        <v>0</v>
      </c>
      <c r="K46" s="44">
        <f t="shared" si="25"/>
        <v>0</v>
      </c>
      <c r="L46" s="44">
        <f t="shared" si="25"/>
        <v>0</v>
      </c>
      <c r="M46" s="44">
        <f t="shared" si="25"/>
        <v>0</v>
      </c>
      <c r="N46" s="44">
        <f t="shared" si="25"/>
        <v>0</v>
      </c>
      <c r="O46" s="44">
        <f t="shared" si="25"/>
        <v>0</v>
      </c>
      <c r="P46" s="44">
        <f t="shared" si="25"/>
        <v>0</v>
      </c>
      <c r="Q46" s="44">
        <f t="shared" si="25"/>
        <v>0</v>
      </c>
      <c r="R46" s="44">
        <f t="shared" si="25"/>
        <v>0</v>
      </c>
    </row>
    <row r="47" spans="1:18" s="29" customFormat="1" ht="15" customHeight="1">
      <c r="A47" s="219"/>
      <c r="B47" s="245"/>
      <c r="C47" s="185" t="s">
        <v>87</v>
      </c>
      <c r="D47" s="242"/>
      <c r="E47" s="242"/>
      <c r="F47" s="56">
        <f t="shared" si="0"/>
        <v>0</v>
      </c>
      <c r="G47" s="44">
        <f t="shared" si="25"/>
        <v>0</v>
      </c>
      <c r="H47" s="44">
        <f t="shared" si="25"/>
        <v>0</v>
      </c>
      <c r="I47" s="44">
        <f t="shared" si="25"/>
        <v>0</v>
      </c>
      <c r="J47" s="44">
        <f t="shared" si="25"/>
        <v>0</v>
      </c>
      <c r="K47" s="44">
        <f t="shared" si="25"/>
        <v>0</v>
      </c>
      <c r="L47" s="44">
        <f t="shared" si="25"/>
        <v>0</v>
      </c>
      <c r="M47" s="44">
        <f t="shared" si="25"/>
        <v>0</v>
      </c>
      <c r="N47" s="44">
        <f t="shared" si="25"/>
        <v>0</v>
      </c>
      <c r="O47" s="44">
        <f t="shared" si="25"/>
        <v>0</v>
      </c>
      <c r="P47" s="44">
        <f t="shared" si="25"/>
        <v>0</v>
      </c>
      <c r="Q47" s="44">
        <f t="shared" si="25"/>
        <v>0</v>
      </c>
      <c r="R47" s="44">
        <f t="shared" si="25"/>
        <v>0</v>
      </c>
    </row>
    <row r="48" spans="1:18" s="48" customFormat="1" ht="15" customHeight="1">
      <c r="A48" s="219" t="s">
        <v>778</v>
      </c>
      <c r="B48" s="52" t="s">
        <v>272</v>
      </c>
      <c r="C48" s="51" t="s">
        <v>119</v>
      </c>
      <c r="D48" s="242"/>
      <c r="E48" s="242"/>
      <c r="F48" s="56">
        <f>SUM(G48:R48)</f>
        <v>535374.62365</v>
      </c>
      <c r="G48" s="46">
        <f aca="true" t="shared" si="26" ref="G48:R48">SUM(G49:G52)</f>
        <v>423324.7274</v>
      </c>
      <c r="H48" s="46">
        <f t="shared" si="26"/>
        <v>112049.89625</v>
      </c>
      <c r="I48" s="46">
        <f t="shared" si="26"/>
        <v>0</v>
      </c>
      <c r="J48" s="46">
        <f t="shared" si="26"/>
        <v>0</v>
      </c>
      <c r="K48" s="46">
        <f t="shared" si="26"/>
        <v>0</v>
      </c>
      <c r="L48" s="46">
        <f t="shared" si="26"/>
        <v>0</v>
      </c>
      <c r="M48" s="46">
        <f t="shared" si="26"/>
        <v>0</v>
      </c>
      <c r="N48" s="46">
        <f t="shared" si="26"/>
        <v>0</v>
      </c>
      <c r="O48" s="46">
        <f t="shared" si="26"/>
        <v>0</v>
      </c>
      <c r="P48" s="46">
        <f t="shared" si="26"/>
        <v>0</v>
      </c>
      <c r="Q48" s="46">
        <f t="shared" si="26"/>
        <v>0</v>
      </c>
      <c r="R48" s="46">
        <f t="shared" si="26"/>
        <v>0</v>
      </c>
    </row>
    <row r="49" spans="1:18" s="30" customFormat="1" ht="15" customHeight="1">
      <c r="A49" s="219"/>
      <c r="B49" s="221" t="s">
        <v>95</v>
      </c>
      <c r="C49" s="31" t="s">
        <v>6</v>
      </c>
      <c r="D49" s="242"/>
      <c r="E49" s="242"/>
      <c r="F49" s="56">
        <f>SUM(G49:R49)</f>
        <v>503795.38265</v>
      </c>
      <c r="G49" s="44">
        <f>231576+160169.4864</f>
        <v>391745.4864</v>
      </c>
      <c r="H49" s="44">
        <v>112049.89625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</row>
    <row r="50" spans="1:18" s="30" customFormat="1" ht="15" customHeight="1">
      <c r="A50" s="219"/>
      <c r="B50" s="221"/>
      <c r="C50" s="31" t="s">
        <v>7</v>
      </c>
      <c r="D50" s="242"/>
      <c r="E50" s="242"/>
      <c r="F50" s="56">
        <f aca="true" t="shared" si="27" ref="F50:F72">SUM(G50:R50)</f>
        <v>31579.241</v>
      </c>
      <c r="G50" s="44">
        <f>28255.24+3324.001</f>
        <v>31579.241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</row>
    <row r="51" spans="1:18" s="30" customFormat="1" ht="15" customHeight="1">
      <c r="A51" s="219"/>
      <c r="B51" s="221"/>
      <c r="C51" s="31" t="s">
        <v>8</v>
      </c>
      <c r="D51" s="242"/>
      <c r="E51" s="242"/>
      <c r="F51" s="56">
        <f t="shared" si="27"/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</row>
    <row r="52" spans="1:18" s="30" customFormat="1" ht="15" customHeight="1">
      <c r="A52" s="219"/>
      <c r="B52" s="222"/>
      <c r="C52" s="31" t="s">
        <v>87</v>
      </c>
      <c r="D52" s="242"/>
      <c r="E52" s="242"/>
      <c r="F52" s="56">
        <f t="shared" si="27"/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</row>
    <row r="53" spans="1:18" s="48" customFormat="1" ht="15" customHeight="1">
      <c r="A53" s="219" t="s">
        <v>779</v>
      </c>
      <c r="B53" s="52" t="s">
        <v>273</v>
      </c>
      <c r="C53" s="51" t="s">
        <v>119</v>
      </c>
      <c r="D53" s="242"/>
      <c r="E53" s="242"/>
      <c r="F53" s="56">
        <f t="shared" si="27"/>
        <v>516711.77162</v>
      </c>
      <c r="G53" s="46">
        <f aca="true" t="shared" si="28" ref="G53:R53">SUM(G54:G57)</f>
        <v>0</v>
      </c>
      <c r="H53" s="46">
        <f t="shared" si="28"/>
        <v>304552.311</v>
      </c>
      <c r="I53" s="46">
        <f t="shared" si="28"/>
        <v>212159.46062</v>
      </c>
      <c r="J53" s="46">
        <f t="shared" si="28"/>
        <v>0</v>
      </c>
      <c r="K53" s="46">
        <f t="shared" si="28"/>
        <v>0</v>
      </c>
      <c r="L53" s="46">
        <f t="shared" si="28"/>
        <v>0</v>
      </c>
      <c r="M53" s="46">
        <f t="shared" si="28"/>
        <v>0</v>
      </c>
      <c r="N53" s="46">
        <f t="shared" si="28"/>
        <v>0</v>
      </c>
      <c r="O53" s="46">
        <f t="shared" si="28"/>
        <v>0</v>
      </c>
      <c r="P53" s="46">
        <f t="shared" si="28"/>
        <v>0</v>
      </c>
      <c r="Q53" s="46">
        <f t="shared" si="28"/>
        <v>0</v>
      </c>
      <c r="R53" s="46">
        <f t="shared" si="28"/>
        <v>0</v>
      </c>
    </row>
    <row r="54" spans="1:18" s="30" customFormat="1" ht="15" customHeight="1">
      <c r="A54" s="219"/>
      <c r="B54" s="221" t="s">
        <v>56</v>
      </c>
      <c r="C54" s="31" t="s">
        <v>6</v>
      </c>
      <c r="D54" s="242"/>
      <c r="E54" s="242"/>
      <c r="F54" s="56">
        <f t="shared" si="27"/>
        <v>468217.69062</v>
      </c>
      <c r="G54" s="44">
        <v>0</v>
      </c>
      <c r="H54" s="44">
        <v>277600</v>
      </c>
      <c r="I54" s="44">
        <v>190617.69062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</row>
    <row r="55" spans="1:18" s="30" customFormat="1" ht="15" customHeight="1">
      <c r="A55" s="219"/>
      <c r="B55" s="221"/>
      <c r="C55" s="31" t="s">
        <v>7</v>
      </c>
      <c r="D55" s="242"/>
      <c r="E55" s="242"/>
      <c r="F55" s="56">
        <f t="shared" si="27"/>
        <v>48494.081</v>
      </c>
      <c r="G55" s="44">
        <v>0</v>
      </c>
      <c r="H55" s="44">
        <v>26952.311</v>
      </c>
      <c r="I55" s="44">
        <v>21541.77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</row>
    <row r="56" spans="1:18" s="30" customFormat="1" ht="15" customHeight="1">
      <c r="A56" s="219"/>
      <c r="B56" s="221"/>
      <c r="C56" s="31" t="s">
        <v>8</v>
      </c>
      <c r="D56" s="242"/>
      <c r="E56" s="242"/>
      <c r="F56" s="56">
        <f t="shared" si="27"/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</row>
    <row r="57" spans="1:18" s="30" customFormat="1" ht="15" customHeight="1">
      <c r="A57" s="219"/>
      <c r="B57" s="222"/>
      <c r="C57" s="31" t="s">
        <v>87</v>
      </c>
      <c r="D57" s="242"/>
      <c r="E57" s="242"/>
      <c r="F57" s="56">
        <f t="shared" si="27"/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</row>
    <row r="58" spans="1:18" s="48" customFormat="1" ht="15" customHeight="1">
      <c r="A58" s="219" t="s">
        <v>780</v>
      </c>
      <c r="B58" s="52" t="s">
        <v>274</v>
      </c>
      <c r="C58" s="51" t="s">
        <v>119</v>
      </c>
      <c r="D58" s="242"/>
      <c r="E58" s="242"/>
      <c r="F58" s="56">
        <f t="shared" si="27"/>
        <v>1860457.303</v>
      </c>
      <c r="G58" s="46">
        <f aca="true" t="shared" si="29" ref="G58:R58">SUM(G59:G62)</f>
        <v>0</v>
      </c>
      <c r="H58" s="46">
        <f t="shared" si="29"/>
        <v>592565.169</v>
      </c>
      <c r="I58" s="46">
        <f t="shared" si="29"/>
        <v>1267892.134</v>
      </c>
      <c r="J58" s="46">
        <f t="shared" si="29"/>
        <v>0</v>
      </c>
      <c r="K58" s="46">
        <f t="shared" si="29"/>
        <v>0</v>
      </c>
      <c r="L58" s="46">
        <f t="shared" si="29"/>
        <v>0</v>
      </c>
      <c r="M58" s="46">
        <f t="shared" si="29"/>
        <v>0</v>
      </c>
      <c r="N58" s="46">
        <f t="shared" si="29"/>
        <v>0</v>
      </c>
      <c r="O58" s="46">
        <f t="shared" si="29"/>
        <v>0</v>
      </c>
      <c r="P58" s="46">
        <f t="shared" si="29"/>
        <v>0</v>
      </c>
      <c r="Q58" s="46">
        <f t="shared" si="29"/>
        <v>0</v>
      </c>
      <c r="R58" s="46">
        <f t="shared" si="29"/>
        <v>0</v>
      </c>
    </row>
    <row r="59" spans="1:18" s="30" customFormat="1" ht="15" customHeight="1">
      <c r="A59" s="219"/>
      <c r="B59" s="221" t="s">
        <v>104</v>
      </c>
      <c r="C59" s="31" t="s">
        <v>6</v>
      </c>
      <c r="D59" s="242"/>
      <c r="E59" s="242"/>
      <c r="F59" s="56">
        <f t="shared" si="27"/>
        <v>1732584.905</v>
      </c>
      <c r="G59" s="44">
        <v>0</v>
      </c>
      <c r="H59" s="44">
        <v>540214.669</v>
      </c>
      <c r="I59" s="44">
        <v>1192370.236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</row>
    <row r="60" spans="1:18" s="30" customFormat="1" ht="15" customHeight="1">
      <c r="A60" s="219"/>
      <c r="B60" s="221"/>
      <c r="C60" s="31" t="s">
        <v>7</v>
      </c>
      <c r="D60" s="242"/>
      <c r="E60" s="242"/>
      <c r="F60" s="56">
        <f t="shared" si="27"/>
        <v>127872.398</v>
      </c>
      <c r="G60" s="44">
        <v>0</v>
      </c>
      <c r="H60" s="44">
        <v>52350.5</v>
      </c>
      <c r="I60" s="44">
        <v>75521.898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</row>
    <row r="61" spans="1:18" s="30" customFormat="1" ht="15" customHeight="1">
      <c r="A61" s="219"/>
      <c r="B61" s="221"/>
      <c r="C61" s="31" t="s">
        <v>8</v>
      </c>
      <c r="D61" s="242"/>
      <c r="E61" s="242"/>
      <c r="F61" s="56">
        <f t="shared" si="27"/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</row>
    <row r="62" spans="1:18" s="30" customFormat="1" ht="15" customHeight="1">
      <c r="A62" s="219"/>
      <c r="B62" s="222"/>
      <c r="C62" s="31" t="s">
        <v>87</v>
      </c>
      <c r="D62" s="242"/>
      <c r="E62" s="242"/>
      <c r="F62" s="56">
        <f t="shared" si="27"/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</row>
    <row r="63" spans="1:18" s="48" customFormat="1" ht="15" customHeight="1">
      <c r="A63" s="219" t="s">
        <v>781</v>
      </c>
      <c r="B63" s="52" t="s">
        <v>275</v>
      </c>
      <c r="C63" s="51" t="s">
        <v>119</v>
      </c>
      <c r="D63" s="242"/>
      <c r="E63" s="242"/>
      <c r="F63" s="56">
        <f t="shared" si="27"/>
        <v>2313498.0733</v>
      </c>
      <c r="G63" s="46">
        <f aca="true" t="shared" si="30" ref="G63:R63">SUM(G64:G67)</f>
        <v>0</v>
      </c>
      <c r="H63" s="46">
        <f t="shared" si="30"/>
        <v>169185.596</v>
      </c>
      <c r="I63" s="46">
        <f t="shared" si="30"/>
        <v>1085475.5913</v>
      </c>
      <c r="J63" s="46">
        <f t="shared" si="30"/>
        <v>1058836.886</v>
      </c>
      <c r="K63" s="46">
        <f t="shared" si="30"/>
        <v>0</v>
      </c>
      <c r="L63" s="46">
        <f t="shared" si="30"/>
        <v>0</v>
      </c>
      <c r="M63" s="46">
        <f t="shared" si="30"/>
        <v>0</v>
      </c>
      <c r="N63" s="46">
        <f t="shared" si="30"/>
        <v>0</v>
      </c>
      <c r="O63" s="46">
        <f t="shared" si="30"/>
        <v>0</v>
      </c>
      <c r="P63" s="46">
        <f t="shared" si="30"/>
        <v>0</v>
      </c>
      <c r="Q63" s="46">
        <f t="shared" si="30"/>
        <v>0</v>
      </c>
      <c r="R63" s="46">
        <f t="shared" si="30"/>
        <v>0</v>
      </c>
    </row>
    <row r="64" spans="1:18" s="30" customFormat="1" ht="15" customHeight="1">
      <c r="A64" s="219"/>
      <c r="B64" s="221" t="s">
        <v>57</v>
      </c>
      <c r="C64" s="31" t="s">
        <v>6</v>
      </c>
      <c r="D64" s="242"/>
      <c r="E64" s="242"/>
      <c r="F64" s="56">
        <f t="shared" si="27"/>
        <v>2086411.7893</v>
      </c>
      <c r="G64" s="44">
        <v>0</v>
      </c>
      <c r="H64" s="44">
        <v>156785.661</v>
      </c>
      <c r="I64" s="44">
        <v>975685.2443</v>
      </c>
      <c r="J64" s="44">
        <v>953940.884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</row>
    <row r="65" spans="1:18" s="30" customFormat="1" ht="15" customHeight="1">
      <c r="A65" s="219"/>
      <c r="B65" s="221"/>
      <c r="C65" s="31" t="s">
        <v>7</v>
      </c>
      <c r="D65" s="242"/>
      <c r="E65" s="242"/>
      <c r="F65" s="56">
        <f t="shared" si="27"/>
        <v>227086.284</v>
      </c>
      <c r="G65" s="44">
        <v>0</v>
      </c>
      <c r="H65" s="44">
        <v>12399.935</v>
      </c>
      <c r="I65" s="44">
        <v>109790.347</v>
      </c>
      <c r="J65" s="44">
        <v>104896.002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</row>
    <row r="66" spans="1:18" s="30" customFormat="1" ht="15" customHeight="1">
      <c r="A66" s="219"/>
      <c r="B66" s="221"/>
      <c r="C66" s="31" t="s">
        <v>8</v>
      </c>
      <c r="D66" s="242"/>
      <c r="E66" s="242"/>
      <c r="F66" s="56">
        <f t="shared" si="27"/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</row>
    <row r="67" spans="1:18" s="30" customFormat="1" ht="15" customHeight="1">
      <c r="A67" s="219"/>
      <c r="B67" s="222"/>
      <c r="C67" s="31" t="s">
        <v>87</v>
      </c>
      <c r="D67" s="242"/>
      <c r="E67" s="242"/>
      <c r="F67" s="56">
        <f t="shared" si="27"/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</row>
    <row r="68" spans="1:18" s="48" customFormat="1" ht="15" customHeight="1">
      <c r="A68" s="219" t="s">
        <v>782</v>
      </c>
      <c r="B68" s="52" t="s">
        <v>276</v>
      </c>
      <c r="C68" s="51" t="s">
        <v>119</v>
      </c>
      <c r="D68" s="242"/>
      <c r="E68" s="242"/>
      <c r="F68" s="56">
        <f t="shared" si="27"/>
        <v>519392.68915</v>
      </c>
      <c r="G68" s="46">
        <f aca="true" t="shared" si="31" ref="G68:R68">SUM(G69:G72)</f>
        <v>335465</v>
      </c>
      <c r="H68" s="46">
        <f t="shared" si="31"/>
        <v>183927.68915</v>
      </c>
      <c r="I68" s="46">
        <f t="shared" si="31"/>
        <v>0</v>
      </c>
      <c r="J68" s="46">
        <f t="shared" si="31"/>
        <v>0</v>
      </c>
      <c r="K68" s="46">
        <f t="shared" si="31"/>
        <v>0</v>
      </c>
      <c r="L68" s="46">
        <f t="shared" si="31"/>
        <v>0</v>
      </c>
      <c r="M68" s="46">
        <f t="shared" si="31"/>
        <v>0</v>
      </c>
      <c r="N68" s="46">
        <f t="shared" si="31"/>
        <v>0</v>
      </c>
      <c r="O68" s="46">
        <f t="shared" si="31"/>
        <v>0</v>
      </c>
      <c r="P68" s="46">
        <f t="shared" si="31"/>
        <v>0</v>
      </c>
      <c r="Q68" s="46">
        <f t="shared" si="31"/>
        <v>0</v>
      </c>
      <c r="R68" s="46">
        <f t="shared" si="31"/>
        <v>0</v>
      </c>
    </row>
    <row r="69" spans="1:18" s="30" customFormat="1" ht="15" customHeight="1">
      <c r="A69" s="219"/>
      <c r="B69" s="221" t="s">
        <v>79</v>
      </c>
      <c r="C69" s="31" t="s">
        <v>6</v>
      </c>
      <c r="D69" s="242"/>
      <c r="E69" s="242"/>
      <c r="F69" s="56">
        <f t="shared" si="27"/>
        <v>457376.57915</v>
      </c>
      <c r="G69" s="44">
        <v>289360</v>
      </c>
      <c r="H69" s="44">
        <v>168016.57915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</row>
    <row r="70" spans="1:18" s="30" customFormat="1" ht="15" customHeight="1">
      <c r="A70" s="219"/>
      <c r="B70" s="221"/>
      <c r="C70" s="31" t="s">
        <v>7</v>
      </c>
      <c r="D70" s="242"/>
      <c r="E70" s="242"/>
      <c r="F70" s="56">
        <f t="shared" si="27"/>
        <v>62016.11</v>
      </c>
      <c r="G70" s="44">
        <v>46105</v>
      </c>
      <c r="H70" s="44">
        <v>15911.11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</row>
    <row r="71" spans="1:18" s="30" customFormat="1" ht="15" customHeight="1">
      <c r="A71" s="219"/>
      <c r="B71" s="221"/>
      <c r="C71" s="31" t="s">
        <v>8</v>
      </c>
      <c r="D71" s="242"/>
      <c r="E71" s="242"/>
      <c r="F71" s="56">
        <f t="shared" si="27"/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</row>
    <row r="72" spans="1:18" s="30" customFormat="1" ht="15" customHeight="1">
      <c r="A72" s="219"/>
      <c r="B72" s="222"/>
      <c r="C72" s="31" t="s">
        <v>87</v>
      </c>
      <c r="D72" s="242"/>
      <c r="E72" s="242"/>
      <c r="F72" s="56">
        <f t="shared" si="27"/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</row>
    <row r="73" spans="1:18" s="48" customFormat="1" ht="15" customHeight="1">
      <c r="A73" s="219" t="s">
        <v>783</v>
      </c>
      <c r="B73" s="52" t="s">
        <v>277</v>
      </c>
      <c r="C73" s="51" t="s">
        <v>119</v>
      </c>
      <c r="D73" s="242"/>
      <c r="E73" s="242"/>
      <c r="F73" s="56">
        <f>SUM(G73:R73)</f>
        <v>1042991.605</v>
      </c>
      <c r="G73" s="46">
        <f aca="true" t="shared" si="32" ref="G73:R73">SUM(G74:G77)</f>
        <v>313410.731</v>
      </c>
      <c r="H73" s="46">
        <f t="shared" si="32"/>
        <v>296870</v>
      </c>
      <c r="I73" s="46">
        <f t="shared" si="32"/>
        <v>298741.559</v>
      </c>
      <c r="J73" s="46">
        <f t="shared" si="32"/>
        <v>133969.315</v>
      </c>
      <c r="K73" s="46">
        <f t="shared" si="32"/>
        <v>0</v>
      </c>
      <c r="L73" s="46">
        <f t="shared" si="32"/>
        <v>0</v>
      </c>
      <c r="M73" s="46">
        <f t="shared" si="32"/>
        <v>0</v>
      </c>
      <c r="N73" s="46">
        <f t="shared" si="32"/>
        <v>0</v>
      </c>
      <c r="O73" s="46">
        <f t="shared" si="32"/>
        <v>0</v>
      </c>
      <c r="P73" s="46">
        <f t="shared" si="32"/>
        <v>0</v>
      </c>
      <c r="Q73" s="46">
        <f t="shared" si="32"/>
        <v>0</v>
      </c>
      <c r="R73" s="46">
        <f t="shared" si="32"/>
        <v>0</v>
      </c>
    </row>
    <row r="74" spans="1:18" s="30" customFormat="1" ht="15" customHeight="1">
      <c r="A74" s="219"/>
      <c r="B74" s="221" t="s">
        <v>78</v>
      </c>
      <c r="C74" s="31" t="s">
        <v>6</v>
      </c>
      <c r="D74" s="242"/>
      <c r="E74" s="242"/>
      <c r="F74" s="56">
        <f>SUM(G74:R74)</f>
        <v>932515.508</v>
      </c>
      <c r="G74" s="44">
        <v>275202</v>
      </c>
      <c r="H74" s="44">
        <v>288170</v>
      </c>
      <c r="I74" s="44">
        <v>247254.808</v>
      </c>
      <c r="J74" s="44">
        <v>121888.7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</row>
    <row r="75" spans="1:18" s="30" customFormat="1" ht="15" customHeight="1">
      <c r="A75" s="219"/>
      <c r="B75" s="221"/>
      <c r="C75" s="31" t="s">
        <v>7</v>
      </c>
      <c r="D75" s="242"/>
      <c r="E75" s="242"/>
      <c r="F75" s="56">
        <f>SUM(G75:R75)</f>
        <v>110476.097</v>
      </c>
      <c r="G75" s="44">
        <v>38208.731</v>
      </c>
      <c r="H75" s="44">
        <v>8700</v>
      </c>
      <c r="I75" s="44">
        <v>51486.751</v>
      </c>
      <c r="J75" s="44">
        <v>12080.615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</row>
    <row r="76" spans="1:18" s="30" customFormat="1" ht="15" customHeight="1">
      <c r="A76" s="219"/>
      <c r="B76" s="221"/>
      <c r="C76" s="31" t="s">
        <v>8</v>
      </c>
      <c r="D76" s="242"/>
      <c r="E76" s="242"/>
      <c r="F76" s="56">
        <f>SUM(G76:R76)</f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</row>
    <row r="77" spans="1:18" s="30" customFormat="1" ht="15" customHeight="1">
      <c r="A77" s="219"/>
      <c r="B77" s="222"/>
      <c r="C77" s="31" t="s">
        <v>87</v>
      </c>
      <c r="D77" s="242"/>
      <c r="E77" s="242"/>
      <c r="F77" s="56">
        <f>SUM(G77:R77)</f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</row>
    <row r="78" spans="1:18" s="48" customFormat="1" ht="15" customHeight="1">
      <c r="A78" s="219" t="s">
        <v>784</v>
      </c>
      <c r="B78" s="52" t="s">
        <v>278</v>
      </c>
      <c r="C78" s="51" t="s">
        <v>119</v>
      </c>
      <c r="D78" s="242"/>
      <c r="E78" s="240"/>
      <c r="F78" s="56">
        <f aca="true" t="shared" si="33" ref="F78:F112">SUM(G78:R78)</f>
        <v>279140.608</v>
      </c>
      <c r="G78" s="46">
        <f aca="true" t="shared" si="34" ref="G78:R78">SUM(G79:G82)</f>
        <v>0</v>
      </c>
      <c r="H78" s="46">
        <f t="shared" si="34"/>
        <v>0</v>
      </c>
      <c r="I78" s="46">
        <f t="shared" si="34"/>
        <v>279140.608</v>
      </c>
      <c r="J78" s="46">
        <f t="shared" si="34"/>
        <v>0</v>
      </c>
      <c r="K78" s="46">
        <f t="shared" si="34"/>
        <v>0</v>
      </c>
      <c r="L78" s="46">
        <f t="shared" si="34"/>
        <v>0</v>
      </c>
      <c r="M78" s="46">
        <f t="shared" si="34"/>
        <v>0</v>
      </c>
      <c r="N78" s="46">
        <f t="shared" si="34"/>
        <v>0</v>
      </c>
      <c r="O78" s="46">
        <f t="shared" si="34"/>
        <v>0</v>
      </c>
      <c r="P78" s="46">
        <f t="shared" si="34"/>
        <v>0</v>
      </c>
      <c r="Q78" s="46">
        <f t="shared" si="34"/>
        <v>0</v>
      </c>
      <c r="R78" s="46">
        <f t="shared" si="34"/>
        <v>0</v>
      </c>
    </row>
    <row r="79" spans="1:18" s="30" customFormat="1" ht="15" customHeight="1">
      <c r="A79" s="219"/>
      <c r="B79" s="221" t="s">
        <v>137</v>
      </c>
      <c r="C79" s="31" t="s">
        <v>6</v>
      </c>
      <c r="D79" s="242"/>
      <c r="E79" s="240"/>
      <c r="F79" s="56">
        <f t="shared" si="33"/>
        <v>208954.535</v>
      </c>
      <c r="G79" s="44">
        <v>0</v>
      </c>
      <c r="H79" s="44">
        <v>0</v>
      </c>
      <c r="I79" s="44">
        <v>208954.535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</row>
    <row r="80" spans="1:18" s="30" customFormat="1" ht="15" customHeight="1">
      <c r="A80" s="219"/>
      <c r="B80" s="221"/>
      <c r="C80" s="31" t="s">
        <v>7</v>
      </c>
      <c r="D80" s="242"/>
      <c r="E80" s="240"/>
      <c r="F80" s="56">
        <f t="shared" si="33"/>
        <v>70186.073</v>
      </c>
      <c r="G80" s="44">
        <v>0</v>
      </c>
      <c r="H80" s="44">
        <v>0</v>
      </c>
      <c r="I80" s="44">
        <v>70186.073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</row>
    <row r="81" spans="1:18" s="30" customFormat="1" ht="15" customHeight="1">
      <c r="A81" s="219"/>
      <c r="B81" s="221"/>
      <c r="C81" s="31" t="s">
        <v>8</v>
      </c>
      <c r="D81" s="242"/>
      <c r="E81" s="240"/>
      <c r="F81" s="56">
        <f t="shared" si="33"/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</row>
    <row r="82" spans="1:18" s="30" customFormat="1" ht="15" customHeight="1">
      <c r="A82" s="219"/>
      <c r="B82" s="222"/>
      <c r="C82" s="31" t="s">
        <v>87</v>
      </c>
      <c r="D82" s="242"/>
      <c r="E82" s="240"/>
      <c r="F82" s="56">
        <f t="shared" si="33"/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</row>
    <row r="83" spans="1:18" s="48" customFormat="1" ht="15" customHeight="1">
      <c r="A83" s="219" t="s">
        <v>785</v>
      </c>
      <c r="B83" s="52" t="s">
        <v>279</v>
      </c>
      <c r="C83" s="51" t="s">
        <v>119</v>
      </c>
      <c r="D83" s="242"/>
      <c r="E83" s="240"/>
      <c r="F83" s="56">
        <f t="shared" si="33"/>
        <v>81527.032</v>
      </c>
      <c r="G83" s="46">
        <f aca="true" t="shared" si="35" ref="G83:R83">SUM(G84:G87)</f>
        <v>0</v>
      </c>
      <c r="H83" s="46">
        <f t="shared" si="35"/>
        <v>0</v>
      </c>
      <c r="I83" s="46">
        <f t="shared" si="35"/>
        <v>81527.032</v>
      </c>
      <c r="J83" s="46">
        <f t="shared" si="35"/>
        <v>0</v>
      </c>
      <c r="K83" s="46">
        <f t="shared" si="35"/>
        <v>0</v>
      </c>
      <c r="L83" s="46">
        <f t="shared" si="35"/>
        <v>0</v>
      </c>
      <c r="M83" s="46">
        <f t="shared" si="35"/>
        <v>0</v>
      </c>
      <c r="N83" s="46">
        <f t="shared" si="35"/>
        <v>0</v>
      </c>
      <c r="O83" s="46">
        <f t="shared" si="35"/>
        <v>0</v>
      </c>
      <c r="P83" s="46">
        <f t="shared" si="35"/>
        <v>0</v>
      </c>
      <c r="Q83" s="46">
        <f t="shared" si="35"/>
        <v>0</v>
      </c>
      <c r="R83" s="46">
        <f t="shared" si="35"/>
        <v>0</v>
      </c>
    </row>
    <row r="84" spans="1:18" s="30" customFormat="1" ht="15" customHeight="1">
      <c r="A84" s="219"/>
      <c r="B84" s="221" t="s">
        <v>121</v>
      </c>
      <c r="C84" s="31" t="s">
        <v>6</v>
      </c>
      <c r="D84" s="242"/>
      <c r="E84" s="240"/>
      <c r="F84" s="56">
        <f t="shared" si="33"/>
        <v>61063.105</v>
      </c>
      <c r="G84" s="44">
        <v>0</v>
      </c>
      <c r="H84" s="44">
        <v>0</v>
      </c>
      <c r="I84" s="44">
        <v>61063.105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</row>
    <row r="85" spans="1:18" s="30" customFormat="1" ht="15" customHeight="1">
      <c r="A85" s="219"/>
      <c r="B85" s="221"/>
      <c r="C85" s="31" t="s">
        <v>7</v>
      </c>
      <c r="D85" s="242"/>
      <c r="E85" s="240"/>
      <c r="F85" s="56">
        <f t="shared" si="33"/>
        <v>20463.927</v>
      </c>
      <c r="G85" s="44">
        <v>0</v>
      </c>
      <c r="H85" s="44">
        <v>0</v>
      </c>
      <c r="I85" s="44">
        <v>20463.927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</row>
    <row r="86" spans="1:18" s="30" customFormat="1" ht="15" customHeight="1">
      <c r="A86" s="219"/>
      <c r="B86" s="221"/>
      <c r="C86" s="31" t="s">
        <v>8</v>
      </c>
      <c r="D86" s="242"/>
      <c r="E86" s="240"/>
      <c r="F86" s="56">
        <f t="shared" si="33"/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</row>
    <row r="87" spans="1:18" s="30" customFormat="1" ht="15" customHeight="1">
      <c r="A87" s="219"/>
      <c r="B87" s="222"/>
      <c r="C87" s="31" t="s">
        <v>87</v>
      </c>
      <c r="D87" s="242"/>
      <c r="E87" s="240"/>
      <c r="F87" s="56">
        <f t="shared" si="33"/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</row>
    <row r="88" spans="1:18" s="48" customFormat="1" ht="15" customHeight="1">
      <c r="A88" s="219" t="s">
        <v>786</v>
      </c>
      <c r="B88" s="52" t="s">
        <v>280</v>
      </c>
      <c r="C88" s="51" t="s">
        <v>119</v>
      </c>
      <c r="D88" s="242"/>
      <c r="E88" s="240"/>
      <c r="F88" s="56">
        <f t="shared" si="33"/>
        <v>207242.533</v>
      </c>
      <c r="G88" s="46">
        <f aca="true" t="shared" si="36" ref="G88:R88">SUM(G89:G92)</f>
        <v>0</v>
      </c>
      <c r="H88" s="46">
        <f t="shared" si="36"/>
        <v>0</v>
      </c>
      <c r="I88" s="46">
        <f t="shared" si="36"/>
        <v>207242.533</v>
      </c>
      <c r="J88" s="46">
        <f t="shared" si="36"/>
        <v>0</v>
      </c>
      <c r="K88" s="46">
        <f t="shared" si="36"/>
        <v>0</v>
      </c>
      <c r="L88" s="46">
        <f t="shared" si="36"/>
        <v>0</v>
      </c>
      <c r="M88" s="46">
        <f t="shared" si="36"/>
        <v>0</v>
      </c>
      <c r="N88" s="46">
        <f t="shared" si="36"/>
        <v>0</v>
      </c>
      <c r="O88" s="46">
        <f t="shared" si="36"/>
        <v>0</v>
      </c>
      <c r="P88" s="46">
        <f t="shared" si="36"/>
        <v>0</v>
      </c>
      <c r="Q88" s="46">
        <f t="shared" si="36"/>
        <v>0</v>
      </c>
      <c r="R88" s="46">
        <f t="shared" si="36"/>
        <v>0</v>
      </c>
    </row>
    <row r="89" spans="1:18" s="30" customFormat="1" ht="15" customHeight="1">
      <c r="A89" s="219"/>
      <c r="B89" s="221" t="s">
        <v>122</v>
      </c>
      <c r="C89" s="31" t="s">
        <v>6</v>
      </c>
      <c r="D89" s="242"/>
      <c r="E89" s="240"/>
      <c r="F89" s="56">
        <f t="shared" si="33"/>
        <v>134126.256</v>
      </c>
      <c r="G89" s="44">
        <v>0</v>
      </c>
      <c r="H89" s="44">
        <v>0</v>
      </c>
      <c r="I89" s="44">
        <v>134126.256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</row>
    <row r="90" spans="1:18" s="30" customFormat="1" ht="15" customHeight="1">
      <c r="A90" s="219"/>
      <c r="B90" s="221"/>
      <c r="C90" s="31" t="s">
        <v>7</v>
      </c>
      <c r="D90" s="242"/>
      <c r="E90" s="240"/>
      <c r="F90" s="56">
        <f t="shared" si="33"/>
        <v>73116.277</v>
      </c>
      <c r="G90" s="44">
        <v>0</v>
      </c>
      <c r="H90" s="44">
        <v>0</v>
      </c>
      <c r="I90" s="44">
        <v>73116.277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</row>
    <row r="91" spans="1:18" s="30" customFormat="1" ht="15" customHeight="1">
      <c r="A91" s="219"/>
      <c r="B91" s="221"/>
      <c r="C91" s="31" t="s">
        <v>8</v>
      </c>
      <c r="D91" s="242"/>
      <c r="E91" s="240"/>
      <c r="F91" s="56">
        <f t="shared" si="33"/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</row>
    <row r="92" spans="1:18" s="30" customFormat="1" ht="15" customHeight="1">
      <c r="A92" s="219"/>
      <c r="B92" s="222"/>
      <c r="C92" s="31" t="s">
        <v>87</v>
      </c>
      <c r="D92" s="242"/>
      <c r="E92" s="240"/>
      <c r="F92" s="56">
        <f t="shared" si="33"/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</row>
    <row r="93" spans="1:18" s="48" customFormat="1" ht="15" customHeight="1">
      <c r="A93" s="243" t="s">
        <v>14</v>
      </c>
      <c r="B93" s="52" t="s">
        <v>281</v>
      </c>
      <c r="C93" s="51" t="s">
        <v>119</v>
      </c>
      <c r="D93" s="242"/>
      <c r="E93" s="240"/>
      <c r="F93" s="56">
        <f t="shared" si="33"/>
        <v>1193641.36501</v>
      </c>
      <c r="G93" s="46">
        <f aca="true" t="shared" si="37" ref="G93:R93">SUM(G94:G97)</f>
        <v>353507.6178</v>
      </c>
      <c r="H93" s="46">
        <f t="shared" si="37"/>
        <v>348380.989</v>
      </c>
      <c r="I93" s="46">
        <f t="shared" si="37"/>
        <v>491752.75821</v>
      </c>
      <c r="J93" s="46">
        <f t="shared" si="37"/>
        <v>0</v>
      </c>
      <c r="K93" s="46">
        <f t="shared" si="37"/>
        <v>0</v>
      </c>
      <c r="L93" s="46">
        <f t="shared" si="37"/>
        <v>0</v>
      </c>
      <c r="M93" s="46">
        <f t="shared" si="37"/>
        <v>0</v>
      </c>
      <c r="N93" s="46">
        <f t="shared" si="37"/>
        <v>0</v>
      </c>
      <c r="O93" s="46">
        <f t="shared" si="37"/>
        <v>0</v>
      </c>
      <c r="P93" s="46">
        <f t="shared" si="37"/>
        <v>0</v>
      </c>
      <c r="Q93" s="46">
        <f t="shared" si="37"/>
        <v>0</v>
      </c>
      <c r="R93" s="46">
        <f t="shared" si="37"/>
        <v>0</v>
      </c>
    </row>
    <row r="94" spans="1:18" s="30" customFormat="1" ht="18.75" customHeight="1">
      <c r="A94" s="243"/>
      <c r="B94" s="244" t="s">
        <v>447</v>
      </c>
      <c r="C94" s="185" t="s">
        <v>6</v>
      </c>
      <c r="D94" s="242"/>
      <c r="E94" s="240"/>
      <c r="F94" s="56">
        <f t="shared" si="33"/>
        <v>1096560.31201</v>
      </c>
      <c r="G94" s="44">
        <f>SUM(G99,G104,G109)</f>
        <v>311935.5898</v>
      </c>
      <c r="H94" s="44">
        <f aca="true" t="shared" si="38" ref="H94:R94">SUM(H99,H104,H109)</f>
        <v>317930.989</v>
      </c>
      <c r="I94" s="44">
        <f t="shared" si="38"/>
        <v>466693.73321</v>
      </c>
      <c r="J94" s="44">
        <f t="shared" si="38"/>
        <v>0</v>
      </c>
      <c r="K94" s="44">
        <f t="shared" si="38"/>
        <v>0</v>
      </c>
      <c r="L94" s="44">
        <f t="shared" si="38"/>
        <v>0</v>
      </c>
      <c r="M94" s="44">
        <f t="shared" si="38"/>
        <v>0</v>
      </c>
      <c r="N94" s="44">
        <f t="shared" si="38"/>
        <v>0</v>
      </c>
      <c r="O94" s="44">
        <f t="shared" si="38"/>
        <v>0</v>
      </c>
      <c r="P94" s="44">
        <f t="shared" si="38"/>
        <v>0</v>
      </c>
      <c r="Q94" s="44">
        <f t="shared" si="38"/>
        <v>0</v>
      </c>
      <c r="R94" s="44">
        <f t="shared" si="38"/>
        <v>0</v>
      </c>
    </row>
    <row r="95" spans="1:18" s="30" customFormat="1" ht="18" customHeight="1">
      <c r="A95" s="243"/>
      <c r="B95" s="244"/>
      <c r="C95" s="185" t="s">
        <v>7</v>
      </c>
      <c r="D95" s="242"/>
      <c r="E95" s="240"/>
      <c r="F95" s="56">
        <f t="shared" si="33"/>
        <v>97081.053</v>
      </c>
      <c r="G95" s="44">
        <f aca="true" t="shared" si="39" ref="G95:R97">SUM(G100,G105,G110)</f>
        <v>41572.028</v>
      </c>
      <c r="H95" s="44">
        <f t="shared" si="39"/>
        <v>30450</v>
      </c>
      <c r="I95" s="44">
        <f t="shared" si="39"/>
        <v>25059.025</v>
      </c>
      <c r="J95" s="44">
        <f t="shared" si="39"/>
        <v>0</v>
      </c>
      <c r="K95" s="44">
        <f t="shared" si="39"/>
        <v>0</v>
      </c>
      <c r="L95" s="44">
        <f t="shared" si="39"/>
        <v>0</v>
      </c>
      <c r="M95" s="44">
        <f t="shared" si="39"/>
        <v>0</v>
      </c>
      <c r="N95" s="44">
        <f t="shared" si="39"/>
        <v>0</v>
      </c>
      <c r="O95" s="44">
        <f t="shared" si="39"/>
        <v>0</v>
      </c>
      <c r="P95" s="44">
        <f t="shared" si="39"/>
        <v>0</v>
      </c>
      <c r="Q95" s="44">
        <f t="shared" si="39"/>
        <v>0</v>
      </c>
      <c r="R95" s="44">
        <f t="shared" si="39"/>
        <v>0</v>
      </c>
    </row>
    <row r="96" spans="1:18" s="30" customFormat="1" ht="17.25" customHeight="1">
      <c r="A96" s="243"/>
      <c r="B96" s="244"/>
      <c r="C96" s="185" t="s">
        <v>8</v>
      </c>
      <c r="D96" s="242"/>
      <c r="E96" s="240"/>
      <c r="F96" s="56">
        <f t="shared" si="33"/>
        <v>0</v>
      </c>
      <c r="G96" s="44">
        <f t="shared" si="39"/>
        <v>0</v>
      </c>
      <c r="H96" s="44">
        <f t="shared" si="39"/>
        <v>0</v>
      </c>
      <c r="I96" s="44">
        <f t="shared" si="39"/>
        <v>0</v>
      </c>
      <c r="J96" s="44">
        <f t="shared" si="39"/>
        <v>0</v>
      </c>
      <c r="K96" s="44">
        <f t="shared" si="39"/>
        <v>0</v>
      </c>
      <c r="L96" s="44">
        <f t="shared" si="39"/>
        <v>0</v>
      </c>
      <c r="M96" s="44">
        <f t="shared" si="39"/>
        <v>0</v>
      </c>
      <c r="N96" s="44">
        <f t="shared" si="39"/>
        <v>0</v>
      </c>
      <c r="O96" s="44">
        <f t="shared" si="39"/>
        <v>0</v>
      </c>
      <c r="P96" s="44">
        <f t="shared" si="39"/>
        <v>0</v>
      </c>
      <c r="Q96" s="44">
        <f t="shared" si="39"/>
        <v>0</v>
      </c>
      <c r="R96" s="44">
        <f t="shared" si="39"/>
        <v>0</v>
      </c>
    </row>
    <row r="97" spans="1:18" s="30" customFormat="1" ht="18" customHeight="1">
      <c r="A97" s="243"/>
      <c r="B97" s="245"/>
      <c r="C97" s="185" t="s">
        <v>87</v>
      </c>
      <c r="D97" s="242"/>
      <c r="E97" s="240"/>
      <c r="F97" s="56">
        <f t="shared" si="33"/>
        <v>0</v>
      </c>
      <c r="G97" s="44">
        <f t="shared" si="39"/>
        <v>0</v>
      </c>
      <c r="H97" s="44">
        <f t="shared" si="39"/>
        <v>0</v>
      </c>
      <c r="I97" s="44">
        <f t="shared" si="39"/>
        <v>0</v>
      </c>
      <c r="J97" s="44">
        <f t="shared" si="39"/>
        <v>0</v>
      </c>
      <c r="K97" s="44">
        <f t="shared" si="39"/>
        <v>0</v>
      </c>
      <c r="L97" s="44">
        <f t="shared" si="39"/>
        <v>0</v>
      </c>
      <c r="M97" s="44">
        <f t="shared" si="39"/>
        <v>0</v>
      </c>
      <c r="N97" s="44">
        <f t="shared" si="39"/>
        <v>0</v>
      </c>
      <c r="O97" s="44">
        <f t="shared" si="39"/>
        <v>0</v>
      </c>
      <c r="P97" s="44">
        <f t="shared" si="39"/>
        <v>0</v>
      </c>
      <c r="Q97" s="44">
        <f t="shared" si="39"/>
        <v>0</v>
      </c>
      <c r="R97" s="44">
        <f t="shared" si="39"/>
        <v>0</v>
      </c>
    </row>
    <row r="98" spans="1:18" s="48" customFormat="1" ht="15" customHeight="1">
      <c r="A98" s="219" t="s">
        <v>731</v>
      </c>
      <c r="B98" s="52" t="s">
        <v>282</v>
      </c>
      <c r="C98" s="51" t="s">
        <v>119</v>
      </c>
      <c r="D98" s="220"/>
      <c r="E98" s="220"/>
      <c r="F98" s="56">
        <f t="shared" si="33"/>
        <v>353507.6178</v>
      </c>
      <c r="G98" s="46">
        <f aca="true" t="shared" si="40" ref="G98:R98">SUM(G99:G102)</f>
        <v>353507.6178</v>
      </c>
      <c r="H98" s="46">
        <f t="shared" si="40"/>
        <v>0</v>
      </c>
      <c r="I98" s="46">
        <f t="shared" si="40"/>
        <v>0</v>
      </c>
      <c r="J98" s="46">
        <f t="shared" si="40"/>
        <v>0</v>
      </c>
      <c r="K98" s="46">
        <f t="shared" si="40"/>
        <v>0</v>
      </c>
      <c r="L98" s="46">
        <f t="shared" si="40"/>
        <v>0</v>
      </c>
      <c r="M98" s="46">
        <f t="shared" si="40"/>
        <v>0</v>
      </c>
      <c r="N98" s="46">
        <f t="shared" si="40"/>
        <v>0</v>
      </c>
      <c r="O98" s="46">
        <f t="shared" si="40"/>
        <v>0</v>
      </c>
      <c r="P98" s="46">
        <f t="shared" si="40"/>
        <v>0</v>
      </c>
      <c r="Q98" s="46">
        <f t="shared" si="40"/>
        <v>0</v>
      </c>
      <c r="R98" s="46">
        <f t="shared" si="40"/>
        <v>0</v>
      </c>
    </row>
    <row r="99" spans="1:18" s="30" customFormat="1" ht="15" customHeight="1">
      <c r="A99" s="219"/>
      <c r="B99" s="221" t="s">
        <v>96</v>
      </c>
      <c r="C99" s="31" t="s">
        <v>6</v>
      </c>
      <c r="D99" s="220"/>
      <c r="E99" s="220"/>
      <c r="F99" s="56">
        <f t="shared" si="33"/>
        <v>311935.5898</v>
      </c>
      <c r="G99" s="44">
        <v>311935.5898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</row>
    <row r="100" spans="1:18" s="30" customFormat="1" ht="15" customHeight="1">
      <c r="A100" s="219"/>
      <c r="B100" s="221"/>
      <c r="C100" s="31" t="s">
        <v>7</v>
      </c>
      <c r="D100" s="220"/>
      <c r="E100" s="220"/>
      <c r="F100" s="56">
        <f t="shared" si="33"/>
        <v>41572.028</v>
      </c>
      <c r="G100" s="44">
        <f>32634.03+8937.998</f>
        <v>41572.028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</row>
    <row r="101" spans="1:18" s="30" customFormat="1" ht="15" customHeight="1">
      <c r="A101" s="219"/>
      <c r="B101" s="221"/>
      <c r="C101" s="31" t="s">
        <v>8</v>
      </c>
      <c r="D101" s="220"/>
      <c r="E101" s="220"/>
      <c r="F101" s="56">
        <f t="shared" si="33"/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</row>
    <row r="102" spans="1:18" s="30" customFormat="1" ht="15" customHeight="1">
      <c r="A102" s="219"/>
      <c r="B102" s="222"/>
      <c r="C102" s="31" t="s">
        <v>87</v>
      </c>
      <c r="D102" s="220"/>
      <c r="E102" s="220"/>
      <c r="F102" s="56">
        <f t="shared" si="33"/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</row>
    <row r="103" spans="1:18" s="48" customFormat="1" ht="15" customHeight="1">
      <c r="A103" s="219" t="s">
        <v>732</v>
      </c>
      <c r="B103" s="52" t="s">
        <v>283</v>
      </c>
      <c r="C103" s="51" t="s">
        <v>119</v>
      </c>
      <c r="D103" s="220"/>
      <c r="E103" s="220"/>
      <c r="F103" s="56">
        <f t="shared" si="33"/>
        <v>795714.16021</v>
      </c>
      <c r="G103" s="46">
        <f aca="true" t="shared" si="41" ref="G103:R103">SUM(G104:G107)</f>
        <v>0</v>
      </c>
      <c r="H103" s="46">
        <f t="shared" si="41"/>
        <v>348380.989</v>
      </c>
      <c r="I103" s="46">
        <f t="shared" si="41"/>
        <v>447333.17121</v>
      </c>
      <c r="J103" s="46">
        <f t="shared" si="41"/>
        <v>0</v>
      </c>
      <c r="K103" s="46">
        <f t="shared" si="41"/>
        <v>0</v>
      </c>
      <c r="L103" s="46">
        <f t="shared" si="41"/>
        <v>0</v>
      </c>
      <c r="M103" s="46">
        <f t="shared" si="41"/>
        <v>0</v>
      </c>
      <c r="N103" s="46">
        <f t="shared" si="41"/>
        <v>0</v>
      </c>
      <c r="O103" s="46">
        <f t="shared" si="41"/>
        <v>0</v>
      </c>
      <c r="P103" s="46">
        <f t="shared" si="41"/>
        <v>0</v>
      </c>
      <c r="Q103" s="46">
        <f t="shared" si="41"/>
        <v>0</v>
      </c>
      <c r="R103" s="46">
        <f t="shared" si="41"/>
        <v>0</v>
      </c>
    </row>
    <row r="104" spans="1:18" s="30" customFormat="1" ht="15" customHeight="1">
      <c r="A104" s="219"/>
      <c r="B104" s="221" t="s">
        <v>103</v>
      </c>
      <c r="C104" s="31" t="s">
        <v>6</v>
      </c>
      <c r="D104" s="220"/>
      <c r="E104" s="220"/>
      <c r="F104" s="56">
        <f t="shared" si="33"/>
        <v>745205.13521</v>
      </c>
      <c r="G104" s="44">
        <v>0</v>
      </c>
      <c r="H104" s="44">
        <v>317930.989</v>
      </c>
      <c r="I104" s="44">
        <v>427274.14621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</row>
    <row r="105" spans="1:18" s="30" customFormat="1" ht="15" customHeight="1">
      <c r="A105" s="219"/>
      <c r="B105" s="221"/>
      <c r="C105" s="31" t="s">
        <v>7</v>
      </c>
      <c r="D105" s="220"/>
      <c r="E105" s="220"/>
      <c r="F105" s="56">
        <f t="shared" si="33"/>
        <v>50509.025</v>
      </c>
      <c r="G105" s="44">
        <v>0</v>
      </c>
      <c r="H105" s="44">
        <v>30450</v>
      </c>
      <c r="I105" s="44">
        <v>20059.025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</row>
    <row r="106" spans="1:18" s="30" customFormat="1" ht="15" customHeight="1">
      <c r="A106" s="219"/>
      <c r="B106" s="221"/>
      <c r="C106" s="31" t="s">
        <v>8</v>
      </c>
      <c r="D106" s="220"/>
      <c r="E106" s="220"/>
      <c r="F106" s="56">
        <f t="shared" si="33"/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</row>
    <row r="107" spans="1:18" s="30" customFormat="1" ht="15" customHeight="1">
      <c r="A107" s="219"/>
      <c r="B107" s="222"/>
      <c r="C107" s="31" t="s">
        <v>87</v>
      </c>
      <c r="D107" s="220"/>
      <c r="E107" s="220"/>
      <c r="F107" s="56">
        <f t="shared" si="33"/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</row>
    <row r="108" spans="1:18" s="48" customFormat="1" ht="15" customHeight="1">
      <c r="A108" s="219" t="s">
        <v>733</v>
      </c>
      <c r="B108" s="52" t="s">
        <v>284</v>
      </c>
      <c r="C108" s="51" t="s">
        <v>119</v>
      </c>
      <c r="D108" s="220"/>
      <c r="E108" s="220"/>
      <c r="F108" s="56">
        <f t="shared" si="33"/>
        <v>44419.587</v>
      </c>
      <c r="G108" s="46">
        <f aca="true" t="shared" si="42" ref="G108:R108">SUM(G109:G112)</f>
        <v>0</v>
      </c>
      <c r="H108" s="46">
        <f t="shared" si="42"/>
        <v>0</v>
      </c>
      <c r="I108" s="46">
        <f t="shared" si="42"/>
        <v>44419.587</v>
      </c>
      <c r="J108" s="46">
        <f t="shared" si="42"/>
        <v>0</v>
      </c>
      <c r="K108" s="46">
        <f t="shared" si="42"/>
        <v>0</v>
      </c>
      <c r="L108" s="46">
        <f t="shared" si="42"/>
        <v>0</v>
      </c>
      <c r="M108" s="46">
        <f t="shared" si="42"/>
        <v>0</v>
      </c>
      <c r="N108" s="46">
        <f t="shared" si="42"/>
        <v>0</v>
      </c>
      <c r="O108" s="46">
        <f t="shared" si="42"/>
        <v>0</v>
      </c>
      <c r="P108" s="46">
        <f t="shared" si="42"/>
        <v>0</v>
      </c>
      <c r="Q108" s="46">
        <f t="shared" si="42"/>
        <v>0</v>
      </c>
      <c r="R108" s="46">
        <f t="shared" si="42"/>
        <v>0</v>
      </c>
    </row>
    <row r="109" spans="1:18" s="30" customFormat="1" ht="15" customHeight="1">
      <c r="A109" s="219"/>
      <c r="B109" s="221" t="s">
        <v>147</v>
      </c>
      <c r="C109" s="31" t="s">
        <v>6</v>
      </c>
      <c r="D109" s="220"/>
      <c r="E109" s="220"/>
      <c r="F109" s="56">
        <f t="shared" si="33"/>
        <v>39419.587</v>
      </c>
      <c r="G109" s="44">
        <v>0</v>
      </c>
      <c r="H109" s="44">
        <v>0</v>
      </c>
      <c r="I109" s="44">
        <v>39419.587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</row>
    <row r="110" spans="1:18" s="30" customFormat="1" ht="15" customHeight="1">
      <c r="A110" s="219"/>
      <c r="B110" s="221"/>
      <c r="C110" s="31" t="s">
        <v>7</v>
      </c>
      <c r="D110" s="220"/>
      <c r="E110" s="220"/>
      <c r="F110" s="56">
        <f t="shared" si="33"/>
        <v>5000</v>
      </c>
      <c r="G110" s="44">
        <v>0</v>
      </c>
      <c r="H110" s="44">
        <v>0</v>
      </c>
      <c r="I110" s="44">
        <v>5000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</row>
    <row r="111" spans="1:18" s="30" customFormat="1" ht="15" customHeight="1">
      <c r="A111" s="219"/>
      <c r="B111" s="221"/>
      <c r="C111" s="31" t="s">
        <v>8</v>
      </c>
      <c r="D111" s="220"/>
      <c r="E111" s="220"/>
      <c r="F111" s="56">
        <f t="shared" si="33"/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</row>
    <row r="112" spans="1:18" s="30" customFormat="1" ht="15" customHeight="1">
      <c r="A112" s="219"/>
      <c r="B112" s="222"/>
      <c r="C112" s="31" t="s">
        <v>87</v>
      </c>
      <c r="D112" s="220"/>
      <c r="E112" s="220"/>
      <c r="F112" s="56">
        <f t="shared" si="33"/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</row>
    <row r="113" spans="1:18" s="48" customFormat="1" ht="14.25">
      <c r="A113" s="228" t="s">
        <v>46</v>
      </c>
      <c r="B113" s="57" t="s">
        <v>285</v>
      </c>
      <c r="C113" s="59" t="s">
        <v>119</v>
      </c>
      <c r="D113" s="226"/>
      <c r="E113" s="226"/>
      <c r="F113" s="56">
        <f>SUM(G113:R113)</f>
        <v>16386714.90148</v>
      </c>
      <c r="G113" s="56">
        <f>SUM(G114:G117)</f>
        <v>131027.94389</v>
      </c>
      <c r="H113" s="56">
        <f aca="true" t="shared" si="43" ref="H113:R113">SUM(H114:H117)</f>
        <v>168891.9407</v>
      </c>
      <c r="I113" s="56">
        <f t="shared" si="43"/>
        <v>238571.61567</v>
      </c>
      <c r="J113" s="56">
        <f t="shared" si="43"/>
        <v>622755.12256</v>
      </c>
      <c r="K113" s="56">
        <f t="shared" si="43"/>
        <v>2092822.75003</v>
      </c>
      <c r="L113" s="56">
        <f t="shared" si="43"/>
        <v>1229617.11024</v>
      </c>
      <c r="M113" s="56">
        <f t="shared" si="43"/>
        <v>646729.2098</v>
      </c>
      <c r="N113" s="56">
        <f t="shared" si="43"/>
        <v>2881836.679</v>
      </c>
      <c r="O113" s="56">
        <f t="shared" si="43"/>
        <v>0</v>
      </c>
      <c r="P113" s="56">
        <f t="shared" si="43"/>
        <v>2074462.52959</v>
      </c>
      <c r="Q113" s="56">
        <f t="shared" si="43"/>
        <v>3500000</v>
      </c>
      <c r="R113" s="56">
        <f t="shared" si="43"/>
        <v>2800000</v>
      </c>
    </row>
    <row r="114" spans="1:18" s="48" customFormat="1" ht="15" customHeight="1">
      <c r="A114" s="228"/>
      <c r="B114" s="223" t="s">
        <v>241</v>
      </c>
      <c r="C114" s="55" t="s">
        <v>6</v>
      </c>
      <c r="D114" s="226"/>
      <c r="E114" s="226"/>
      <c r="F114" s="56">
        <f>SUM(G114:R114)</f>
        <v>5550000</v>
      </c>
      <c r="G114" s="58">
        <f>G119+G129+G134+G139+G149+G154+G159+G174+G189+G194+G199+G204+G209+G214+G219+G224+G229+G234+G244+G264+G274+G279+G284+G289+G294+G299+G309+G314+G319+G324+G329+G334+G339+G344+G349+G124++G164+G169+G179+G184+G239+G249+G254+G259+G269+G304+G144+G354</f>
        <v>0</v>
      </c>
      <c r="H114" s="58">
        <f aca="true" t="shared" si="44" ref="H114:R114">H119+H129+H134+H139+H149+H154+H159+H174+H189+H194+H199+H204+H209+H214+H219+H224+H229+H234+H244+H264+H274+H279+H284+H289+H294+H299+H309+H314+H319+H324+H329+H334+H339+H344+H349+H124++H164+H169+H179+H184+H239+H249+H254+H259+H269+H304+H144+H354</f>
        <v>0</v>
      </c>
      <c r="I114" s="58">
        <f t="shared" si="44"/>
        <v>0</v>
      </c>
      <c r="J114" s="58">
        <f t="shared" si="44"/>
        <v>0</v>
      </c>
      <c r="K114" s="58">
        <f t="shared" si="44"/>
        <v>1700000</v>
      </c>
      <c r="L114" s="58">
        <f t="shared" si="44"/>
        <v>950000</v>
      </c>
      <c r="M114" s="58">
        <f t="shared" si="44"/>
        <v>200000</v>
      </c>
      <c r="N114" s="58">
        <f t="shared" si="44"/>
        <v>2700000</v>
      </c>
      <c r="O114" s="58">
        <f t="shared" si="44"/>
        <v>0</v>
      </c>
      <c r="P114" s="58">
        <f t="shared" si="44"/>
        <v>0</v>
      </c>
      <c r="Q114" s="58">
        <f t="shared" si="44"/>
        <v>0</v>
      </c>
      <c r="R114" s="58">
        <f t="shared" si="44"/>
        <v>0</v>
      </c>
    </row>
    <row r="115" spans="1:18" s="48" customFormat="1" ht="14.25">
      <c r="A115" s="228"/>
      <c r="B115" s="223"/>
      <c r="C115" s="55" t="s">
        <v>7</v>
      </c>
      <c r="D115" s="226"/>
      <c r="E115" s="226"/>
      <c r="F115" s="56">
        <f>SUM(G115:R115)</f>
        <v>10836714.90148</v>
      </c>
      <c r="G115" s="58">
        <f aca="true" t="shared" si="45" ref="G115:R117">G120+G130+G135+G140+G150+G155+G160+G175+G190+G195+G200+G205+G210+G215+G220+G225+G230+G235+G245+G265+G275+G280+G285+G290+G295+G300+G310+G315+G320+G325+G330+G335+G340+G345+G350+G125++G165+G170+G180+G185+G240+G250+G255+G260+G270+G305+G145+G355</f>
        <v>131027.94389</v>
      </c>
      <c r="H115" s="58">
        <f t="shared" si="45"/>
        <v>168891.9407</v>
      </c>
      <c r="I115" s="58">
        <f t="shared" si="45"/>
        <v>238571.61567</v>
      </c>
      <c r="J115" s="58">
        <f t="shared" si="45"/>
        <v>622755.12256</v>
      </c>
      <c r="K115" s="58">
        <f t="shared" si="45"/>
        <v>392822.75003</v>
      </c>
      <c r="L115" s="58">
        <f t="shared" si="45"/>
        <v>279617.11024</v>
      </c>
      <c r="M115" s="58">
        <f t="shared" si="45"/>
        <v>446729.2098</v>
      </c>
      <c r="N115" s="58">
        <f t="shared" si="45"/>
        <v>181836.679</v>
      </c>
      <c r="O115" s="58">
        <f t="shared" si="45"/>
        <v>0</v>
      </c>
      <c r="P115" s="58">
        <f t="shared" si="45"/>
        <v>2074462.52959</v>
      </c>
      <c r="Q115" s="58">
        <f t="shared" si="45"/>
        <v>3500000</v>
      </c>
      <c r="R115" s="58">
        <f t="shared" si="45"/>
        <v>2800000</v>
      </c>
    </row>
    <row r="116" spans="1:18" s="48" customFormat="1" ht="14.25">
      <c r="A116" s="228"/>
      <c r="B116" s="223"/>
      <c r="C116" s="55" t="s">
        <v>8</v>
      </c>
      <c r="D116" s="226"/>
      <c r="E116" s="226"/>
      <c r="F116" s="56">
        <f>SUM(G116:R116)</f>
        <v>0</v>
      </c>
      <c r="G116" s="58">
        <f t="shared" si="45"/>
        <v>0</v>
      </c>
      <c r="H116" s="58">
        <f t="shared" si="45"/>
        <v>0</v>
      </c>
      <c r="I116" s="58">
        <f t="shared" si="45"/>
        <v>0</v>
      </c>
      <c r="J116" s="58">
        <f t="shared" si="45"/>
        <v>0</v>
      </c>
      <c r="K116" s="58">
        <f t="shared" si="45"/>
        <v>0</v>
      </c>
      <c r="L116" s="58">
        <f t="shared" si="45"/>
        <v>0</v>
      </c>
      <c r="M116" s="58">
        <f t="shared" si="45"/>
        <v>0</v>
      </c>
      <c r="N116" s="58">
        <f t="shared" si="45"/>
        <v>0</v>
      </c>
      <c r="O116" s="58">
        <f t="shared" si="45"/>
        <v>0</v>
      </c>
      <c r="P116" s="58">
        <f t="shared" si="45"/>
        <v>0</v>
      </c>
      <c r="Q116" s="58">
        <f t="shared" si="45"/>
        <v>0</v>
      </c>
      <c r="R116" s="58">
        <f t="shared" si="45"/>
        <v>0</v>
      </c>
    </row>
    <row r="117" spans="1:18" s="48" customFormat="1" ht="25.5">
      <c r="A117" s="228"/>
      <c r="B117" s="224"/>
      <c r="C117" s="55" t="s">
        <v>87</v>
      </c>
      <c r="D117" s="226"/>
      <c r="E117" s="226"/>
      <c r="F117" s="56">
        <f>SUM(G117:R117)</f>
        <v>0</v>
      </c>
      <c r="G117" s="58">
        <f t="shared" si="45"/>
        <v>0</v>
      </c>
      <c r="H117" s="58">
        <f t="shared" si="45"/>
        <v>0</v>
      </c>
      <c r="I117" s="58">
        <f t="shared" si="45"/>
        <v>0</v>
      </c>
      <c r="J117" s="58">
        <f t="shared" si="45"/>
        <v>0</v>
      </c>
      <c r="K117" s="58">
        <f t="shared" si="45"/>
        <v>0</v>
      </c>
      <c r="L117" s="58">
        <f t="shared" si="45"/>
        <v>0</v>
      </c>
      <c r="M117" s="58">
        <f t="shared" si="45"/>
        <v>0</v>
      </c>
      <c r="N117" s="58">
        <f t="shared" si="45"/>
        <v>0</v>
      </c>
      <c r="O117" s="58">
        <f t="shared" si="45"/>
        <v>0</v>
      </c>
      <c r="P117" s="58">
        <f t="shared" si="45"/>
        <v>0</v>
      </c>
      <c r="Q117" s="58">
        <f t="shared" si="45"/>
        <v>0</v>
      </c>
      <c r="R117" s="58">
        <f t="shared" si="45"/>
        <v>0</v>
      </c>
    </row>
    <row r="118" spans="1:18" s="29" customFormat="1" ht="15">
      <c r="A118" s="219" t="s">
        <v>683</v>
      </c>
      <c r="B118" s="52" t="s">
        <v>286</v>
      </c>
      <c r="C118" s="51" t="s">
        <v>119</v>
      </c>
      <c r="D118" s="220"/>
      <c r="E118" s="220"/>
      <c r="F118" s="56">
        <f aca="true" t="shared" si="46" ref="F118:F157">SUM(G118:R118)</f>
        <v>12915.64204</v>
      </c>
      <c r="G118" s="46">
        <f>SUM(G119:G122)</f>
        <v>0</v>
      </c>
      <c r="H118" s="46">
        <f>SUM(H119:H122)</f>
        <v>0</v>
      </c>
      <c r="I118" s="46">
        <f aca="true" t="shared" si="47" ref="I118:R118">SUM(I119:I122)</f>
        <v>0</v>
      </c>
      <c r="J118" s="46">
        <f t="shared" si="47"/>
        <v>1170.79326</v>
      </c>
      <c r="K118" s="46">
        <f t="shared" si="47"/>
        <v>11744.84878</v>
      </c>
      <c r="L118" s="46">
        <f t="shared" si="47"/>
        <v>0</v>
      </c>
      <c r="M118" s="46">
        <f t="shared" si="47"/>
        <v>0</v>
      </c>
      <c r="N118" s="46">
        <f t="shared" si="47"/>
        <v>0</v>
      </c>
      <c r="O118" s="46">
        <f t="shared" si="47"/>
        <v>0</v>
      </c>
      <c r="P118" s="46">
        <f t="shared" si="47"/>
        <v>0</v>
      </c>
      <c r="Q118" s="46">
        <f t="shared" si="47"/>
        <v>0</v>
      </c>
      <c r="R118" s="46">
        <f t="shared" si="47"/>
        <v>0</v>
      </c>
    </row>
    <row r="119" spans="1:18" s="29" customFormat="1" ht="15">
      <c r="A119" s="219"/>
      <c r="B119" s="221" t="s">
        <v>143</v>
      </c>
      <c r="C119" s="31" t="s">
        <v>6</v>
      </c>
      <c r="D119" s="220"/>
      <c r="E119" s="220"/>
      <c r="F119" s="56">
        <f t="shared" si="46"/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</row>
    <row r="120" spans="1:18" s="29" customFormat="1" ht="15">
      <c r="A120" s="219"/>
      <c r="B120" s="221"/>
      <c r="C120" s="31" t="s">
        <v>7</v>
      </c>
      <c r="D120" s="220"/>
      <c r="E120" s="220"/>
      <c r="F120" s="56">
        <f t="shared" si="46"/>
        <v>12915.64204</v>
      </c>
      <c r="G120" s="44">
        <v>0</v>
      </c>
      <c r="H120" s="44">
        <v>0</v>
      </c>
      <c r="I120" s="44">
        <v>0</v>
      </c>
      <c r="J120" s="44">
        <v>1170.79326</v>
      </c>
      <c r="K120" s="44">
        <v>11744.84878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</row>
    <row r="121" spans="1:18" s="29" customFormat="1" ht="15">
      <c r="A121" s="219"/>
      <c r="B121" s="221"/>
      <c r="C121" s="31" t="s">
        <v>8</v>
      </c>
      <c r="D121" s="220"/>
      <c r="E121" s="220"/>
      <c r="F121" s="56">
        <f t="shared" si="46"/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</row>
    <row r="122" spans="1:18" s="29" customFormat="1" ht="15">
      <c r="A122" s="219"/>
      <c r="B122" s="222"/>
      <c r="C122" s="31" t="s">
        <v>87</v>
      </c>
      <c r="D122" s="220"/>
      <c r="E122" s="220"/>
      <c r="F122" s="56">
        <f t="shared" si="46"/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</row>
    <row r="123" spans="1:18" s="29" customFormat="1" ht="15">
      <c r="A123" s="219" t="s">
        <v>684</v>
      </c>
      <c r="B123" s="52" t="s">
        <v>287</v>
      </c>
      <c r="C123" s="51" t="s">
        <v>119</v>
      </c>
      <c r="D123" s="220"/>
      <c r="E123" s="220"/>
      <c r="F123" s="56">
        <f>SUM(G123:R123)</f>
        <v>65</v>
      </c>
      <c r="G123" s="46">
        <f>SUM(G124:G127)</f>
        <v>0</v>
      </c>
      <c r="H123" s="46">
        <f>SUM(H124:H127)</f>
        <v>0</v>
      </c>
      <c r="I123" s="46">
        <f aca="true" t="shared" si="48" ref="I123:R123">SUM(I124:I127)</f>
        <v>0</v>
      </c>
      <c r="J123" s="46">
        <f t="shared" si="48"/>
        <v>0</v>
      </c>
      <c r="K123" s="46">
        <f t="shared" si="48"/>
        <v>0</v>
      </c>
      <c r="L123" s="46">
        <f t="shared" si="48"/>
        <v>65</v>
      </c>
      <c r="M123" s="46">
        <f t="shared" si="48"/>
        <v>0</v>
      </c>
      <c r="N123" s="46">
        <f t="shared" si="48"/>
        <v>0</v>
      </c>
      <c r="O123" s="46">
        <f t="shared" si="48"/>
        <v>0</v>
      </c>
      <c r="P123" s="46">
        <f t="shared" si="48"/>
        <v>0</v>
      </c>
      <c r="Q123" s="46">
        <f t="shared" si="48"/>
        <v>0</v>
      </c>
      <c r="R123" s="46">
        <f t="shared" si="48"/>
        <v>0</v>
      </c>
    </row>
    <row r="124" spans="1:18" s="29" customFormat="1" ht="15">
      <c r="A124" s="219"/>
      <c r="B124" s="221" t="s">
        <v>437</v>
      </c>
      <c r="C124" s="31" t="s">
        <v>6</v>
      </c>
      <c r="D124" s="220"/>
      <c r="E124" s="220"/>
      <c r="F124" s="56">
        <f>SUM(G124:R124)</f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</row>
    <row r="125" spans="1:18" s="29" customFormat="1" ht="15">
      <c r="A125" s="219"/>
      <c r="B125" s="221"/>
      <c r="C125" s="31" t="s">
        <v>7</v>
      </c>
      <c r="D125" s="220"/>
      <c r="E125" s="220"/>
      <c r="F125" s="56">
        <f>SUM(G125:R125)</f>
        <v>65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65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</row>
    <row r="126" spans="1:18" s="29" customFormat="1" ht="15">
      <c r="A126" s="219"/>
      <c r="B126" s="221"/>
      <c r="C126" s="31" t="s">
        <v>8</v>
      </c>
      <c r="D126" s="220"/>
      <c r="E126" s="220"/>
      <c r="F126" s="56">
        <f>SUM(G126:R126)</f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</row>
    <row r="127" spans="1:18" s="29" customFormat="1" ht="15">
      <c r="A127" s="219"/>
      <c r="B127" s="222"/>
      <c r="C127" s="31" t="s">
        <v>87</v>
      </c>
      <c r="D127" s="220"/>
      <c r="E127" s="220"/>
      <c r="F127" s="56">
        <f>SUM(G127:R127)</f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</row>
    <row r="128" spans="1:18" s="48" customFormat="1" ht="14.25" customHeight="1">
      <c r="A128" s="219" t="s">
        <v>685</v>
      </c>
      <c r="B128" s="52" t="s">
        <v>288</v>
      </c>
      <c r="C128" s="51" t="s">
        <v>119</v>
      </c>
      <c r="D128" s="220"/>
      <c r="E128" s="220"/>
      <c r="F128" s="56">
        <f t="shared" si="46"/>
        <v>13007.82531</v>
      </c>
      <c r="G128" s="46">
        <f>SUM(G129:G132)</f>
        <v>13007.82531</v>
      </c>
      <c r="H128" s="46">
        <f aca="true" t="shared" si="49" ref="H128:R128">SUM(H129:H132)</f>
        <v>0</v>
      </c>
      <c r="I128" s="46">
        <f t="shared" si="49"/>
        <v>0</v>
      </c>
      <c r="J128" s="46">
        <f t="shared" si="49"/>
        <v>0</v>
      </c>
      <c r="K128" s="46">
        <f t="shared" si="49"/>
        <v>0</v>
      </c>
      <c r="L128" s="46">
        <f t="shared" si="49"/>
        <v>0</v>
      </c>
      <c r="M128" s="46">
        <f t="shared" si="49"/>
        <v>0</v>
      </c>
      <c r="N128" s="46">
        <f t="shared" si="49"/>
        <v>0</v>
      </c>
      <c r="O128" s="46">
        <f t="shared" si="49"/>
        <v>0</v>
      </c>
      <c r="P128" s="46">
        <f t="shared" si="49"/>
        <v>0</v>
      </c>
      <c r="Q128" s="46">
        <f t="shared" si="49"/>
        <v>0</v>
      </c>
      <c r="R128" s="46">
        <f t="shared" si="49"/>
        <v>0</v>
      </c>
    </row>
    <row r="129" spans="1:18" s="30" customFormat="1" ht="15">
      <c r="A129" s="219"/>
      <c r="B129" s="221" t="s">
        <v>66</v>
      </c>
      <c r="C129" s="31" t="s">
        <v>6</v>
      </c>
      <c r="D129" s="220"/>
      <c r="E129" s="220"/>
      <c r="F129" s="56">
        <f t="shared" si="46"/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</row>
    <row r="130" spans="1:18" s="30" customFormat="1" ht="15">
      <c r="A130" s="219"/>
      <c r="B130" s="221"/>
      <c r="C130" s="31" t="s">
        <v>7</v>
      </c>
      <c r="D130" s="220"/>
      <c r="E130" s="220"/>
      <c r="F130" s="56">
        <f t="shared" si="46"/>
        <v>13007.82531</v>
      </c>
      <c r="G130" s="44">
        <v>13007.82531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</row>
    <row r="131" spans="1:18" s="30" customFormat="1" ht="15">
      <c r="A131" s="219"/>
      <c r="B131" s="221"/>
      <c r="C131" s="31" t="s">
        <v>8</v>
      </c>
      <c r="D131" s="220"/>
      <c r="E131" s="220"/>
      <c r="F131" s="56">
        <f t="shared" si="46"/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</row>
    <row r="132" spans="1:18" s="30" customFormat="1" ht="15">
      <c r="A132" s="219"/>
      <c r="B132" s="222"/>
      <c r="C132" s="31" t="s">
        <v>87</v>
      </c>
      <c r="D132" s="220"/>
      <c r="E132" s="220"/>
      <c r="F132" s="56">
        <f t="shared" si="46"/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</row>
    <row r="133" spans="1:18" s="48" customFormat="1" ht="14.25" customHeight="1">
      <c r="A133" s="219" t="s">
        <v>686</v>
      </c>
      <c r="B133" s="52" t="s">
        <v>289</v>
      </c>
      <c r="C133" s="51" t="s">
        <v>119</v>
      </c>
      <c r="D133" s="220"/>
      <c r="E133" s="220"/>
      <c r="F133" s="56">
        <f t="shared" si="46"/>
        <v>62235.04356</v>
      </c>
      <c r="G133" s="46">
        <f>SUM(G134:G137)</f>
        <v>3090.74</v>
      </c>
      <c r="H133" s="46">
        <f>SUM(H134:H137)</f>
        <v>2221.814</v>
      </c>
      <c r="I133" s="46">
        <f aca="true" t="shared" si="50" ref="I133:R133">SUM(I134:I137)</f>
        <v>8518.156</v>
      </c>
      <c r="J133" s="46">
        <f t="shared" si="50"/>
        <v>16249.923</v>
      </c>
      <c r="K133" s="46">
        <f t="shared" si="50"/>
        <v>29905.277</v>
      </c>
      <c r="L133" s="46">
        <f t="shared" si="50"/>
        <v>2249.13356</v>
      </c>
      <c r="M133" s="46">
        <f t="shared" si="50"/>
        <v>0</v>
      </c>
      <c r="N133" s="46">
        <f t="shared" si="50"/>
        <v>0</v>
      </c>
      <c r="O133" s="46">
        <f t="shared" si="50"/>
        <v>0</v>
      </c>
      <c r="P133" s="46">
        <f t="shared" si="50"/>
        <v>0</v>
      </c>
      <c r="Q133" s="46">
        <f t="shared" si="50"/>
        <v>0</v>
      </c>
      <c r="R133" s="46">
        <f t="shared" si="50"/>
        <v>0</v>
      </c>
    </row>
    <row r="134" spans="1:18" s="30" customFormat="1" ht="15">
      <c r="A134" s="219"/>
      <c r="B134" s="221" t="s">
        <v>553</v>
      </c>
      <c r="C134" s="31" t="s">
        <v>6</v>
      </c>
      <c r="D134" s="220"/>
      <c r="E134" s="220"/>
      <c r="F134" s="56">
        <f t="shared" si="46"/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</row>
    <row r="135" spans="1:18" s="30" customFormat="1" ht="15">
      <c r="A135" s="219"/>
      <c r="B135" s="221"/>
      <c r="C135" s="31" t="s">
        <v>7</v>
      </c>
      <c r="D135" s="220"/>
      <c r="E135" s="220"/>
      <c r="F135" s="56">
        <f t="shared" si="46"/>
        <v>62235.04356</v>
      </c>
      <c r="G135" s="44">
        <v>3090.74</v>
      </c>
      <c r="H135" s="44">
        <v>2221.814</v>
      </c>
      <c r="I135" s="44">
        <v>8518.156</v>
      </c>
      <c r="J135" s="44">
        <v>16249.923</v>
      </c>
      <c r="K135" s="44">
        <v>29905.277</v>
      </c>
      <c r="L135" s="44">
        <v>2249.13356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</row>
    <row r="136" spans="1:18" s="30" customFormat="1" ht="15">
      <c r="A136" s="219"/>
      <c r="B136" s="221"/>
      <c r="C136" s="31" t="s">
        <v>8</v>
      </c>
      <c r="D136" s="220"/>
      <c r="E136" s="220"/>
      <c r="F136" s="56">
        <f t="shared" si="46"/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</row>
    <row r="137" spans="1:18" s="30" customFormat="1" ht="15">
      <c r="A137" s="219"/>
      <c r="B137" s="222"/>
      <c r="C137" s="31" t="s">
        <v>87</v>
      </c>
      <c r="D137" s="220"/>
      <c r="E137" s="220"/>
      <c r="F137" s="56">
        <f t="shared" si="46"/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</row>
    <row r="138" spans="1:18" s="30" customFormat="1" ht="15">
      <c r="A138" s="219" t="s">
        <v>687</v>
      </c>
      <c r="B138" s="52" t="s">
        <v>290</v>
      </c>
      <c r="C138" s="51" t="s">
        <v>119</v>
      </c>
      <c r="D138" s="220"/>
      <c r="E138" s="220"/>
      <c r="F138" s="56">
        <f t="shared" si="46"/>
        <v>459460.24402</v>
      </c>
      <c r="G138" s="46">
        <f>SUM(G139:G142)</f>
        <v>0</v>
      </c>
      <c r="H138" s="46">
        <f>SUM(H139:H142)</f>
        <v>0</v>
      </c>
      <c r="I138" s="46">
        <f aca="true" t="shared" si="51" ref="I138:R138">SUM(I139:I142)</f>
        <v>0</v>
      </c>
      <c r="J138" s="46">
        <f t="shared" si="51"/>
        <v>0</v>
      </c>
      <c r="K138" s="46">
        <f t="shared" si="51"/>
        <v>1543.4</v>
      </c>
      <c r="L138" s="46">
        <f t="shared" si="51"/>
        <v>150783.90002</v>
      </c>
      <c r="M138" s="46">
        <f t="shared" si="51"/>
        <v>307132.944</v>
      </c>
      <c r="N138" s="46">
        <f t="shared" si="51"/>
        <v>0</v>
      </c>
      <c r="O138" s="46">
        <f t="shared" si="51"/>
        <v>0</v>
      </c>
      <c r="P138" s="46">
        <f t="shared" si="51"/>
        <v>0</v>
      </c>
      <c r="Q138" s="46">
        <f t="shared" si="51"/>
        <v>0</v>
      </c>
      <c r="R138" s="46">
        <f t="shared" si="51"/>
        <v>0</v>
      </c>
    </row>
    <row r="139" spans="1:18" s="30" customFormat="1" ht="15">
      <c r="A139" s="219"/>
      <c r="B139" s="221" t="s">
        <v>155</v>
      </c>
      <c r="C139" s="31" t="s">
        <v>6</v>
      </c>
      <c r="D139" s="220"/>
      <c r="E139" s="220"/>
      <c r="F139" s="56">
        <f t="shared" si="46"/>
        <v>250000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150000</v>
      </c>
      <c r="M139" s="44">
        <v>100000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</row>
    <row r="140" spans="1:18" s="30" customFormat="1" ht="15">
      <c r="A140" s="219"/>
      <c r="B140" s="221"/>
      <c r="C140" s="31" t="s">
        <v>7</v>
      </c>
      <c r="D140" s="220"/>
      <c r="E140" s="220"/>
      <c r="F140" s="56">
        <f t="shared" si="46"/>
        <v>209460.24402</v>
      </c>
      <c r="G140" s="44">
        <v>0</v>
      </c>
      <c r="H140" s="44">
        <v>0</v>
      </c>
      <c r="I140" s="44">
        <v>0</v>
      </c>
      <c r="J140" s="44">
        <v>0</v>
      </c>
      <c r="K140" s="44">
        <v>1543.4</v>
      </c>
      <c r="L140" s="44">
        <v>783.90002</v>
      </c>
      <c r="M140" s="44">
        <v>207132.944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</row>
    <row r="141" spans="1:18" s="30" customFormat="1" ht="15">
      <c r="A141" s="219"/>
      <c r="B141" s="221"/>
      <c r="C141" s="31" t="s">
        <v>8</v>
      </c>
      <c r="D141" s="220"/>
      <c r="E141" s="220"/>
      <c r="F141" s="56">
        <f t="shared" si="46"/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</row>
    <row r="142" spans="1:18" s="30" customFormat="1" ht="15">
      <c r="A142" s="219"/>
      <c r="B142" s="222"/>
      <c r="C142" s="31" t="s">
        <v>87</v>
      </c>
      <c r="D142" s="220"/>
      <c r="E142" s="220"/>
      <c r="F142" s="56">
        <f t="shared" si="46"/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</row>
    <row r="143" spans="1:18" s="30" customFormat="1" ht="15">
      <c r="A143" s="219" t="s">
        <v>688</v>
      </c>
      <c r="B143" s="52" t="s">
        <v>787</v>
      </c>
      <c r="C143" s="51" t="s">
        <v>119</v>
      </c>
      <c r="D143" s="220"/>
      <c r="E143" s="220"/>
      <c r="F143" s="56">
        <f t="shared" si="46"/>
        <v>32375.12474</v>
      </c>
      <c r="G143" s="46">
        <f>SUM(G144:G147)</f>
        <v>0</v>
      </c>
      <c r="H143" s="46">
        <f>SUM(H144:H147)</f>
        <v>0</v>
      </c>
      <c r="I143" s="46">
        <f aca="true" t="shared" si="52" ref="I143:R143">SUM(I144:I147)</f>
        <v>0</v>
      </c>
      <c r="J143" s="46">
        <f t="shared" si="52"/>
        <v>0</v>
      </c>
      <c r="K143" s="46">
        <f t="shared" si="52"/>
        <v>0</v>
      </c>
      <c r="L143" s="46">
        <f t="shared" si="52"/>
        <v>0</v>
      </c>
      <c r="M143" s="46">
        <f t="shared" si="52"/>
        <v>0</v>
      </c>
      <c r="N143" s="46">
        <f t="shared" si="52"/>
        <v>0</v>
      </c>
      <c r="O143" s="46">
        <f t="shared" si="52"/>
        <v>0</v>
      </c>
      <c r="P143" s="46">
        <f t="shared" si="52"/>
        <v>32375.12474</v>
      </c>
      <c r="Q143" s="46">
        <f t="shared" si="52"/>
        <v>0</v>
      </c>
      <c r="R143" s="46">
        <f t="shared" si="52"/>
        <v>0</v>
      </c>
    </row>
    <row r="144" spans="1:18" s="30" customFormat="1" ht="15">
      <c r="A144" s="219"/>
      <c r="B144" s="221" t="s">
        <v>433</v>
      </c>
      <c r="C144" s="31" t="s">
        <v>6</v>
      </c>
      <c r="D144" s="220"/>
      <c r="E144" s="220"/>
      <c r="F144" s="56">
        <f t="shared" si="46"/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</row>
    <row r="145" spans="1:18" s="30" customFormat="1" ht="15">
      <c r="A145" s="219"/>
      <c r="B145" s="221"/>
      <c r="C145" s="31" t="s">
        <v>7</v>
      </c>
      <c r="D145" s="220"/>
      <c r="E145" s="220"/>
      <c r="F145" s="56">
        <f t="shared" si="46"/>
        <v>32375.12474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32375.12474</v>
      </c>
      <c r="Q145" s="44">
        <v>0</v>
      </c>
      <c r="R145" s="44">
        <v>0</v>
      </c>
    </row>
    <row r="146" spans="1:18" s="30" customFormat="1" ht="15">
      <c r="A146" s="219"/>
      <c r="B146" s="221"/>
      <c r="C146" s="31" t="s">
        <v>8</v>
      </c>
      <c r="D146" s="220"/>
      <c r="E146" s="220"/>
      <c r="F146" s="56">
        <f t="shared" si="46"/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</row>
    <row r="147" spans="1:18" s="30" customFormat="1" ht="15">
      <c r="A147" s="219"/>
      <c r="B147" s="222"/>
      <c r="C147" s="31" t="s">
        <v>87</v>
      </c>
      <c r="D147" s="220"/>
      <c r="E147" s="220"/>
      <c r="F147" s="56">
        <f t="shared" si="46"/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</row>
    <row r="148" spans="1:18" s="49" customFormat="1" ht="15">
      <c r="A148" s="219" t="s">
        <v>689</v>
      </c>
      <c r="B148" s="52" t="s">
        <v>291</v>
      </c>
      <c r="C148" s="51" t="s">
        <v>119</v>
      </c>
      <c r="D148" s="220"/>
      <c r="E148" s="220"/>
      <c r="F148" s="56">
        <f t="shared" si="46"/>
        <v>11320.19353</v>
      </c>
      <c r="G148" s="46">
        <f>SUM(G149:G152)</f>
        <v>0</v>
      </c>
      <c r="H148" s="46">
        <f>SUM(H149:H152)</f>
        <v>0</v>
      </c>
      <c r="I148" s="46">
        <f aca="true" t="shared" si="53" ref="I148:R148">SUM(I149:I152)</f>
        <v>11320.19353</v>
      </c>
      <c r="J148" s="46">
        <f t="shared" si="53"/>
        <v>0</v>
      </c>
      <c r="K148" s="46">
        <f t="shared" si="53"/>
        <v>0</v>
      </c>
      <c r="L148" s="46">
        <f t="shared" si="53"/>
        <v>0</v>
      </c>
      <c r="M148" s="46">
        <f t="shared" si="53"/>
        <v>0</v>
      </c>
      <c r="N148" s="46">
        <f t="shared" si="53"/>
        <v>0</v>
      </c>
      <c r="O148" s="46">
        <f t="shared" si="53"/>
        <v>0</v>
      </c>
      <c r="P148" s="46">
        <f t="shared" si="53"/>
        <v>0</v>
      </c>
      <c r="Q148" s="46">
        <f t="shared" si="53"/>
        <v>0</v>
      </c>
      <c r="R148" s="46">
        <f t="shared" si="53"/>
        <v>0</v>
      </c>
    </row>
    <row r="149" spans="1:18" s="30" customFormat="1" ht="15">
      <c r="A149" s="219"/>
      <c r="B149" s="221" t="s">
        <v>114</v>
      </c>
      <c r="C149" s="31" t="s">
        <v>6</v>
      </c>
      <c r="D149" s="220"/>
      <c r="E149" s="220"/>
      <c r="F149" s="56">
        <f t="shared" si="46"/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</row>
    <row r="150" spans="1:18" s="30" customFormat="1" ht="15">
      <c r="A150" s="219"/>
      <c r="B150" s="221"/>
      <c r="C150" s="31" t="s">
        <v>7</v>
      </c>
      <c r="D150" s="220"/>
      <c r="E150" s="220"/>
      <c r="F150" s="56">
        <f t="shared" si="46"/>
        <v>11320.19353</v>
      </c>
      <c r="G150" s="44">
        <v>0</v>
      </c>
      <c r="H150" s="44">
        <v>0</v>
      </c>
      <c r="I150" s="44">
        <v>11320.19353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</row>
    <row r="151" spans="1:18" s="30" customFormat="1" ht="15">
      <c r="A151" s="219"/>
      <c r="B151" s="221"/>
      <c r="C151" s="31" t="s">
        <v>8</v>
      </c>
      <c r="D151" s="220"/>
      <c r="E151" s="220"/>
      <c r="F151" s="56">
        <f t="shared" si="46"/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</row>
    <row r="152" spans="1:18" s="30" customFormat="1" ht="15">
      <c r="A152" s="219"/>
      <c r="B152" s="222"/>
      <c r="C152" s="31" t="s">
        <v>87</v>
      </c>
      <c r="D152" s="220"/>
      <c r="E152" s="220"/>
      <c r="F152" s="56">
        <f t="shared" si="46"/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</row>
    <row r="153" spans="1:18" s="30" customFormat="1" ht="15" customHeight="1">
      <c r="A153" s="219" t="s">
        <v>690</v>
      </c>
      <c r="B153" s="52" t="s">
        <v>292</v>
      </c>
      <c r="C153" s="51" t="s">
        <v>119</v>
      </c>
      <c r="D153" s="220"/>
      <c r="E153" s="220"/>
      <c r="F153" s="56">
        <f t="shared" si="46"/>
        <v>657490.30626</v>
      </c>
      <c r="G153" s="46">
        <f>SUM(G154:G157)</f>
        <v>0</v>
      </c>
      <c r="H153" s="46">
        <f>SUM(H154:H157)</f>
        <v>0</v>
      </c>
      <c r="I153" s="46">
        <f aca="true" t="shared" si="54" ref="I153:R153">SUM(I154:I157)</f>
        <v>0</v>
      </c>
      <c r="J153" s="46">
        <f>SUM(J154:J157)</f>
        <v>35465.95326</v>
      </c>
      <c r="K153" s="46">
        <f>SUM(K154:K157)</f>
        <v>622024.353</v>
      </c>
      <c r="L153" s="46">
        <f t="shared" si="54"/>
        <v>0</v>
      </c>
      <c r="M153" s="46">
        <f t="shared" si="54"/>
        <v>0</v>
      </c>
      <c r="N153" s="46">
        <f t="shared" si="54"/>
        <v>0</v>
      </c>
      <c r="O153" s="46">
        <f t="shared" si="54"/>
        <v>0</v>
      </c>
      <c r="P153" s="46">
        <f t="shared" si="54"/>
        <v>0</v>
      </c>
      <c r="Q153" s="46">
        <f t="shared" si="54"/>
        <v>0</v>
      </c>
      <c r="R153" s="46">
        <f t="shared" si="54"/>
        <v>0</v>
      </c>
    </row>
    <row r="154" spans="1:18" s="30" customFormat="1" ht="15">
      <c r="A154" s="219"/>
      <c r="B154" s="221" t="s">
        <v>137</v>
      </c>
      <c r="C154" s="31" t="s">
        <v>6</v>
      </c>
      <c r="D154" s="220"/>
      <c r="E154" s="220"/>
      <c r="F154" s="56">
        <f t="shared" si="46"/>
        <v>589652.53</v>
      </c>
      <c r="G154" s="44">
        <v>0</v>
      </c>
      <c r="H154" s="44">
        <v>0</v>
      </c>
      <c r="I154" s="44">
        <v>0</v>
      </c>
      <c r="J154" s="44">
        <v>0</v>
      </c>
      <c r="K154" s="44">
        <v>589652.53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</row>
    <row r="155" spans="1:18" s="30" customFormat="1" ht="15">
      <c r="A155" s="219"/>
      <c r="B155" s="221"/>
      <c r="C155" s="31" t="s">
        <v>7</v>
      </c>
      <c r="D155" s="220"/>
      <c r="E155" s="220"/>
      <c r="F155" s="56">
        <f t="shared" si="46"/>
        <v>67837.77626</v>
      </c>
      <c r="G155" s="44">
        <v>0</v>
      </c>
      <c r="H155" s="44">
        <v>0</v>
      </c>
      <c r="I155" s="44">
        <v>0</v>
      </c>
      <c r="J155" s="44">
        <v>35465.95326</v>
      </c>
      <c r="K155" s="44">
        <v>32371.823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</row>
    <row r="156" spans="1:18" s="30" customFormat="1" ht="15">
      <c r="A156" s="219"/>
      <c r="B156" s="221"/>
      <c r="C156" s="31" t="s">
        <v>8</v>
      </c>
      <c r="D156" s="220"/>
      <c r="E156" s="220"/>
      <c r="F156" s="56">
        <f t="shared" si="46"/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</row>
    <row r="157" spans="1:18" s="30" customFormat="1" ht="15">
      <c r="A157" s="219"/>
      <c r="B157" s="222"/>
      <c r="C157" s="31" t="s">
        <v>87</v>
      </c>
      <c r="D157" s="220"/>
      <c r="E157" s="220"/>
      <c r="F157" s="56">
        <f t="shared" si="46"/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</row>
    <row r="158" spans="1:18" s="30" customFormat="1" ht="15">
      <c r="A158" s="219" t="s">
        <v>691</v>
      </c>
      <c r="B158" s="52" t="s">
        <v>293</v>
      </c>
      <c r="C158" s="51" t="s">
        <v>119</v>
      </c>
      <c r="D158" s="220"/>
      <c r="E158" s="220"/>
      <c r="F158" s="56">
        <f aca="true" t="shared" si="55" ref="F158:F221">SUM(G158:R158)</f>
        <v>13397.877</v>
      </c>
      <c r="G158" s="46">
        <f>SUM(G159:G162)</f>
        <v>0</v>
      </c>
      <c r="H158" s="46">
        <f>SUM(H159:H162)</f>
        <v>0</v>
      </c>
      <c r="I158" s="46">
        <f aca="true" t="shared" si="56" ref="I158:R158">SUM(I159:I162)</f>
        <v>0</v>
      </c>
      <c r="J158" s="46">
        <f t="shared" si="56"/>
        <v>13186.67398</v>
      </c>
      <c r="K158" s="46">
        <f t="shared" si="56"/>
        <v>211.20302</v>
      </c>
      <c r="L158" s="46">
        <f t="shared" si="56"/>
        <v>0</v>
      </c>
      <c r="M158" s="46">
        <f t="shared" si="56"/>
        <v>0</v>
      </c>
      <c r="N158" s="46">
        <f t="shared" si="56"/>
        <v>0</v>
      </c>
      <c r="O158" s="46">
        <f t="shared" si="56"/>
        <v>0</v>
      </c>
      <c r="P158" s="46">
        <f t="shared" si="56"/>
        <v>0</v>
      </c>
      <c r="Q158" s="46">
        <f t="shared" si="56"/>
        <v>0</v>
      </c>
      <c r="R158" s="46">
        <f t="shared" si="56"/>
        <v>0</v>
      </c>
    </row>
    <row r="159" spans="1:18" s="30" customFormat="1" ht="15">
      <c r="A159" s="219"/>
      <c r="B159" s="221" t="s">
        <v>138</v>
      </c>
      <c r="C159" s="31" t="s">
        <v>6</v>
      </c>
      <c r="D159" s="220"/>
      <c r="E159" s="220"/>
      <c r="F159" s="56">
        <f t="shared" si="55"/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</row>
    <row r="160" spans="1:18" s="30" customFormat="1" ht="15">
      <c r="A160" s="219"/>
      <c r="B160" s="221"/>
      <c r="C160" s="31" t="s">
        <v>7</v>
      </c>
      <c r="D160" s="220"/>
      <c r="E160" s="220"/>
      <c r="F160" s="56">
        <f t="shared" si="55"/>
        <v>13397.877</v>
      </c>
      <c r="G160" s="44">
        <v>0</v>
      </c>
      <c r="H160" s="44">
        <v>0</v>
      </c>
      <c r="I160" s="44">
        <v>0</v>
      </c>
      <c r="J160" s="44">
        <v>13186.67398</v>
      </c>
      <c r="K160" s="44">
        <v>211.20302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</row>
    <row r="161" spans="1:18" s="30" customFormat="1" ht="15">
      <c r="A161" s="219"/>
      <c r="B161" s="221"/>
      <c r="C161" s="31" t="s">
        <v>8</v>
      </c>
      <c r="D161" s="220"/>
      <c r="E161" s="220"/>
      <c r="F161" s="56">
        <f t="shared" si="55"/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</row>
    <row r="162" spans="1:18" s="30" customFormat="1" ht="15">
      <c r="A162" s="219"/>
      <c r="B162" s="222"/>
      <c r="C162" s="31" t="s">
        <v>87</v>
      </c>
      <c r="D162" s="220"/>
      <c r="E162" s="220"/>
      <c r="F162" s="56">
        <f t="shared" si="55"/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</row>
    <row r="163" spans="1:18" s="30" customFormat="1" ht="15">
      <c r="A163" s="219" t="s">
        <v>692</v>
      </c>
      <c r="B163" s="52" t="s">
        <v>294</v>
      </c>
      <c r="C163" s="51" t="s">
        <v>119</v>
      </c>
      <c r="D163" s="220"/>
      <c r="E163" s="220"/>
      <c r="F163" s="56">
        <f t="shared" si="55"/>
        <v>866115.238</v>
      </c>
      <c r="G163" s="46">
        <f>SUM(G164:G167)</f>
        <v>0</v>
      </c>
      <c r="H163" s="46">
        <f>SUM(H164:H167)</f>
        <v>0</v>
      </c>
      <c r="I163" s="46">
        <f aca="true" t="shared" si="57" ref="I163:R163">SUM(I164:I167)</f>
        <v>0</v>
      </c>
      <c r="J163" s="46">
        <f t="shared" si="57"/>
        <v>0</v>
      </c>
      <c r="K163" s="46">
        <f t="shared" si="57"/>
        <v>0</v>
      </c>
      <c r="L163" s="46">
        <f t="shared" si="57"/>
        <v>51000</v>
      </c>
      <c r="M163" s="46">
        <f t="shared" si="57"/>
        <v>26646.526</v>
      </c>
      <c r="N163" s="46">
        <f t="shared" si="57"/>
        <v>788468.712</v>
      </c>
      <c r="O163" s="46">
        <f t="shared" si="57"/>
        <v>0</v>
      </c>
      <c r="P163" s="46">
        <f t="shared" si="57"/>
        <v>0</v>
      </c>
      <c r="Q163" s="46">
        <f t="shared" si="57"/>
        <v>0</v>
      </c>
      <c r="R163" s="46">
        <f t="shared" si="57"/>
        <v>0</v>
      </c>
    </row>
    <row r="164" spans="1:18" s="30" customFormat="1" ht="15">
      <c r="A164" s="219"/>
      <c r="B164" s="221" t="s">
        <v>467</v>
      </c>
      <c r="C164" s="31" t="s">
        <v>6</v>
      </c>
      <c r="D164" s="220"/>
      <c r="E164" s="220"/>
      <c r="F164" s="56">
        <f t="shared" si="55"/>
        <v>815000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50000</v>
      </c>
      <c r="M164" s="44">
        <v>25000</v>
      </c>
      <c r="N164" s="44">
        <v>740000</v>
      </c>
      <c r="O164" s="44">
        <v>0</v>
      </c>
      <c r="P164" s="44">
        <v>0</v>
      </c>
      <c r="Q164" s="44">
        <v>0</v>
      </c>
      <c r="R164" s="44">
        <v>0</v>
      </c>
    </row>
    <row r="165" spans="1:18" s="30" customFormat="1" ht="15">
      <c r="A165" s="219"/>
      <c r="B165" s="221"/>
      <c r="C165" s="31" t="s">
        <v>7</v>
      </c>
      <c r="D165" s="220"/>
      <c r="E165" s="220"/>
      <c r="F165" s="56">
        <f t="shared" si="55"/>
        <v>51115.238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1000</v>
      </c>
      <c r="M165" s="44">
        <v>1646.526</v>
      </c>
      <c r="N165" s="44">
        <v>48468.712</v>
      </c>
      <c r="O165" s="44">
        <v>0</v>
      </c>
      <c r="P165" s="44">
        <v>0</v>
      </c>
      <c r="Q165" s="44">
        <v>0</v>
      </c>
      <c r="R165" s="44">
        <v>0</v>
      </c>
    </row>
    <row r="166" spans="1:18" s="30" customFormat="1" ht="15">
      <c r="A166" s="219"/>
      <c r="B166" s="221"/>
      <c r="C166" s="31" t="s">
        <v>8</v>
      </c>
      <c r="D166" s="220"/>
      <c r="E166" s="220"/>
      <c r="F166" s="56">
        <f t="shared" si="55"/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</row>
    <row r="167" spans="1:18" s="30" customFormat="1" ht="15">
      <c r="A167" s="219"/>
      <c r="B167" s="222"/>
      <c r="C167" s="31" t="s">
        <v>87</v>
      </c>
      <c r="D167" s="220"/>
      <c r="E167" s="220"/>
      <c r="F167" s="56">
        <f t="shared" si="55"/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</row>
    <row r="168" spans="1:18" s="30" customFormat="1" ht="15">
      <c r="A168" s="219" t="s">
        <v>693</v>
      </c>
      <c r="B168" s="52" t="s">
        <v>295</v>
      </c>
      <c r="C168" s="51" t="s">
        <v>119</v>
      </c>
      <c r="D168" s="220"/>
      <c r="E168" s="220"/>
      <c r="F168" s="56">
        <f t="shared" si="55"/>
        <v>813869.509</v>
      </c>
      <c r="G168" s="46">
        <f>SUM(G169:G172)</f>
        <v>0</v>
      </c>
      <c r="H168" s="46">
        <f>SUM(H169:H172)</f>
        <v>0</v>
      </c>
      <c r="I168" s="46">
        <f aca="true" t="shared" si="58" ref="I168:R168">SUM(I169:I172)</f>
        <v>0</v>
      </c>
      <c r="J168" s="46">
        <f t="shared" si="58"/>
        <v>0</v>
      </c>
      <c r="K168" s="46">
        <f t="shared" si="58"/>
        <v>0</v>
      </c>
      <c r="L168" s="46">
        <f t="shared" si="58"/>
        <v>51000</v>
      </c>
      <c r="M168" s="46">
        <f t="shared" si="58"/>
        <v>25883.137</v>
      </c>
      <c r="N168" s="46">
        <f t="shared" si="58"/>
        <v>736986.372</v>
      </c>
      <c r="O168" s="46">
        <f t="shared" si="58"/>
        <v>0</v>
      </c>
      <c r="P168" s="46">
        <f t="shared" si="58"/>
        <v>0</v>
      </c>
      <c r="Q168" s="46">
        <f t="shared" si="58"/>
        <v>0</v>
      </c>
      <c r="R168" s="46">
        <f t="shared" si="58"/>
        <v>0</v>
      </c>
    </row>
    <row r="169" spans="1:18" s="30" customFormat="1" ht="15">
      <c r="A169" s="219"/>
      <c r="B169" s="221" t="s">
        <v>468</v>
      </c>
      <c r="C169" s="31" t="s">
        <v>6</v>
      </c>
      <c r="D169" s="220"/>
      <c r="E169" s="220"/>
      <c r="F169" s="56">
        <f t="shared" si="55"/>
        <v>767000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50000</v>
      </c>
      <c r="M169" s="44">
        <v>25000</v>
      </c>
      <c r="N169" s="44">
        <v>692000</v>
      </c>
      <c r="O169" s="44">
        <v>0</v>
      </c>
      <c r="P169" s="44">
        <v>0</v>
      </c>
      <c r="Q169" s="44">
        <v>0</v>
      </c>
      <c r="R169" s="44">
        <v>0</v>
      </c>
    </row>
    <row r="170" spans="1:18" s="30" customFormat="1" ht="15">
      <c r="A170" s="219"/>
      <c r="B170" s="221"/>
      <c r="C170" s="31" t="s">
        <v>7</v>
      </c>
      <c r="D170" s="220"/>
      <c r="E170" s="220"/>
      <c r="F170" s="56">
        <f t="shared" si="55"/>
        <v>46869.509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1000</v>
      </c>
      <c r="M170" s="44">
        <v>883.137</v>
      </c>
      <c r="N170" s="44">
        <v>44986.372</v>
      </c>
      <c r="O170" s="44">
        <v>0</v>
      </c>
      <c r="P170" s="44">
        <v>0</v>
      </c>
      <c r="Q170" s="44">
        <v>0</v>
      </c>
      <c r="R170" s="44">
        <v>0</v>
      </c>
    </row>
    <row r="171" spans="1:18" s="30" customFormat="1" ht="15">
      <c r="A171" s="219"/>
      <c r="B171" s="221"/>
      <c r="C171" s="31" t="s">
        <v>8</v>
      </c>
      <c r="D171" s="220"/>
      <c r="E171" s="220"/>
      <c r="F171" s="56">
        <f t="shared" si="55"/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</row>
    <row r="172" spans="1:18" s="30" customFormat="1" ht="15">
      <c r="A172" s="219"/>
      <c r="B172" s="222"/>
      <c r="C172" s="31" t="s">
        <v>87</v>
      </c>
      <c r="D172" s="220"/>
      <c r="E172" s="220"/>
      <c r="F172" s="56">
        <f t="shared" si="55"/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</row>
    <row r="173" spans="1:18" s="30" customFormat="1" ht="15">
      <c r="A173" s="219" t="s">
        <v>694</v>
      </c>
      <c r="B173" s="52" t="s">
        <v>296</v>
      </c>
      <c r="C173" s="51" t="s">
        <v>119</v>
      </c>
      <c r="D173" s="220"/>
      <c r="E173" s="220"/>
      <c r="F173" s="56">
        <f t="shared" si="55"/>
        <v>13170.177</v>
      </c>
      <c r="G173" s="46">
        <f>SUM(G174:G177)</f>
        <v>0</v>
      </c>
      <c r="H173" s="46">
        <f>SUM(H174:H177)</f>
        <v>0</v>
      </c>
      <c r="I173" s="46">
        <f aca="true" t="shared" si="59" ref="I173:R173">SUM(I174:I177)</f>
        <v>0</v>
      </c>
      <c r="J173" s="46">
        <f t="shared" si="59"/>
        <v>12974.44235</v>
      </c>
      <c r="K173" s="46">
        <f t="shared" si="59"/>
        <v>195.73465</v>
      </c>
      <c r="L173" s="46">
        <f t="shared" si="59"/>
        <v>0</v>
      </c>
      <c r="M173" s="46">
        <f t="shared" si="59"/>
        <v>0</v>
      </c>
      <c r="N173" s="46">
        <f t="shared" si="59"/>
        <v>0</v>
      </c>
      <c r="O173" s="46">
        <f t="shared" si="59"/>
        <v>0</v>
      </c>
      <c r="P173" s="46">
        <f t="shared" si="59"/>
        <v>0</v>
      </c>
      <c r="Q173" s="46">
        <f t="shared" si="59"/>
        <v>0</v>
      </c>
      <c r="R173" s="46">
        <f t="shared" si="59"/>
        <v>0</v>
      </c>
    </row>
    <row r="174" spans="1:18" s="30" customFormat="1" ht="15">
      <c r="A174" s="219"/>
      <c r="B174" s="221" t="s">
        <v>139</v>
      </c>
      <c r="C174" s="31" t="s">
        <v>6</v>
      </c>
      <c r="D174" s="220"/>
      <c r="E174" s="220"/>
      <c r="F174" s="56">
        <f t="shared" si="55"/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</row>
    <row r="175" spans="1:18" s="30" customFormat="1" ht="15">
      <c r="A175" s="219"/>
      <c r="B175" s="221"/>
      <c r="C175" s="31" t="s">
        <v>7</v>
      </c>
      <c r="D175" s="220"/>
      <c r="E175" s="220"/>
      <c r="F175" s="56">
        <f t="shared" si="55"/>
        <v>13170.177</v>
      </c>
      <c r="G175" s="44">
        <v>0</v>
      </c>
      <c r="H175" s="44">
        <v>0</v>
      </c>
      <c r="I175" s="44">
        <v>0</v>
      </c>
      <c r="J175" s="44">
        <v>12974.44235</v>
      </c>
      <c r="K175" s="44">
        <v>195.73465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</row>
    <row r="176" spans="1:18" s="30" customFormat="1" ht="15">
      <c r="A176" s="219"/>
      <c r="B176" s="221"/>
      <c r="C176" s="31" t="s">
        <v>8</v>
      </c>
      <c r="D176" s="220"/>
      <c r="E176" s="220"/>
      <c r="F176" s="56">
        <f t="shared" si="55"/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</row>
    <row r="177" spans="1:18" s="30" customFormat="1" ht="15">
      <c r="A177" s="219"/>
      <c r="B177" s="222"/>
      <c r="C177" s="31" t="s">
        <v>87</v>
      </c>
      <c r="D177" s="220"/>
      <c r="E177" s="220"/>
      <c r="F177" s="56">
        <f t="shared" si="55"/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</row>
    <row r="178" spans="1:18" s="30" customFormat="1" ht="15">
      <c r="A178" s="219" t="s">
        <v>695</v>
      </c>
      <c r="B178" s="52" t="s">
        <v>297</v>
      </c>
      <c r="C178" s="51" t="s">
        <v>119</v>
      </c>
      <c r="D178" s="220"/>
      <c r="E178" s="220"/>
      <c r="F178" s="56">
        <f t="shared" si="55"/>
        <v>797040.938</v>
      </c>
      <c r="G178" s="46">
        <f>SUM(G179:G182)</f>
        <v>0</v>
      </c>
      <c r="H178" s="46">
        <f>SUM(H179:H182)</f>
        <v>0</v>
      </c>
      <c r="I178" s="46">
        <f aca="true" t="shared" si="60" ref="I178:R178">SUM(I179:I182)</f>
        <v>0</v>
      </c>
      <c r="J178" s="46">
        <f t="shared" si="60"/>
        <v>0</v>
      </c>
      <c r="K178" s="46">
        <f t="shared" si="60"/>
        <v>0</v>
      </c>
      <c r="L178" s="46">
        <f t="shared" si="60"/>
        <v>76000</v>
      </c>
      <c r="M178" s="46">
        <f t="shared" si="60"/>
        <v>25746.966</v>
      </c>
      <c r="N178" s="46">
        <f t="shared" si="60"/>
        <v>695293.972</v>
      </c>
      <c r="O178" s="46">
        <f t="shared" si="60"/>
        <v>0</v>
      </c>
      <c r="P178" s="46">
        <f t="shared" si="60"/>
        <v>0</v>
      </c>
      <c r="Q178" s="46">
        <f t="shared" si="60"/>
        <v>0</v>
      </c>
      <c r="R178" s="46">
        <f t="shared" si="60"/>
        <v>0</v>
      </c>
    </row>
    <row r="179" spans="1:18" s="30" customFormat="1" ht="15">
      <c r="A179" s="219"/>
      <c r="B179" s="221" t="s">
        <v>469</v>
      </c>
      <c r="C179" s="31" t="s">
        <v>6</v>
      </c>
      <c r="D179" s="220"/>
      <c r="E179" s="220"/>
      <c r="F179" s="56">
        <f t="shared" si="55"/>
        <v>752000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75000</v>
      </c>
      <c r="M179" s="44">
        <v>25000</v>
      </c>
      <c r="N179" s="44">
        <v>652000</v>
      </c>
      <c r="O179" s="44">
        <v>0</v>
      </c>
      <c r="P179" s="44">
        <v>0</v>
      </c>
      <c r="Q179" s="44">
        <v>0</v>
      </c>
      <c r="R179" s="44">
        <v>0</v>
      </c>
    </row>
    <row r="180" spans="1:18" s="30" customFormat="1" ht="15">
      <c r="A180" s="219"/>
      <c r="B180" s="221"/>
      <c r="C180" s="31" t="s">
        <v>7</v>
      </c>
      <c r="D180" s="220"/>
      <c r="E180" s="220"/>
      <c r="F180" s="56">
        <f t="shared" si="55"/>
        <v>45040.938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1000</v>
      </c>
      <c r="M180" s="44">
        <v>746.966</v>
      </c>
      <c r="N180" s="44">
        <v>43293.972</v>
      </c>
      <c r="O180" s="44">
        <v>0</v>
      </c>
      <c r="P180" s="44">
        <v>0</v>
      </c>
      <c r="Q180" s="44">
        <v>0</v>
      </c>
      <c r="R180" s="44">
        <v>0</v>
      </c>
    </row>
    <row r="181" spans="1:18" s="30" customFormat="1" ht="15">
      <c r="A181" s="219"/>
      <c r="B181" s="221"/>
      <c r="C181" s="31" t="s">
        <v>8</v>
      </c>
      <c r="D181" s="220"/>
      <c r="E181" s="220"/>
      <c r="F181" s="56">
        <f t="shared" si="55"/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</row>
    <row r="182" spans="1:18" s="30" customFormat="1" ht="15">
      <c r="A182" s="219"/>
      <c r="B182" s="222"/>
      <c r="C182" s="31" t="s">
        <v>87</v>
      </c>
      <c r="D182" s="220"/>
      <c r="E182" s="220"/>
      <c r="F182" s="56">
        <f t="shared" si="55"/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</row>
    <row r="183" spans="1:18" s="30" customFormat="1" ht="15">
      <c r="A183" s="219" t="s">
        <v>696</v>
      </c>
      <c r="B183" s="52" t="s">
        <v>298</v>
      </c>
      <c r="C183" s="51" t="s">
        <v>119</v>
      </c>
      <c r="D183" s="220"/>
      <c r="E183" s="220"/>
      <c r="F183" s="56">
        <f t="shared" si="55"/>
        <v>763714.6</v>
      </c>
      <c r="G183" s="46">
        <f>SUM(G184:G187)</f>
        <v>0</v>
      </c>
      <c r="H183" s="46">
        <f>SUM(H184:H187)</f>
        <v>0</v>
      </c>
      <c r="I183" s="46">
        <f aca="true" t="shared" si="61" ref="I183:R183">SUM(I184:I187)</f>
        <v>0</v>
      </c>
      <c r="J183" s="46">
        <f t="shared" si="61"/>
        <v>0</v>
      </c>
      <c r="K183" s="46">
        <f t="shared" si="61"/>
        <v>0</v>
      </c>
      <c r="L183" s="46">
        <f t="shared" si="61"/>
        <v>76000</v>
      </c>
      <c r="M183" s="46">
        <f t="shared" si="61"/>
        <v>26626.977</v>
      </c>
      <c r="N183" s="46">
        <f t="shared" si="61"/>
        <v>661087.623</v>
      </c>
      <c r="O183" s="46">
        <f t="shared" si="61"/>
        <v>0</v>
      </c>
      <c r="P183" s="46">
        <f t="shared" si="61"/>
        <v>0</v>
      </c>
      <c r="Q183" s="46">
        <f t="shared" si="61"/>
        <v>0</v>
      </c>
      <c r="R183" s="46">
        <f t="shared" si="61"/>
        <v>0</v>
      </c>
    </row>
    <row r="184" spans="1:18" s="30" customFormat="1" ht="15">
      <c r="A184" s="219"/>
      <c r="B184" s="221" t="s">
        <v>470</v>
      </c>
      <c r="C184" s="31" t="s">
        <v>6</v>
      </c>
      <c r="D184" s="220"/>
      <c r="E184" s="220"/>
      <c r="F184" s="56">
        <f t="shared" si="55"/>
        <v>716000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75000</v>
      </c>
      <c r="M184" s="44">
        <v>25000</v>
      </c>
      <c r="N184" s="44">
        <v>616000</v>
      </c>
      <c r="O184" s="44">
        <v>0</v>
      </c>
      <c r="P184" s="44">
        <v>0</v>
      </c>
      <c r="Q184" s="44">
        <v>0</v>
      </c>
      <c r="R184" s="44">
        <v>0</v>
      </c>
    </row>
    <row r="185" spans="1:18" s="30" customFormat="1" ht="15">
      <c r="A185" s="219"/>
      <c r="B185" s="221"/>
      <c r="C185" s="31" t="s">
        <v>7</v>
      </c>
      <c r="D185" s="220"/>
      <c r="E185" s="220"/>
      <c r="F185" s="56">
        <f t="shared" si="55"/>
        <v>47714.6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1000</v>
      </c>
      <c r="M185" s="44">
        <v>1626.977</v>
      </c>
      <c r="N185" s="44">
        <v>45087.623</v>
      </c>
      <c r="O185" s="44">
        <v>0</v>
      </c>
      <c r="P185" s="44">
        <v>0</v>
      </c>
      <c r="Q185" s="44">
        <v>0</v>
      </c>
      <c r="R185" s="44">
        <v>0</v>
      </c>
    </row>
    <row r="186" spans="1:18" s="30" customFormat="1" ht="15">
      <c r="A186" s="219"/>
      <c r="B186" s="221"/>
      <c r="C186" s="31" t="s">
        <v>8</v>
      </c>
      <c r="D186" s="220"/>
      <c r="E186" s="220"/>
      <c r="F186" s="56">
        <f t="shared" si="55"/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</row>
    <row r="187" spans="1:18" s="30" customFormat="1" ht="15">
      <c r="A187" s="219"/>
      <c r="B187" s="222"/>
      <c r="C187" s="31" t="s">
        <v>87</v>
      </c>
      <c r="D187" s="220"/>
      <c r="E187" s="220"/>
      <c r="F187" s="56">
        <f t="shared" si="55"/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</row>
    <row r="188" spans="1:18" s="49" customFormat="1" ht="15">
      <c r="A188" s="219" t="s">
        <v>697</v>
      </c>
      <c r="B188" s="52" t="s">
        <v>299</v>
      </c>
      <c r="C188" s="51" t="s">
        <v>119</v>
      </c>
      <c r="D188" s="220"/>
      <c r="E188" s="220"/>
      <c r="F188" s="56">
        <f t="shared" si="55"/>
        <v>9298.35803</v>
      </c>
      <c r="G188" s="46">
        <f>SUM(G189:G192)</f>
        <v>0</v>
      </c>
      <c r="H188" s="46">
        <f>SUM(H189:H192)</f>
        <v>0</v>
      </c>
      <c r="I188" s="46">
        <f aca="true" t="shared" si="62" ref="I188:R188">SUM(I189:I192)</f>
        <v>9298.35803</v>
      </c>
      <c r="J188" s="46">
        <f t="shared" si="62"/>
        <v>0</v>
      </c>
      <c r="K188" s="46">
        <f t="shared" si="62"/>
        <v>0</v>
      </c>
      <c r="L188" s="46">
        <f t="shared" si="62"/>
        <v>0</v>
      </c>
      <c r="M188" s="46">
        <f t="shared" si="62"/>
        <v>0</v>
      </c>
      <c r="N188" s="46">
        <f t="shared" si="62"/>
        <v>0</v>
      </c>
      <c r="O188" s="46">
        <f t="shared" si="62"/>
        <v>0</v>
      </c>
      <c r="P188" s="46">
        <f t="shared" si="62"/>
        <v>0</v>
      </c>
      <c r="Q188" s="46">
        <f t="shared" si="62"/>
        <v>0</v>
      </c>
      <c r="R188" s="46">
        <f t="shared" si="62"/>
        <v>0</v>
      </c>
    </row>
    <row r="189" spans="1:18" s="30" customFormat="1" ht="15">
      <c r="A189" s="219"/>
      <c r="B189" s="221" t="s">
        <v>115</v>
      </c>
      <c r="C189" s="31" t="s">
        <v>6</v>
      </c>
      <c r="D189" s="220"/>
      <c r="E189" s="220"/>
      <c r="F189" s="56">
        <f t="shared" si="55"/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</row>
    <row r="190" spans="1:18" s="30" customFormat="1" ht="15">
      <c r="A190" s="219"/>
      <c r="B190" s="221"/>
      <c r="C190" s="31" t="s">
        <v>7</v>
      </c>
      <c r="D190" s="220"/>
      <c r="E190" s="220"/>
      <c r="F190" s="56">
        <f t="shared" si="55"/>
        <v>9298.35803</v>
      </c>
      <c r="G190" s="44">
        <v>0</v>
      </c>
      <c r="H190" s="44">
        <v>0</v>
      </c>
      <c r="I190" s="44">
        <v>9298.35803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</row>
    <row r="191" spans="1:18" s="30" customFormat="1" ht="15">
      <c r="A191" s="219"/>
      <c r="B191" s="221"/>
      <c r="C191" s="31" t="s">
        <v>8</v>
      </c>
      <c r="D191" s="220"/>
      <c r="E191" s="220"/>
      <c r="F191" s="56">
        <f t="shared" si="55"/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</row>
    <row r="192" spans="1:18" s="30" customFormat="1" ht="15">
      <c r="A192" s="219"/>
      <c r="B192" s="222"/>
      <c r="C192" s="31" t="s">
        <v>87</v>
      </c>
      <c r="D192" s="220"/>
      <c r="E192" s="220"/>
      <c r="F192" s="56">
        <f t="shared" si="55"/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</row>
    <row r="193" spans="1:18" s="30" customFormat="1" ht="15">
      <c r="A193" s="219" t="s">
        <v>698</v>
      </c>
      <c r="B193" s="52" t="s">
        <v>300</v>
      </c>
      <c r="C193" s="51" t="s">
        <v>119</v>
      </c>
      <c r="D193" s="220"/>
      <c r="E193" s="220"/>
      <c r="F193" s="56">
        <f t="shared" si="55"/>
        <v>864463.10209</v>
      </c>
      <c r="G193" s="46">
        <f>SUM(G194:G197)</f>
        <v>0</v>
      </c>
      <c r="H193" s="46">
        <f>SUM(H194:H197)</f>
        <v>0</v>
      </c>
      <c r="I193" s="46">
        <f aca="true" t="shared" si="63" ref="I193:R193">SUM(I194:I197)</f>
        <v>0</v>
      </c>
      <c r="J193" s="46">
        <f t="shared" si="63"/>
        <v>56955.22509</v>
      </c>
      <c r="K193" s="46">
        <f t="shared" si="63"/>
        <v>585008.053</v>
      </c>
      <c r="L193" s="46">
        <f t="shared" si="63"/>
        <v>222499.824</v>
      </c>
      <c r="M193" s="46">
        <f t="shared" si="63"/>
        <v>0</v>
      </c>
      <c r="N193" s="46">
        <f t="shared" si="63"/>
        <v>0</v>
      </c>
      <c r="O193" s="46">
        <f t="shared" si="63"/>
        <v>0</v>
      </c>
      <c r="P193" s="46">
        <f t="shared" si="63"/>
        <v>0</v>
      </c>
      <c r="Q193" s="46">
        <f t="shared" si="63"/>
        <v>0</v>
      </c>
      <c r="R193" s="46">
        <f t="shared" si="63"/>
        <v>0</v>
      </c>
    </row>
    <row r="194" spans="1:18" s="30" customFormat="1" ht="15">
      <c r="A194" s="219"/>
      <c r="B194" s="221" t="s">
        <v>122</v>
      </c>
      <c r="C194" s="31" t="s">
        <v>6</v>
      </c>
      <c r="D194" s="220"/>
      <c r="E194" s="220"/>
      <c r="F194" s="56">
        <f t="shared" si="55"/>
        <v>781471.388</v>
      </c>
      <c r="G194" s="44">
        <v>0</v>
      </c>
      <c r="H194" s="44">
        <v>0</v>
      </c>
      <c r="I194" s="44">
        <v>0</v>
      </c>
      <c r="J194" s="44">
        <v>0</v>
      </c>
      <c r="K194" s="44">
        <v>558971.564</v>
      </c>
      <c r="L194" s="44">
        <v>222499.824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</row>
    <row r="195" spans="1:18" s="30" customFormat="1" ht="15">
      <c r="A195" s="219"/>
      <c r="B195" s="221"/>
      <c r="C195" s="31" t="s">
        <v>7</v>
      </c>
      <c r="D195" s="220"/>
      <c r="E195" s="220"/>
      <c r="F195" s="56">
        <f t="shared" si="55"/>
        <v>82991.71409</v>
      </c>
      <c r="G195" s="44">
        <v>0</v>
      </c>
      <c r="H195" s="44">
        <v>0</v>
      </c>
      <c r="I195" s="44">
        <v>0</v>
      </c>
      <c r="J195" s="44">
        <v>56955.22509</v>
      </c>
      <c r="K195" s="44">
        <v>26036.489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</row>
    <row r="196" spans="1:18" s="30" customFormat="1" ht="15">
      <c r="A196" s="219"/>
      <c r="B196" s="221"/>
      <c r="C196" s="31" t="s">
        <v>8</v>
      </c>
      <c r="D196" s="220"/>
      <c r="E196" s="220"/>
      <c r="F196" s="56">
        <f t="shared" si="55"/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</row>
    <row r="197" spans="1:18" s="30" customFormat="1" ht="15">
      <c r="A197" s="219"/>
      <c r="B197" s="222"/>
      <c r="C197" s="31" t="s">
        <v>87</v>
      </c>
      <c r="D197" s="220"/>
      <c r="E197" s="220"/>
      <c r="F197" s="56">
        <f t="shared" si="55"/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</row>
    <row r="198" spans="1:18" s="49" customFormat="1" ht="15">
      <c r="A198" s="219" t="s">
        <v>699</v>
      </c>
      <c r="B198" s="52" t="s">
        <v>301</v>
      </c>
      <c r="C198" s="51" t="s">
        <v>119</v>
      </c>
      <c r="D198" s="220"/>
      <c r="E198" s="220"/>
      <c r="F198" s="56">
        <f t="shared" si="55"/>
        <v>12577.10831</v>
      </c>
      <c r="G198" s="46">
        <f>SUM(G199:G202)</f>
        <v>0</v>
      </c>
      <c r="H198" s="46">
        <f>SUM(H199:H202)</f>
        <v>0</v>
      </c>
      <c r="I198" s="46">
        <f aca="true" t="shared" si="64" ref="I198:R198">SUM(I199:I202)</f>
        <v>12577.10831</v>
      </c>
      <c r="J198" s="46">
        <f t="shared" si="64"/>
        <v>0</v>
      </c>
      <c r="K198" s="46">
        <f t="shared" si="64"/>
        <v>0</v>
      </c>
      <c r="L198" s="46">
        <f t="shared" si="64"/>
        <v>0</v>
      </c>
      <c r="M198" s="46">
        <f t="shared" si="64"/>
        <v>0</v>
      </c>
      <c r="N198" s="46">
        <f t="shared" si="64"/>
        <v>0</v>
      </c>
      <c r="O198" s="46">
        <f t="shared" si="64"/>
        <v>0</v>
      </c>
      <c r="P198" s="46">
        <f t="shared" si="64"/>
        <v>0</v>
      </c>
      <c r="Q198" s="46">
        <f t="shared" si="64"/>
        <v>0</v>
      </c>
      <c r="R198" s="46">
        <f t="shared" si="64"/>
        <v>0</v>
      </c>
    </row>
    <row r="199" spans="1:18" s="30" customFormat="1" ht="15">
      <c r="A199" s="219"/>
      <c r="B199" s="221" t="s">
        <v>133</v>
      </c>
      <c r="C199" s="31" t="s">
        <v>6</v>
      </c>
      <c r="D199" s="220"/>
      <c r="E199" s="220"/>
      <c r="F199" s="56">
        <f t="shared" si="55"/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</row>
    <row r="200" spans="1:18" s="30" customFormat="1" ht="15">
      <c r="A200" s="219"/>
      <c r="B200" s="221"/>
      <c r="C200" s="31" t="s">
        <v>7</v>
      </c>
      <c r="D200" s="220"/>
      <c r="E200" s="220"/>
      <c r="F200" s="56">
        <f t="shared" si="55"/>
        <v>12577.10831</v>
      </c>
      <c r="G200" s="44">
        <v>0</v>
      </c>
      <c r="H200" s="44">
        <v>0</v>
      </c>
      <c r="I200" s="44">
        <v>12577.10831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</row>
    <row r="201" spans="1:18" s="30" customFormat="1" ht="15">
      <c r="A201" s="219"/>
      <c r="B201" s="221"/>
      <c r="C201" s="31" t="s">
        <v>8</v>
      </c>
      <c r="D201" s="220"/>
      <c r="E201" s="220"/>
      <c r="F201" s="56">
        <f t="shared" si="55"/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</row>
    <row r="202" spans="1:18" s="30" customFormat="1" ht="15">
      <c r="A202" s="219"/>
      <c r="B202" s="222"/>
      <c r="C202" s="31" t="s">
        <v>87</v>
      </c>
      <c r="D202" s="220"/>
      <c r="E202" s="220"/>
      <c r="F202" s="56">
        <f t="shared" si="55"/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</row>
    <row r="203" spans="1:18" s="30" customFormat="1" ht="15">
      <c r="A203" s="219" t="s">
        <v>700</v>
      </c>
      <c r="B203" s="52" t="s">
        <v>302</v>
      </c>
      <c r="C203" s="51" t="s">
        <v>119</v>
      </c>
      <c r="D203" s="220"/>
      <c r="E203" s="220"/>
      <c r="F203" s="56">
        <f t="shared" si="55"/>
        <v>960447.60608</v>
      </c>
      <c r="G203" s="46">
        <f>SUM(G204:G207)</f>
        <v>0</v>
      </c>
      <c r="H203" s="46">
        <f>SUM(H204:H207)</f>
        <v>0</v>
      </c>
      <c r="I203" s="46">
        <f aca="true" t="shared" si="65" ref="I203:R203">SUM(I204:I207)</f>
        <v>0</v>
      </c>
      <c r="J203" s="46">
        <f t="shared" si="65"/>
        <v>61425.46108</v>
      </c>
      <c r="K203" s="46">
        <f t="shared" si="65"/>
        <v>571521.969</v>
      </c>
      <c r="L203" s="46">
        <f t="shared" si="65"/>
        <v>327500.176</v>
      </c>
      <c r="M203" s="46">
        <f t="shared" si="65"/>
        <v>0</v>
      </c>
      <c r="N203" s="46">
        <f t="shared" si="65"/>
        <v>0</v>
      </c>
      <c r="O203" s="46">
        <f t="shared" si="65"/>
        <v>0</v>
      </c>
      <c r="P203" s="46">
        <f t="shared" si="65"/>
        <v>0</v>
      </c>
      <c r="Q203" s="46">
        <f t="shared" si="65"/>
        <v>0</v>
      </c>
      <c r="R203" s="46">
        <f t="shared" si="65"/>
        <v>0</v>
      </c>
    </row>
    <row r="204" spans="1:18" s="30" customFormat="1" ht="15">
      <c r="A204" s="219"/>
      <c r="B204" s="221" t="s">
        <v>121</v>
      </c>
      <c r="C204" s="31" t="s">
        <v>6</v>
      </c>
      <c r="D204" s="220"/>
      <c r="E204" s="220"/>
      <c r="F204" s="56">
        <f t="shared" si="55"/>
        <v>878876.082</v>
      </c>
      <c r="G204" s="44">
        <v>0</v>
      </c>
      <c r="H204" s="44">
        <v>0</v>
      </c>
      <c r="I204" s="44">
        <v>0</v>
      </c>
      <c r="J204" s="44">
        <v>0</v>
      </c>
      <c r="K204" s="44">
        <v>551375.906</v>
      </c>
      <c r="L204" s="44">
        <v>327500.176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</row>
    <row r="205" spans="1:18" s="30" customFormat="1" ht="15">
      <c r="A205" s="219"/>
      <c r="B205" s="221"/>
      <c r="C205" s="31" t="s">
        <v>7</v>
      </c>
      <c r="D205" s="220"/>
      <c r="E205" s="220"/>
      <c r="F205" s="56">
        <f t="shared" si="55"/>
        <v>81571.52408</v>
      </c>
      <c r="G205" s="44">
        <v>0</v>
      </c>
      <c r="H205" s="44">
        <v>0</v>
      </c>
      <c r="I205" s="44">
        <v>0</v>
      </c>
      <c r="J205" s="44">
        <v>61425.46108</v>
      </c>
      <c r="K205" s="44">
        <v>20146.063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</row>
    <row r="206" spans="1:18" s="30" customFormat="1" ht="15">
      <c r="A206" s="219"/>
      <c r="B206" s="221"/>
      <c r="C206" s="31" t="s">
        <v>8</v>
      </c>
      <c r="D206" s="220"/>
      <c r="E206" s="220"/>
      <c r="F206" s="56">
        <f t="shared" si="55"/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</row>
    <row r="207" spans="1:18" s="30" customFormat="1" ht="15">
      <c r="A207" s="219"/>
      <c r="B207" s="222"/>
      <c r="C207" s="31" t="s">
        <v>87</v>
      </c>
      <c r="D207" s="220"/>
      <c r="E207" s="220"/>
      <c r="F207" s="56">
        <f t="shared" si="55"/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</row>
    <row r="208" spans="1:18" s="49" customFormat="1" ht="15">
      <c r="A208" s="219" t="s">
        <v>701</v>
      </c>
      <c r="B208" s="52" t="s">
        <v>303</v>
      </c>
      <c r="C208" s="51" t="s">
        <v>119</v>
      </c>
      <c r="D208" s="220"/>
      <c r="E208" s="220"/>
      <c r="F208" s="56">
        <f t="shared" si="55"/>
        <v>477328.24004</v>
      </c>
      <c r="G208" s="46">
        <f aca="true" t="shared" si="66" ref="G208:R208">SUM(G209:G212)</f>
        <v>36000</v>
      </c>
      <c r="H208" s="46">
        <f t="shared" si="66"/>
        <v>102765.913</v>
      </c>
      <c r="I208" s="46">
        <f t="shared" si="66"/>
        <v>109778.3211</v>
      </c>
      <c r="J208" s="46">
        <f t="shared" si="66"/>
        <v>227344.013</v>
      </c>
      <c r="K208" s="46">
        <f t="shared" si="66"/>
        <v>1439.99294</v>
      </c>
      <c r="L208" s="46">
        <f t="shared" si="66"/>
        <v>0</v>
      </c>
      <c r="M208" s="46">
        <f t="shared" si="66"/>
        <v>0</v>
      </c>
      <c r="N208" s="46">
        <f t="shared" si="66"/>
        <v>0</v>
      </c>
      <c r="O208" s="46">
        <f t="shared" si="66"/>
        <v>0</v>
      </c>
      <c r="P208" s="46">
        <f t="shared" si="66"/>
        <v>0</v>
      </c>
      <c r="Q208" s="46">
        <f t="shared" si="66"/>
        <v>0</v>
      </c>
      <c r="R208" s="46">
        <f t="shared" si="66"/>
        <v>0</v>
      </c>
    </row>
    <row r="209" spans="1:18" s="30" customFormat="1" ht="15">
      <c r="A209" s="219"/>
      <c r="B209" s="221" t="s">
        <v>72</v>
      </c>
      <c r="C209" s="31" t="s">
        <v>6</v>
      </c>
      <c r="D209" s="220"/>
      <c r="E209" s="220"/>
      <c r="F209" s="56">
        <f t="shared" si="55"/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</row>
    <row r="210" spans="1:18" s="30" customFormat="1" ht="15">
      <c r="A210" s="219"/>
      <c r="B210" s="221"/>
      <c r="C210" s="31" t="s">
        <v>7</v>
      </c>
      <c r="D210" s="220"/>
      <c r="E210" s="220"/>
      <c r="F210" s="56">
        <f t="shared" si="55"/>
        <v>477328.24004</v>
      </c>
      <c r="G210" s="44">
        <v>36000</v>
      </c>
      <c r="H210" s="44">
        <v>102765.913</v>
      </c>
      <c r="I210" s="44">
        <v>109778.3211</v>
      </c>
      <c r="J210" s="44">
        <v>227344.013</v>
      </c>
      <c r="K210" s="44">
        <v>1439.99294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</row>
    <row r="211" spans="1:18" s="30" customFormat="1" ht="15">
      <c r="A211" s="219"/>
      <c r="B211" s="221"/>
      <c r="C211" s="31" t="s">
        <v>8</v>
      </c>
      <c r="D211" s="220"/>
      <c r="E211" s="220"/>
      <c r="F211" s="56">
        <f t="shared" si="55"/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</row>
    <row r="212" spans="1:18" s="30" customFormat="1" ht="15">
      <c r="A212" s="219"/>
      <c r="B212" s="222"/>
      <c r="C212" s="31" t="s">
        <v>87</v>
      </c>
      <c r="D212" s="220"/>
      <c r="E212" s="220"/>
      <c r="F212" s="56">
        <f t="shared" si="55"/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</row>
    <row r="213" spans="1:18" s="48" customFormat="1" ht="14.25">
      <c r="A213" s="219" t="s">
        <v>702</v>
      </c>
      <c r="B213" s="52" t="s">
        <v>304</v>
      </c>
      <c r="C213" s="51" t="s">
        <v>119</v>
      </c>
      <c r="D213" s="220"/>
      <c r="E213" s="220"/>
      <c r="F213" s="56">
        <f t="shared" si="55"/>
        <v>7588.10527</v>
      </c>
      <c r="G213" s="46">
        <f>SUM(G214:G217)</f>
        <v>2398.104</v>
      </c>
      <c r="H213" s="46">
        <f>SUM(H214:H217)</f>
        <v>5190.00127</v>
      </c>
      <c r="I213" s="46">
        <f aca="true" t="shared" si="67" ref="I213:R213">SUM(I214:I217)</f>
        <v>0</v>
      </c>
      <c r="J213" s="46">
        <f t="shared" si="67"/>
        <v>0</v>
      </c>
      <c r="K213" s="46">
        <f t="shared" si="67"/>
        <v>0</v>
      </c>
      <c r="L213" s="46">
        <f t="shared" si="67"/>
        <v>0</v>
      </c>
      <c r="M213" s="46">
        <f t="shared" si="67"/>
        <v>0</v>
      </c>
      <c r="N213" s="46">
        <f t="shared" si="67"/>
        <v>0</v>
      </c>
      <c r="O213" s="46">
        <f t="shared" si="67"/>
        <v>0</v>
      </c>
      <c r="P213" s="46">
        <f t="shared" si="67"/>
        <v>0</v>
      </c>
      <c r="Q213" s="46">
        <f t="shared" si="67"/>
        <v>0</v>
      </c>
      <c r="R213" s="46">
        <f t="shared" si="67"/>
        <v>0</v>
      </c>
    </row>
    <row r="214" spans="1:18" s="30" customFormat="1" ht="15">
      <c r="A214" s="219"/>
      <c r="B214" s="221" t="s">
        <v>105</v>
      </c>
      <c r="C214" s="31" t="s">
        <v>6</v>
      </c>
      <c r="D214" s="220"/>
      <c r="E214" s="220"/>
      <c r="F214" s="56">
        <f t="shared" si="55"/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</row>
    <row r="215" spans="1:18" s="30" customFormat="1" ht="15">
      <c r="A215" s="219"/>
      <c r="B215" s="221"/>
      <c r="C215" s="31" t="s">
        <v>7</v>
      </c>
      <c r="D215" s="220"/>
      <c r="E215" s="220"/>
      <c r="F215" s="56">
        <f t="shared" si="55"/>
        <v>7588.10527</v>
      </c>
      <c r="G215" s="44">
        <v>2398.104</v>
      </c>
      <c r="H215" s="44">
        <v>5190.00127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</row>
    <row r="216" spans="1:18" s="30" customFormat="1" ht="15">
      <c r="A216" s="219"/>
      <c r="B216" s="221"/>
      <c r="C216" s="31" t="s">
        <v>8</v>
      </c>
      <c r="D216" s="220"/>
      <c r="E216" s="220"/>
      <c r="F216" s="56">
        <f t="shared" si="55"/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</row>
    <row r="217" spans="1:18" s="30" customFormat="1" ht="15">
      <c r="A217" s="219"/>
      <c r="B217" s="222"/>
      <c r="C217" s="31" t="s">
        <v>87</v>
      </c>
      <c r="D217" s="220"/>
      <c r="E217" s="220"/>
      <c r="F217" s="56">
        <f t="shared" si="55"/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</row>
    <row r="218" spans="1:18" s="49" customFormat="1" ht="15">
      <c r="A218" s="219" t="s">
        <v>703</v>
      </c>
      <c r="B218" s="52" t="s">
        <v>305</v>
      </c>
      <c r="C218" s="51" t="s">
        <v>119</v>
      </c>
      <c r="D218" s="220"/>
      <c r="E218" s="220"/>
      <c r="F218" s="56">
        <f t="shared" si="55"/>
        <v>83715.0448</v>
      </c>
      <c r="G218" s="46">
        <f aca="true" t="shared" si="68" ref="G218:R218">SUM(G219:G222)</f>
        <v>0</v>
      </c>
      <c r="H218" s="46">
        <f t="shared" si="68"/>
        <v>0</v>
      </c>
      <c r="I218" s="46">
        <f t="shared" si="68"/>
        <v>48144.99143</v>
      </c>
      <c r="J218" s="46">
        <f t="shared" si="68"/>
        <v>35570.05337</v>
      </c>
      <c r="K218" s="46">
        <f t="shared" si="68"/>
        <v>0</v>
      </c>
      <c r="L218" s="46">
        <f t="shared" si="68"/>
        <v>0</v>
      </c>
      <c r="M218" s="46">
        <f t="shared" si="68"/>
        <v>0</v>
      </c>
      <c r="N218" s="46">
        <f t="shared" si="68"/>
        <v>0</v>
      </c>
      <c r="O218" s="46">
        <f t="shared" si="68"/>
        <v>0</v>
      </c>
      <c r="P218" s="46">
        <f t="shared" si="68"/>
        <v>0</v>
      </c>
      <c r="Q218" s="46">
        <f t="shared" si="68"/>
        <v>0</v>
      </c>
      <c r="R218" s="46">
        <f t="shared" si="68"/>
        <v>0</v>
      </c>
    </row>
    <row r="219" spans="1:18" s="30" customFormat="1" ht="15">
      <c r="A219" s="219"/>
      <c r="B219" s="221" t="s">
        <v>97</v>
      </c>
      <c r="C219" s="31" t="s">
        <v>6</v>
      </c>
      <c r="D219" s="220"/>
      <c r="E219" s="220"/>
      <c r="F219" s="56">
        <f t="shared" si="55"/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</row>
    <row r="220" spans="1:18" s="30" customFormat="1" ht="15">
      <c r="A220" s="219"/>
      <c r="B220" s="221"/>
      <c r="C220" s="31" t="s">
        <v>7</v>
      </c>
      <c r="D220" s="220"/>
      <c r="E220" s="220"/>
      <c r="F220" s="56">
        <f t="shared" si="55"/>
        <v>83715.0448</v>
      </c>
      <c r="G220" s="44">
        <v>0</v>
      </c>
      <c r="H220" s="44">
        <v>0</v>
      </c>
      <c r="I220" s="44">
        <v>48144.99143</v>
      </c>
      <c r="J220" s="44">
        <v>35570.05337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</row>
    <row r="221" spans="1:18" s="30" customFormat="1" ht="15">
      <c r="A221" s="219"/>
      <c r="B221" s="221"/>
      <c r="C221" s="31" t="s">
        <v>8</v>
      </c>
      <c r="D221" s="220"/>
      <c r="E221" s="220"/>
      <c r="F221" s="56">
        <f t="shared" si="55"/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</row>
    <row r="222" spans="1:18" s="30" customFormat="1" ht="15">
      <c r="A222" s="219"/>
      <c r="B222" s="222"/>
      <c r="C222" s="31" t="s">
        <v>87</v>
      </c>
      <c r="D222" s="220"/>
      <c r="E222" s="220"/>
      <c r="F222" s="56">
        <f>SUM(G222:R222)</f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</row>
    <row r="223" spans="1:18" s="48" customFormat="1" ht="14.25" customHeight="1">
      <c r="A223" s="219" t="s">
        <v>704</v>
      </c>
      <c r="B223" s="52" t="s">
        <v>306</v>
      </c>
      <c r="C223" s="51" t="s">
        <v>119</v>
      </c>
      <c r="D223" s="220"/>
      <c r="E223" s="220"/>
      <c r="F223" s="56">
        <f aca="true" t="shared" si="69" ref="F223:F267">SUM(G223:R223)</f>
        <v>40227.41535</v>
      </c>
      <c r="G223" s="46">
        <f>SUM(G224:G227)</f>
        <v>18990.2445</v>
      </c>
      <c r="H223" s="46">
        <f aca="true" t="shared" si="70" ref="H223:R223">SUM(H224:H227)</f>
        <v>21237.17085</v>
      </c>
      <c r="I223" s="46">
        <f t="shared" si="70"/>
        <v>0</v>
      </c>
      <c r="J223" s="46">
        <f t="shared" si="70"/>
        <v>0</v>
      </c>
      <c r="K223" s="46">
        <f t="shared" si="70"/>
        <v>0</v>
      </c>
      <c r="L223" s="46">
        <f t="shared" si="70"/>
        <v>0</v>
      </c>
      <c r="M223" s="46">
        <f t="shared" si="70"/>
        <v>0</v>
      </c>
      <c r="N223" s="46">
        <f t="shared" si="70"/>
        <v>0</v>
      </c>
      <c r="O223" s="46">
        <f t="shared" si="70"/>
        <v>0</v>
      </c>
      <c r="P223" s="46">
        <f t="shared" si="70"/>
        <v>0</v>
      </c>
      <c r="Q223" s="46">
        <f t="shared" si="70"/>
        <v>0</v>
      </c>
      <c r="R223" s="46">
        <f t="shared" si="70"/>
        <v>0</v>
      </c>
    </row>
    <row r="224" spans="1:18" s="30" customFormat="1" ht="15">
      <c r="A224" s="219"/>
      <c r="B224" s="221" t="s">
        <v>116</v>
      </c>
      <c r="C224" s="31" t="s">
        <v>6</v>
      </c>
      <c r="D224" s="220"/>
      <c r="E224" s="220"/>
      <c r="F224" s="56">
        <f t="shared" si="69"/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</row>
    <row r="225" spans="1:18" s="30" customFormat="1" ht="15">
      <c r="A225" s="219"/>
      <c r="B225" s="221"/>
      <c r="C225" s="31" t="s">
        <v>7</v>
      </c>
      <c r="D225" s="220"/>
      <c r="E225" s="220"/>
      <c r="F225" s="56">
        <f t="shared" si="69"/>
        <v>40227.41535</v>
      </c>
      <c r="G225" s="44">
        <v>18990.2445</v>
      </c>
      <c r="H225" s="44">
        <v>21237.17085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</row>
    <row r="226" spans="1:18" s="30" customFormat="1" ht="15">
      <c r="A226" s="219"/>
      <c r="B226" s="221"/>
      <c r="C226" s="31" t="s">
        <v>8</v>
      </c>
      <c r="D226" s="220"/>
      <c r="E226" s="220"/>
      <c r="F226" s="56">
        <f t="shared" si="69"/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</row>
    <row r="227" spans="1:18" s="30" customFormat="1" ht="15">
      <c r="A227" s="219"/>
      <c r="B227" s="222"/>
      <c r="C227" s="31" t="s">
        <v>87</v>
      </c>
      <c r="D227" s="220"/>
      <c r="E227" s="220"/>
      <c r="F227" s="56">
        <f t="shared" si="69"/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</row>
    <row r="228" spans="1:18" s="48" customFormat="1" ht="14.25">
      <c r="A228" s="219" t="s">
        <v>705</v>
      </c>
      <c r="B228" s="52" t="s">
        <v>307</v>
      </c>
      <c r="C228" s="51" t="s">
        <v>119</v>
      </c>
      <c r="D228" s="220"/>
      <c r="E228" s="220"/>
      <c r="F228" s="56">
        <f t="shared" si="69"/>
        <v>36105.4034</v>
      </c>
      <c r="G228" s="46">
        <f>SUM(G229:G232)</f>
        <v>21531.859</v>
      </c>
      <c r="H228" s="46">
        <f aca="true" t="shared" si="71" ref="H228:R228">SUM(H229:H232)</f>
        <v>14573.5444</v>
      </c>
      <c r="I228" s="46">
        <f t="shared" si="71"/>
        <v>0</v>
      </c>
      <c r="J228" s="46">
        <f t="shared" si="71"/>
        <v>0</v>
      </c>
      <c r="K228" s="46">
        <f t="shared" si="71"/>
        <v>0</v>
      </c>
      <c r="L228" s="46">
        <f t="shared" si="71"/>
        <v>0</v>
      </c>
      <c r="M228" s="46">
        <f t="shared" si="71"/>
        <v>0</v>
      </c>
      <c r="N228" s="46">
        <f t="shared" si="71"/>
        <v>0</v>
      </c>
      <c r="O228" s="46">
        <f t="shared" si="71"/>
        <v>0</v>
      </c>
      <c r="P228" s="46">
        <f t="shared" si="71"/>
        <v>0</v>
      </c>
      <c r="Q228" s="46">
        <f t="shared" si="71"/>
        <v>0</v>
      </c>
      <c r="R228" s="46">
        <f t="shared" si="71"/>
        <v>0</v>
      </c>
    </row>
    <row r="229" spans="1:18" s="30" customFormat="1" ht="15">
      <c r="A229" s="219"/>
      <c r="B229" s="221" t="s">
        <v>142</v>
      </c>
      <c r="C229" s="31" t="s">
        <v>6</v>
      </c>
      <c r="D229" s="220"/>
      <c r="E229" s="220"/>
      <c r="F229" s="56">
        <f t="shared" si="69"/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</row>
    <row r="230" spans="1:18" s="30" customFormat="1" ht="15">
      <c r="A230" s="219"/>
      <c r="B230" s="221"/>
      <c r="C230" s="31" t="s">
        <v>7</v>
      </c>
      <c r="D230" s="220"/>
      <c r="E230" s="220"/>
      <c r="F230" s="56">
        <f t="shared" si="69"/>
        <v>36105.4034</v>
      </c>
      <c r="G230" s="44">
        <v>21531.859</v>
      </c>
      <c r="H230" s="44">
        <v>14573.5444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</row>
    <row r="231" spans="1:18" s="30" customFormat="1" ht="15">
      <c r="A231" s="219"/>
      <c r="B231" s="221"/>
      <c r="C231" s="31" t="s">
        <v>8</v>
      </c>
      <c r="D231" s="220"/>
      <c r="E231" s="220"/>
      <c r="F231" s="56">
        <f t="shared" si="69"/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</row>
    <row r="232" spans="1:18" s="30" customFormat="1" ht="15">
      <c r="A232" s="219"/>
      <c r="B232" s="222"/>
      <c r="C232" s="31" t="s">
        <v>87</v>
      </c>
      <c r="D232" s="220"/>
      <c r="E232" s="220"/>
      <c r="F232" s="56">
        <f t="shared" si="69"/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</row>
    <row r="233" spans="1:18" s="48" customFormat="1" ht="14.25">
      <c r="A233" s="219" t="s">
        <v>706</v>
      </c>
      <c r="B233" s="52" t="s">
        <v>308</v>
      </c>
      <c r="C233" s="51" t="s">
        <v>119</v>
      </c>
      <c r="D233" s="220"/>
      <c r="E233" s="220"/>
      <c r="F233" s="56">
        <f t="shared" si="69"/>
        <v>14495.019</v>
      </c>
      <c r="G233" s="46">
        <f>SUM(G234:G237)</f>
        <v>7015</v>
      </c>
      <c r="H233" s="46">
        <f>SUM(H234:H237)</f>
        <v>0</v>
      </c>
      <c r="I233" s="46">
        <f aca="true" t="shared" si="72" ref="I233:R233">SUM(I234:I237)</f>
        <v>7480.019</v>
      </c>
      <c r="J233" s="46">
        <f t="shared" si="72"/>
        <v>0</v>
      </c>
      <c r="K233" s="46">
        <f t="shared" si="72"/>
        <v>0</v>
      </c>
      <c r="L233" s="46">
        <f t="shared" si="72"/>
        <v>0</v>
      </c>
      <c r="M233" s="46">
        <f t="shared" si="72"/>
        <v>0</v>
      </c>
      <c r="N233" s="46">
        <f t="shared" si="72"/>
        <v>0</v>
      </c>
      <c r="O233" s="46">
        <f t="shared" si="72"/>
        <v>0</v>
      </c>
      <c r="P233" s="46">
        <f t="shared" si="72"/>
        <v>0</v>
      </c>
      <c r="Q233" s="46">
        <f t="shared" si="72"/>
        <v>0</v>
      </c>
      <c r="R233" s="46">
        <f t="shared" si="72"/>
        <v>0</v>
      </c>
    </row>
    <row r="234" spans="1:18" s="30" customFormat="1" ht="15">
      <c r="A234" s="219"/>
      <c r="B234" s="221" t="s">
        <v>117</v>
      </c>
      <c r="C234" s="31" t="s">
        <v>6</v>
      </c>
      <c r="D234" s="220"/>
      <c r="E234" s="220"/>
      <c r="F234" s="56">
        <f t="shared" si="69"/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</row>
    <row r="235" spans="1:18" s="30" customFormat="1" ht="15">
      <c r="A235" s="219"/>
      <c r="B235" s="221"/>
      <c r="C235" s="31" t="s">
        <v>7</v>
      </c>
      <c r="D235" s="220"/>
      <c r="E235" s="220"/>
      <c r="F235" s="56">
        <f t="shared" si="69"/>
        <v>14495.019</v>
      </c>
      <c r="G235" s="44">
        <v>7015</v>
      </c>
      <c r="H235" s="44">
        <v>0</v>
      </c>
      <c r="I235" s="44">
        <v>7480.019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</row>
    <row r="236" spans="1:18" s="30" customFormat="1" ht="15">
      <c r="A236" s="219"/>
      <c r="B236" s="221"/>
      <c r="C236" s="31" t="s">
        <v>8</v>
      </c>
      <c r="D236" s="220"/>
      <c r="E236" s="220"/>
      <c r="F236" s="56">
        <f t="shared" si="69"/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</row>
    <row r="237" spans="1:18" s="30" customFormat="1" ht="18.75" customHeight="1">
      <c r="A237" s="219"/>
      <c r="B237" s="222"/>
      <c r="C237" s="31" t="s">
        <v>87</v>
      </c>
      <c r="D237" s="220"/>
      <c r="E237" s="220"/>
      <c r="F237" s="56">
        <f t="shared" si="69"/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</row>
    <row r="238" spans="1:18" s="30" customFormat="1" ht="15">
      <c r="A238" s="219" t="s">
        <v>707</v>
      </c>
      <c r="B238" s="52" t="s">
        <v>309</v>
      </c>
      <c r="C238" s="51" t="s">
        <v>119</v>
      </c>
      <c r="D238" s="220"/>
      <c r="E238" s="220"/>
      <c r="F238" s="56">
        <f t="shared" si="69"/>
        <v>61250</v>
      </c>
      <c r="G238" s="46">
        <f>SUM(G239:G242)</f>
        <v>0</v>
      </c>
      <c r="H238" s="46">
        <f>SUM(H239:H242)</f>
        <v>0</v>
      </c>
      <c r="I238" s="46">
        <f aca="true" t="shared" si="73" ref="I238:R238">SUM(I239:I242)</f>
        <v>0</v>
      </c>
      <c r="J238" s="46">
        <f t="shared" si="73"/>
        <v>0</v>
      </c>
      <c r="K238" s="46">
        <f t="shared" si="73"/>
        <v>0</v>
      </c>
      <c r="L238" s="46">
        <f t="shared" si="73"/>
        <v>0</v>
      </c>
      <c r="M238" s="46">
        <f t="shared" si="73"/>
        <v>0</v>
      </c>
      <c r="N238" s="46">
        <f t="shared" si="73"/>
        <v>0</v>
      </c>
      <c r="O238" s="46">
        <f t="shared" si="73"/>
        <v>0</v>
      </c>
      <c r="P238" s="46">
        <f t="shared" si="73"/>
        <v>61250</v>
      </c>
      <c r="Q238" s="46">
        <f t="shared" si="73"/>
        <v>0</v>
      </c>
      <c r="R238" s="46">
        <f t="shared" si="73"/>
        <v>0</v>
      </c>
    </row>
    <row r="239" spans="1:18" s="30" customFormat="1" ht="18.75" customHeight="1">
      <c r="A239" s="219"/>
      <c r="B239" s="221" t="s">
        <v>430</v>
      </c>
      <c r="C239" s="31" t="s">
        <v>6</v>
      </c>
      <c r="D239" s="220"/>
      <c r="E239" s="220"/>
      <c r="F239" s="56">
        <f t="shared" si="69"/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</row>
    <row r="240" spans="1:18" s="30" customFormat="1" ht="18.75" customHeight="1">
      <c r="A240" s="219"/>
      <c r="B240" s="221"/>
      <c r="C240" s="31" t="s">
        <v>7</v>
      </c>
      <c r="D240" s="220"/>
      <c r="E240" s="220"/>
      <c r="F240" s="56">
        <f t="shared" si="69"/>
        <v>61250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61250</v>
      </c>
      <c r="Q240" s="44">
        <v>0</v>
      </c>
      <c r="R240" s="44">
        <v>0</v>
      </c>
    </row>
    <row r="241" spans="1:18" s="30" customFormat="1" ht="18.75" customHeight="1">
      <c r="A241" s="219"/>
      <c r="B241" s="221"/>
      <c r="C241" s="31" t="s">
        <v>8</v>
      </c>
      <c r="D241" s="220"/>
      <c r="E241" s="220"/>
      <c r="F241" s="56">
        <f t="shared" si="69"/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</row>
    <row r="242" spans="1:18" s="30" customFormat="1" ht="18.75" customHeight="1">
      <c r="A242" s="219"/>
      <c r="B242" s="222"/>
      <c r="C242" s="31" t="s">
        <v>87</v>
      </c>
      <c r="D242" s="220"/>
      <c r="E242" s="220"/>
      <c r="F242" s="56">
        <f>SUM(G242:R242)</f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</row>
    <row r="243" spans="1:18" s="30" customFormat="1" ht="15">
      <c r="A243" s="219" t="s">
        <v>708</v>
      </c>
      <c r="B243" s="53" t="s">
        <v>310</v>
      </c>
      <c r="C243" s="51" t="s">
        <v>119</v>
      </c>
      <c r="D243" s="220"/>
      <c r="E243" s="220"/>
      <c r="F243" s="56">
        <f t="shared" si="69"/>
        <v>9465.754</v>
      </c>
      <c r="G243" s="46">
        <f>SUM(G244:G247)</f>
        <v>0</v>
      </c>
      <c r="H243" s="46">
        <f aca="true" t="shared" si="74" ref="H243:R243">SUM(H244:H247)</f>
        <v>0</v>
      </c>
      <c r="I243" s="46">
        <f t="shared" si="74"/>
        <v>0</v>
      </c>
      <c r="J243" s="46">
        <f t="shared" si="74"/>
        <v>6933.13602</v>
      </c>
      <c r="K243" s="46">
        <f t="shared" si="74"/>
        <v>2100.17313</v>
      </c>
      <c r="L243" s="46">
        <f t="shared" si="74"/>
        <v>432.44485</v>
      </c>
      <c r="M243" s="46">
        <f t="shared" si="74"/>
        <v>0</v>
      </c>
      <c r="N243" s="46">
        <f t="shared" si="74"/>
        <v>0</v>
      </c>
      <c r="O243" s="46">
        <f t="shared" si="74"/>
        <v>0</v>
      </c>
      <c r="P243" s="46">
        <f t="shared" si="74"/>
        <v>0</v>
      </c>
      <c r="Q243" s="46">
        <f t="shared" si="74"/>
        <v>0</v>
      </c>
      <c r="R243" s="46">
        <f t="shared" si="74"/>
        <v>0</v>
      </c>
    </row>
    <row r="244" spans="1:18" s="30" customFormat="1" ht="15">
      <c r="A244" s="219"/>
      <c r="B244" s="221" t="s">
        <v>156</v>
      </c>
      <c r="C244" s="31" t="s">
        <v>6</v>
      </c>
      <c r="D244" s="220"/>
      <c r="E244" s="220"/>
      <c r="F244" s="56">
        <f t="shared" si="69"/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</row>
    <row r="245" spans="1:18" s="30" customFormat="1" ht="15">
      <c r="A245" s="219"/>
      <c r="B245" s="221"/>
      <c r="C245" s="31" t="s">
        <v>7</v>
      </c>
      <c r="D245" s="220"/>
      <c r="E245" s="220"/>
      <c r="F245" s="56">
        <f t="shared" si="69"/>
        <v>9465.754</v>
      </c>
      <c r="G245" s="44">
        <v>0</v>
      </c>
      <c r="H245" s="44">
        <v>0</v>
      </c>
      <c r="I245" s="44">
        <v>0</v>
      </c>
      <c r="J245" s="44">
        <v>6933.13602</v>
      </c>
      <c r="K245" s="44">
        <v>2100.17313</v>
      </c>
      <c r="L245" s="44">
        <v>432.44485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</row>
    <row r="246" spans="1:18" s="30" customFormat="1" ht="15">
      <c r="A246" s="219"/>
      <c r="B246" s="221"/>
      <c r="C246" s="31" t="s">
        <v>8</v>
      </c>
      <c r="D246" s="220"/>
      <c r="E246" s="220"/>
      <c r="F246" s="56">
        <f t="shared" si="69"/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</row>
    <row r="247" spans="1:18" s="30" customFormat="1" ht="15">
      <c r="A247" s="219"/>
      <c r="B247" s="222"/>
      <c r="C247" s="31" t="s">
        <v>87</v>
      </c>
      <c r="D247" s="220"/>
      <c r="E247" s="220"/>
      <c r="F247" s="56">
        <f t="shared" si="69"/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</row>
    <row r="248" spans="1:18" s="30" customFormat="1" ht="15">
      <c r="A248" s="219" t="s">
        <v>709</v>
      </c>
      <c r="B248" s="53" t="s">
        <v>311</v>
      </c>
      <c r="C248" s="51" t="s">
        <v>119</v>
      </c>
      <c r="D248" s="220"/>
      <c r="E248" s="220"/>
      <c r="F248" s="56">
        <f t="shared" si="69"/>
        <v>18389.10645</v>
      </c>
      <c r="G248" s="46">
        <f>SUM(G249:G252)</f>
        <v>0</v>
      </c>
      <c r="H248" s="46">
        <f aca="true" t="shared" si="75" ref="H248:R248">SUM(H249:H252)</f>
        <v>0</v>
      </c>
      <c r="I248" s="46">
        <f t="shared" si="75"/>
        <v>0</v>
      </c>
      <c r="J248" s="46">
        <f t="shared" si="75"/>
        <v>0</v>
      </c>
      <c r="K248" s="46">
        <f t="shared" si="75"/>
        <v>0</v>
      </c>
      <c r="L248" s="46">
        <f t="shared" si="75"/>
        <v>0</v>
      </c>
      <c r="M248" s="46">
        <f t="shared" si="75"/>
        <v>0</v>
      </c>
      <c r="N248" s="46">
        <f t="shared" si="75"/>
        <v>0</v>
      </c>
      <c r="O248" s="46">
        <f t="shared" si="75"/>
        <v>0</v>
      </c>
      <c r="P248" s="46">
        <f t="shared" si="75"/>
        <v>18389.10645</v>
      </c>
      <c r="Q248" s="46">
        <f t="shared" si="75"/>
        <v>0</v>
      </c>
      <c r="R248" s="46">
        <f t="shared" si="75"/>
        <v>0</v>
      </c>
    </row>
    <row r="249" spans="1:18" s="30" customFormat="1" ht="15">
      <c r="A249" s="219"/>
      <c r="B249" s="221" t="s">
        <v>434</v>
      </c>
      <c r="C249" s="31" t="s">
        <v>6</v>
      </c>
      <c r="D249" s="220"/>
      <c r="E249" s="220"/>
      <c r="F249" s="56">
        <f t="shared" si="69"/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</row>
    <row r="250" spans="1:18" s="30" customFormat="1" ht="15">
      <c r="A250" s="219"/>
      <c r="B250" s="221"/>
      <c r="C250" s="31" t="s">
        <v>7</v>
      </c>
      <c r="D250" s="220"/>
      <c r="E250" s="220"/>
      <c r="F250" s="56">
        <f t="shared" si="69"/>
        <v>18389.10645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18389.10645</v>
      </c>
      <c r="Q250" s="44">
        <v>0</v>
      </c>
      <c r="R250" s="44">
        <v>0</v>
      </c>
    </row>
    <row r="251" spans="1:18" s="30" customFormat="1" ht="15">
      <c r="A251" s="219"/>
      <c r="B251" s="221"/>
      <c r="C251" s="31" t="s">
        <v>8</v>
      </c>
      <c r="D251" s="220"/>
      <c r="E251" s="220"/>
      <c r="F251" s="56">
        <f t="shared" si="69"/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</row>
    <row r="252" spans="1:18" s="30" customFormat="1" ht="15">
      <c r="A252" s="219"/>
      <c r="B252" s="222"/>
      <c r="C252" s="31" t="s">
        <v>87</v>
      </c>
      <c r="D252" s="220"/>
      <c r="E252" s="220"/>
      <c r="F252" s="56">
        <f t="shared" si="69"/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</row>
    <row r="253" spans="1:18" s="30" customFormat="1" ht="15">
      <c r="A253" s="219" t="s">
        <v>710</v>
      </c>
      <c r="B253" s="53" t="s">
        <v>312</v>
      </c>
      <c r="C253" s="51" t="s">
        <v>119</v>
      </c>
      <c r="D253" s="220"/>
      <c r="E253" s="220"/>
      <c r="F253" s="56">
        <f t="shared" si="69"/>
        <v>6880.7471</v>
      </c>
      <c r="G253" s="46">
        <f>SUM(G254:G257)</f>
        <v>0</v>
      </c>
      <c r="H253" s="46">
        <f aca="true" t="shared" si="76" ref="H253:R253">SUM(H254:H257)</f>
        <v>0</v>
      </c>
      <c r="I253" s="46">
        <f t="shared" si="76"/>
        <v>0</v>
      </c>
      <c r="J253" s="46">
        <f t="shared" si="76"/>
        <v>0</v>
      </c>
      <c r="K253" s="46">
        <f t="shared" si="76"/>
        <v>0</v>
      </c>
      <c r="L253" s="46">
        <f t="shared" si="76"/>
        <v>0</v>
      </c>
      <c r="M253" s="46">
        <f t="shared" si="76"/>
        <v>0</v>
      </c>
      <c r="N253" s="46">
        <f t="shared" si="76"/>
        <v>0</v>
      </c>
      <c r="O253" s="46">
        <f t="shared" si="76"/>
        <v>0</v>
      </c>
      <c r="P253" s="46">
        <f t="shared" si="76"/>
        <v>6880.7471</v>
      </c>
      <c r="Q253" s="46">
        <f t="shared" si="76"/>
        <v>0</v>
      </c>
      <c r="R253" s="46">
        <f t="shared" si="76"/>
        <v>0</v>
      </c>
    </row>
    <row r="254" spans="1:18" s="30" customFormat="1" ht="15">
      <c r="A254" s="219"/>
      <c r="B254" s="221" t="s">
        <v>435</v>
      </c>
      <c r="C254" s="31" t="s">
        <v>6</v>
      </c>
      <c r="D254" s="220"/>
      <c r="E254" s="220"/>
      <c r="F254" s="56">
        <f t="shared" si="69"/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</row>
    <row r="255" spans="1:18" s="30" customFormat="1" ht="15">
      <c r="A255" s="219"/>
      <c r="B255" s="221"/>
      <c r="C255" s="31" t="s">
        <v>7</v>
      </c>
      <c r="D255" s="220"/>
      <c r="E255" s="220"/>
      <c r="F255" s="56">
        <f t="shared" si="69"/>
        <v>6880.7471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6880.7471</v>
      </c>
      <c r="Q255" s="44">
        <v>0</v>
      </c>
      <c r="R255" s="44">
        <v>0</v>
      </c>
    </row>
    <row r="256" spans="1:18" s="30" customFormat="1" ht="15">
      <c r="A256" s="219"/>
      <c r="B256" s="221"/>
      <c r="C256" s="31" t="s">
        <v>8</v>
      </c>
      <c r="D256" s="220"/>
      <c r="E256" s="220"/>
      <c r="F256" s="56">
        <f t="shared" si="69"/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</row>
    <row r="257" spans="1:18" s="30" customFormat="1" ht="15">
      <c r="A257" s="219"/>
      <c r="B257" s="222"/>
      <c r="C257" s="31" t="s">
        <v>87</v>
      </c>
      <c r="D257" s="220"/>
      <c r="E257" s="220"/>
      <c r="F257" s="56">
        <f t="shared" si="69"/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</row>
    <row r="258" spans="1:18" s="30" customFormat="1" ht="15">
      <c r="A258" s="219" t="s">
        <v>711</v>
      </c>
      <c r="B258" s="53" t="s">
        <v>313</v>
      </c>
      <c r="C258" s="51" t="s">
        <v>119</v>
      </c>
      <c r="D258" s="220"/>
      <c r="E258" s="220"/>
      <c r="F258" s="56">
        <f>SUM(G258:R258)</f>
        <v>10369.1143</v>
      </c>
      <c r="G258" s="46">
        <f>SUM(G259:G262)</f>
        <v>0</v>
      </c>
      <c r="H258" s="46">
        <f aca="true" t="shared" si="77" ref="H258:R258">SUM(H259:H262)</f>
        <v>0</v>
      </c>
      <c r="I258" s="46">
        <f t="shared" si="77"/>
        <v>0</v>
      </c>
      <c r="J258" s="46">
        <f t="shared" si="77"/>
        <v>0</v>
      </c>
      <c r="K258" s="46">
        <f t="shared" si="77"/>
        <v>0</v>
      </c>
      <c r="L258" s="46">
        <f t="shared" si="77"/>
        <v>0</v>
      </c>
      <c r="M258" s="46">
        <f t="shared" si="77"/>
        <v>0</v>
      </c>
      <c r="N258" s="46">
        <f t="shared" si="77"/>
        <v>0</v>
      </c>
      <c r="O258" s="46">
        <f t="shared" si="77"/>
        <v>0</v>
      </c>
      <c r="P258" s="46">
        <f t="shared" si="77"/>
        <v>10369.1143</v>
      </c>
      <c r="Q258" s="46">
        <f t="shared" si="77"/>
        <v>0</v>
      </c>
      <c r="R258" s="46">
        <f t="shared" si="77"/>
        <v>0</v>
      </c>
    </row>
    <row r="259" spans="1:18" s="30" customFormat="1" ht="15">
      <c r="A259" s="219"/>
      <c r="B259" s="221" t="s">
        <v>436</v>
      </c>
      <c r="C259" s="31" t="s">
        <v>6</v>
      </c>
      <c r="D259" s="220"/>
      <c r="E259" s="220"/>
      <c r="F259" s="56">
        <f>SUM(G259:R259)</f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</row>
    <row r="260" spans="1:18" s="30" customFormat="1" ht="15">
      <c r="A260" s="219"/>
      <c r="B260" s="221"/>
      <c r="C260" s="31" t="s">
        <v>7</v>
      </c>
      <c r="D260" s="220"/>
      <c r="E260" s="220"/>
      <c r="F260" s="56">
        <f>SUM(G260:R260)</f>
        <v>10369.1143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10369.1143</v>
      </c>
      <c r="Q260" s="44">
        <v>0</v>
      </c>
      <c r="R260" s="44">
        <v>0</v>
      </c>
    </row>
    <row r="261" spans="1:18" s="30" customFormat="1" ht="15">
      <c r="A261" s="219"/>
      <c r="B261" s="221"/>
      <c r="C261" s="31" t="s">
        <v>8</v>
      </c>
      <c r="D261" s="220"/>
      <c r="E261" s="220"/>
      <c r="F261" s="56">
        <f>SUM(G261:R261)</f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</row>
    <row r="262" spans="1:18" s="30" customFormat="1" ht="15">
      <c r="A262" s="219"/>
      <c r="B262" s="222"/>
      <c r="C262" s="31" t="s">
        <v>87</v>
      </c>
      <c r="D262" s="220"/>
      <c r="E262" s="220"/>
      <c r="F262" s="56">
        <f>SUM(G262:R262)</f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</row>
    <row r="263" spans="1:18" s="48" customFormat="1" ht="14.25">
      <c r="A263" s="219" t="s">
        <v>712</v>
      </c>
      <c r="B263" s="52" t="s">
        <v>314</v>
      </c>
      <c r="C263" s="51" t="s">
        <v>119</v>
      </c>
      <c r="D263" s="220"/>
      <c r="E263" s="220"/>
      <c r="F263" s="56">
        <f t="shared" si="69"/>
        <v>6294.68891</v>
      </c>
      <c r="G263" s="46">
        <f>SUM(G264:G267)</f>
        <v>6294.68891</v>
      </c>
      <c r="H263" s="46">
        <f aca="true" t="shared" si="78" ref="H263:R263">SUM(H264:H267)</f>
        <v>0</v>
      </c>
      <c r="I263" s="46">
        <f t="shared" si="78"/>
        <v>0</v>
      </c>
      <c r="J263" s="46">
        <f t="shared" si="78"/>
        <v>0</v>
      </c>
      <c r="K263" s="46">
        <f t="shared" si="78"/>
        <v>0</v>
      </c>
      <c r="L263" s="46">
        <f t="shared" si="78"/>
        <v>0</v>
      </c>
      <c r="M263" s="46">
        <f t="shared" si="78"/>
        <v>0</v>
      </c>
      <c r="N263" s="46">
        <f t="shared" si="78"/>
        <v>0</v>
      </c>
      <c r="O263" s="46">
        <f t="shared" si="78"/>
        <v>0</v>
      </c>
      <c r="P263" s="46">
        <f t="shared" si="78"/>
        <v>0</v>
      </c>
      <c r="Q263" s="46">
        <f t="shared" si="78"/>
        <v>0</v>
      </c>
      <c r="R263" s="46">
        <f t="shared" si="78"/>
        <v>0</v>
      </c>
    </row>
    <row r="264" spans="1:18" s="30" customFormat="1" ht="15">
      <c r="A264" s="219"/>
      <c r="B264" s="221" t="s">
        <v>80</v>
      </c>
      <c r="C264" s="31" t="s">
        <v>6</v>
      </c>
      <c r="D264" s="220"/>
      <c r="E264" s="220"/>
      <c r="F264" s="56">
        <f t="shared" si="69"/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</row>
    <row r="265" spans="1:18" s="30" customFormat="1" ht="15">
      <c r="A265" s="219"/>
      <c r="B265" s="221"/>
      <c r="C265" s="31" t="s">
        <v>7</v>
      </c>
      <c r="D265" s="220"/>
      <c r="E265" s="220"/>
      <c r="F265" s="56">
        <f t="shared" si="69"/>
        <v>6294.68891</v>
      </c>
      <c r="G265" s="44">
        <v>6294.68891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</row>
    <row r="266" spans="1:18" s="30" customFormat="1" ht="15">
      <c r="A266" s="219"/>
      <c r="B266" s="221"/>
      <c r="C266" s="31" t="s">
        <v>8</v>
      </c>
      <c r="D266" s="220"/>
      <c r="E266" s="220"/>
      <c r="F266" s="56">
        <f t="shared" si="69"/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</row>
    <row r="267" spans="1:18" s="30" customFormat="1" ht="15">
      <c r="A267" s="219"/>
      <c r="B267" s="222"/>
      <c r="C267" s="31" t="s">
        <v>87</v>
      </c>
      <c r="D267" s="220"/>
      <c r="E267" s="220"/>
      <c r="F267" s="56">
        <f t="shared" si="69"/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</row>
    <row r="268" spans="1:18" s="30" customFormat="1" ht="15">
      <c r="A268" s="219" t="s">
        <v>713</v>
      </c>
      <c r="B268" s="52" t="s">
        <v>315</v>
      </c>
      <c r="C268" s="51" t="s">
        <v>119</v>
      </c>
      <c r="D268" s="220"/>
      <c r="E268" s="220"/>
      <c r="F268" s="56">
        <f>SUM(G268:R268)</f>
        <v>229874.154</v>
      </c>
      <c r="G268" s="46">
        <f>SUM(G269:G272)</f>
        <v>0</v>
      </c>
      <c r="H268" s="46">
        <f aca="true" t="shared" si="79" ref="H268:R268">SUM(H269:H272)</f>
        <v>0</v>
      </c>
      <c r="I268" s="46">
        <f t="shared" si="79"/>
        <v>0</v>
      </c>
      <c r="J268" s="46">
        <f t="shared" si="79"/>
        <v>0</v>
      </c>
      <c r="K268" s="46">
        <f t="shared" si="79"/>
        <v>0</v>
      </c>
      <c r="L268" s="46">
        <f t="shared" si="79"/>
        <v>0</v>
      </c>
      <c r="M268" s="46">
        <f t="shared" si="79"/>
        <v>0</v>
      </c>
      <c r="N268" s="46">
        <f t="shared" si="79"/>
        <v>0</v>
      </c>
      <c r="O268" s="46">
        <f t="shared" si="79"/>
        <v>0</v>
      </c>
      <c r="P268" s="46">
        <f t="shared" si="79"/>
        <v>229874.154</v>
      </c>
      <c r="Q268" s="46">
        <f t="shared" si="79"/>
        <v>0</v>
      </c>
      <c r="R268" s="46">
        <f t="shared" si="79"/>
        <v>0</v>
      </c>
    </row>
    <row r="269" spans="1:18" s="30" customFormat="1" ht="15">
      <c r="A269" s="219"/>
      <c r="B269" s="221" t="s">
        <v>432</v>
      </c>
      <c r="C269" s="31" t="s">
        <v>6</v>
      </c>
      <c r="D269" s="220"/>
      <c r="E269" s="220"/>
      <c r="F269" s="56">
        <f>SUM(G269:R269)</f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</row>
    <row r="270" spans="1:18" s="30" customFormat="1" ht="15">
      <c r="A270" s="219"/>
      <c r="B270" s="221"/>
      <c r="C270" s="31" t="s">
        <v>7</v>
      </c>
      <c r="D270" s="220"/>
      <c r="E270" s="220"/>
      <c r="F270" s="56">
        <f>SUM(G270:R270)</f>
        <v>229874.154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229874.154</v>
      </c>
      <c r="Q270" s="44">
        <v>0</v>
      </c>
      <c r="R270" s="44">
        <v>0</v>
      </c>
    </row>
    <row r="271" spans="1:18" s="30" customFormat="1" ht="15">
      <c r="A271" s="219"/>
      <c r="B271" s="221"/>
      <c r="C271" s="31" t="s">
        <v>8</v>
      </c>
      <c r="D271" s="220"/>
      <c r="E271" s="220"/>
      <c r="F271" s="56">
        <f>SUM(G271:R271)</f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</row>
    <row r="272" spans="1:18" s="30" customFormat="1" ht="15">
      <c r="A272" s="219"/>
      <c r="B272" s="222"/>
      <c r="C272" s="31" t="s">
        <v>87</v>
      </c>
      <c r="D272" s="220"/>
      <c r="E272" s="220"/>
      <c r="F272" s="56">
        <f>SUM(G272:R272)</f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</row>
    <row r="273" spans="1:18" s="30" customFormat="1" ht="15">
      <c r="A273" s="219" t="s">
        <v>714</v>
      </c>
      <c r="B273" s="53" t="s">
        <v>316</v>
      </c>
      <c r="C273" s="51" t="s">
        <v>119</v>
      </c>
      <c r="D273" s="220"/>
      <c r="E273" s="220"/>
      <c r="F273" s="56">
        <f aca="true" t="shared" si="80" ref="F273:F326">SUM(G273:R273)</f>
        <v>9830.552</v>
      </c>
      <c r="G273" s="46">
        <f>SUM(G274:G277)</f>
        <v>0</v>
      </c>
      <c r="H273" s="46">
        <f aca="true" t="shared" si="81" ref="H273:R273">SUM(H274:H277)</f>
        <v>0</v>
      </c>
      <c r="I273" s="46">
        <f t="shared" si="81"/>
        <v>0</v>
      </c>
      <c r="J273" s="46">
        <f t="shared" si="81"/>
        <v>9466.927</v>
      </c>
      <c r="K273" s="46">
        <f t="shared" si="81"/>
        <v>363.625</v>
      </c>
      <c r="L273" s="46">
        <f t="shared" si="81"/>
        <v>0</v>
      </c>
      <c r="M273" s="46">
        <f t="shared" si="81"/>
        <v>0</v>
      </c>
      <c r="N273" s="46">
        <f t="shared" si="81"/>
        <v>0</v>
      </c>
      <c r="O273" s="46">
        <f t="shared" si="81"/>
        <v>0</v>
      </c>
      <c r="P273" s="46">
        <f t="shared" si="81"/>
        <v>0</v>
      </c>
      <c r="Q273" s="46">
        <f t="shared" si="81"/>
        <v>0</v>
      </c>
      <c r="R273" s="46">
        <f t="shared" si="81"/>
        <v>0</v>
      </c>
    </row>
    <row r="274" spans="1:18" s="30" customFormat="1" ht="15">
      <c r="A274" s="219"/>
      <c r="B274" s="221" t="s">
        <v>146</v>
      </c>
      <c r="C274" s="31" t="s">
        <v>6</v>
      </c>
      <c r="D274" s="220"/>
      <c r="E274" s="220"/>
      <c r="F274" s="56">
        <f t="shared" si="80"/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</row>
    <row r="275" spans="1:18" s="30" customFormat="1" ht="15">
      <c r="A275" s="219"/>
      <c r="B275" s="221"/>
      <c r="C275" s="31" t="s">
        <v>7</v>
      </c>
      <c r="D275" s="220"/>
      <c r="E275" s="220"/>
      <c r="F275" s="56">
        <f t="shared" si="80"/>
        <v>9830.552</v>
      </c>
      <c r="G275" s="44">
        <v>0</v>
      </c>
      <c r="H275" s="44">
        <v>0</v>
      </c>
      <c r="I275" s="44">
        <v>0</v>
      </c>
      <c r="J275" s="44">
        <v>9466.927</v>
      </c>
      <c r="K275" s="44">
        <v>363.625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</row>
    <row r="276" spans="1:18" s="30" customFormat="1" ht="15">
      <c r="A276" s="219"/>
      <c r="B276" s="221"/>
      <c r="C276" s="31" t="s">
        <v>8</v>
      </c>
      <c r="D276" s="220"/>
      <c r="E276" s="220"/>
      <c r="F276" s="56">
        <f t="shared" si="80"/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</row>
    <row r="277" spans="1:18" s="30" customFormat="1" ht="15">
      <c r="A277" s="219"/>
      <c r="B277" s="222"/>
      <c r="C277" s="31" t="s">
        <v>87</v>
      </c>
      <c r="D277" s="220"/>
      <c r="E277" s="220"/>
      <c r="F277" s="56">
        <f t="shared" si="80"/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</row>
    <row r="278" spans="1:18" s="30" customFormat="1" ht="15">
      <c r="A278" s="219" t="s">
        <v>715</v>
      </c>
      <c r="B278" s="53" t="s">
        <v>317</v>
      </c>
      <c r="C278" s="51" t="s">
        <v>119</v>
      </c>
      <c r="D278" s="220"/>
      <c r="E278" s="220"/>
      <c r="F278" s="56">
        <f t="shared" si="80"/>
        <v>20311.49</v>
      </c>
      <c r="G278" s="46">
        <f>SUM(G279:G282)</f>
        <v>0</v>
      </c>
      <c r="H278" s="46">
        <f aca="true" t="shared" si="82" ref="H278:R278">SUM(H279:H282)</f>
        <v>0</v>
      </c>
      <c r="I278" s="46">
        <f t="shared" si="82"/>
        <v>0</v>
      </c>
      <c r="J278" s="46">
        <f t="shared" si="82"/>
        <v>19996.437</v>
      </c>
      <c r="K278" s="46">
        <f t="shared" si="82"/>
        <v>315.053</v>
      </c>
      <c r="L278" s="46">
        <f t="shared" si="82"/>
        <v>0</v>
      </c>
      <c r="M278" s="46">
        <f t="shared" si="82"/>
        <v>0</v>
      </c>
      <c r="N278" s="46">
        <f t="shared" si="82"/>
        <v>0</v>
      </c>
      <c r="O278" s="46">
        <f t="shared" si="82"/>
        <v>0</v>
      </c>
      <c r="P278" s="46">
        <f t="shared" si="82"/>
        <v>0</v>
      </c>
      <c r="Q278" s="46">
        <f t="shared" si="82"/>
        <v>0</v>
      </c>
      <c r="R278" s="46">
        <f t="shared" si="82"/>
        <v>0</v>
      </c>
    </row>
    <row r="279" spans="1:18" s="30" customFormat="1" ht="15">
      <c r="A279" s="219"/>
      <c r="B279" s="221" t="s">
        <v>141</v>
      </c>
      <c r="C279" s="31" t="s">
        <v>6</v>
      </c>
      <c r="D279" s="220"/>
      <c r="E279" s="220"/>
      <c r="F279" s="56">
        <f t="shared" si="80"/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</row>
    <row r="280" spans="1:18" s="30" customFormat="1" ht="15">
      <c r="A280" s="219"/>
      <c r="B280" s="221"/>
      <c r="C280" s="31" t="s">
        <v>7</v>
      </c>
      <c r="D280" s="220"/>
      <c r="E280" s="220"/>
      <c r="F280" s="56">
        <f t="shared" si="80"/>
        <v>20311.49</v>
      </c>
      <c r="G280" s="44">
        <v>0</v>
      </c>
      <c r="H280" s="44">
        <v>0</v>
      </c>
      <c r="I280" s="44">
        <v>0</v>
      </c>
      <c r="J280" s="44">
        <v>19996.437</v>
      </c>
      <c r="K280" s="44">
        <v>315.053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</row>
    <row r="281" spans="1:18" s="30" customFormat="1" ht="15">
      <c r="A281" s="219"/>
      <c r="B281" s="221"/>
      <c r="C281" s="31" t="s">
        <v>8</v>
      </c>
      <c r="D281" s="220"/>
      <c r="E281" s="220"/>
      <c r="F281" s="56">
        <f t="shared" si="80"/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</row>
    <row r="282" spans="1:18" s="30" customFormat="1" ht="15">
      <c r="A282" s="219"/>
      <c r="B282" s="222"/>
      <c r="C282" s="31" t="s">
        <v>87</v>
      </c>
      <c r="D282" s="220"/>
      <c r="E282" s="220"/>
      <c r="F282" s="56">
        <f t="shared" si="80"/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</row>
    <row r="283" spans="1:18" s="48" customFormat="1" ht="14.25">
      <c r="A283" s="219" t="s">
        <v>716</v>
      </c>
      <c r="B283" s="53" t="s">
        <v>788</v>
      </c>
      <c r="C283" s="51" t="s">
        <v>119</v>
      </c>
      <c r="D283" s="220"/>
      <c r="E283" s="220"/>
      <c r="F283" s="56">
        <f t="shared" si="80"/>
        <v>13909.472</v>
      </c>
      <c r="G283" s="46">
        <f>SUM(G284:G287)</f>
        <v>6634.18619</v>
      </c>
      <c r="H283" s="46">
        <f aca="true" t="shared" si="83" ref="H283:R283">SUM(H284:H287)</f>
        <v>7275.28581</v>
      </c>
      <c r="I283" s="46">
        <f t="shared" si="83"/>
        <v>0</v>
      </c>
      <c r="J283" s="46">
        <f t="shared" si="83"/>
        <v>0</v>
      </c>
      <c r="K283" s="46">
        <f t="shared" si="83"/>
        <v>0</v>
      </c>
      <c r="L283" s="46">
        <f t="shared" si="83"/>
        <v>0</v>
      </c>
      <c r="M283" s="46">
        <f t="shared" si="83"/>
        <v>0</v>
      </c>
      <c r="N283" s="46">
        <f t="shared" si="83"/>
        <v>0</v>
      </c>
      <c r="O283" s="46">
        <f t="shared" si="83"/>
        <v>0</v>
      </c>
      <c r="P283" s="46">
        <f t="shared" si="83"/>
        <v>0</v>
      </c>
      <c r="Q283" s="46">
        <f t="shared" si="83"/>
        <v>0</v>
      </c>
      <c r="R283" s="46">
        <f t="shared" si="83"/>
        <v>0</v>
      </c>
    </row>
    <row r="284" spans="1:18" s="30" customFormat="1" ht="15">
      <c r="A284" s="219"/>
      <c r="B284" s="221" t="s">
        <v>81</v>
      </c>
      <c r="C284" s="31" t="s">
        <v>6</v>
      </c>
      <c r="D284" s="220"/>
      <c r="E284" s="220"/>
      <c r="F284" s="56">
        <f t="shared" si="80"/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</row>
    <row r="285" spans="1:18" s="30" customFormat="1" ht="15">
      <c r="A285" s="219"/>
      <c r="B285" s="221"/>
      <c r="C285" s="31" t="s">
        <v>7</v>
      </c>
      <c r="D285" s="220"/>
      <c r="E285" s="220"/>
      <c r="F285" s="56">
        <f t="shared" si="80"/>
        <v>13909.472</v>
      </c>
      <c r="G285" s="44">
        <v>6634.18619</v>
      </c>
      <c r="H285" s="44">
        <v>7275.28581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</row>
    <row r="286" spans="1:18" s="30" customFormat="1" ht="15">
      <c r="A286" s="219"/>
      <c r="B286" s="221"/>
      <c r="C286" s="31" t="s">
        <v>8</v>
      </c>
      <c r="D286" s="220"/>
      <c r="E286" s="220"/>
      <c r="F286" s="56">
        <f t="shared" si="80"/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</row>
    <row r="287" spans="1:18" s="30" customFormat="1" ht="15">
      <c r="A287" s="219"/>
      <c r="B287" s="222"/>
      <c r="C287" s="31" t="s">
        <v>87</v>
      </c>
      <c r="D287" s="220"/>
      <c r="E287" s="220"/>
      <c r="F287" s="56">
        <f t="shared" si="80"/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</row>
    <row r="288" spans="1:18" s="48" customFormat="1" ht="15" customHeight="1">
      <c r="A288" s="219" t="s">
        <v>717</v>
      </c>
      <c r="B288" s="52" t="s">
        <v>318</v>
      </c>
      <c r="C288" s="51" t="s">
        <v>119</v>
      </c>
      <c r="D288" s="220"/>
      <c r="E288" s="220"/>
      <c r="F288" s="56">
        <f t="shared" si="80"/>
        <v>26227.915</v>
      </c>
      <c r="G288" s="46">
        <f>SUM(G289:G292)</f>
        <v>6213.997</v>
      </c>
      <c r="H288" s="46">
        <f aca="true" t="shared" si="84" ref="H288:R288">SUM(H289:H292)</f>
        <v>10357.005</v>
      </c>
      <c r="I288" s="46">
        <f t="shared" si="84"/>
        <v>9656.913</v>
      </c>
      <c r="J288" s="46">
        <f t="shared" si="84"/>
        <v>0</v>
      </c>
      <c r="K288" s="46">
        <f t="shared" si="84"/>
        <v>0</v>
      </c>
      <c r="L288" s="46">
        <f t="shared" si="84"/>
        <v>0</v>
      </c>
      <c r="M288" s="46">
        <f t="shared" si="84"/>
        <v>0</v>
      </c>
      <c r="N288" s="46">
        <f t="shared" si="84"/>
        <v>0</v>
      </c>
      <c r="O288" s="46">
        <f t="shared" si="84"/>
        <v>0</v>
      </c>
      <c r="P288" s="46">
        <f t="shared" si="84"/>
        <v>0</v>
      </c>
      <c r="Q288" s="46">
        <f t="shared" si="84"/>
        <v>0</v>
      </c>
      <c r="R288" s="46">
        <f t="shared" si="84"/>
        <v>0</v>
      </c>
    </row>
    <row r="289" spans="1:18" s="30" customFormat="1" ht="15">
      <c r="A289" s="219"/>
      <c r="B289" s="221" t="s">
        <v>148</v>
      </c>
      <c r="C289" s="31" t="s">
        <v>6</v>
      </c>
      <c r="D289" s="220"/>
      <c r="E289" s="220"/>
      <c r="F289" s="56">
        <f t="shared" si="80"/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</row>
    <row r="290" spans="1:18" s="30" customFormat="1" ht="15">
      <c r="A290" s="219"/>
      <c r="B290" s="221"/>
      <c r="C290" s="31" t="s">
        <v>7</v>
      </c>
      <c r="D290" s="220"/>
      <c r="E290" s="220"/>
      <c r="F290" s="56">
        <f t="shared" si="80"/>
        <v>26227.915</v>
      </c>
      <c r="G290" s="44">
        <v>6213.997</v>
      </c>
      <c r="H290" s="44">
        <v>10357.005</v>
      </c>
      <c r="I290" s="44">
        <v>9656.913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</row>
    <row r="291" spans="1:18" s="30" customFormat="1" ht="15">
      <c r="A291" s="219"/>
      <c r="B291" s="221"/>
      <c r="C291" s="31" t="s">
        <v>8</v>
      </c>
      <c r="D291" s="220"/>
      <c r="E291" s="220"/>
      <c r="F291" s="56">
        <f t="shared" si="80"/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</row>
    <row r="292" spans="1:18" s="30" customFormat="1" ht="15">
      <c r="A292" s="219"/>
      <c r="B292" s="222"/>
      <c r="C292" s="31" t="s">
        <v>87</v>
      </c>
      <c r="D292" s="220"/>
      <c r="E292" s="220"/>
      <c r="F292" s="56">
        <f t="shared" si="80"/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</row>
    <row r="293" spans="1:18" s="30" customFormat="1" ht="15">
      <c r="A293" s="219" t="s">
        <v>718</v>
      </c>
      <c r="B293" s="52" t="s">
        <v>789</v>
      </c>
      <c r="C293" s="51" t="s">
        <v>119</v>
      </c>
      <c r="D293" s="220"/>
      <c r="E293" s="220"/>
      <c r="F293" s="56">
        <f t="shared" si="80"/>
        <v>582978.06253</v>
      </c>
      <c r="G293" s="46">
        <f>SUM(G294:G297)</f>
        <v>0</v>
      </c>
      <c r="H293" s="46">
        <f aca="true" t="shared" si="85" ref="H293:R293">SUM(H294:H297)</f>
        <v>0</v>
      </c>
      <c r="I293" s="46">
        <f t="shared" si="85"/>
        <v>0</v>
      </c>
      <c r="J293" s="46">
        <f t="shared" si="85"/>
        <v>121456.99415</v>
      </c>
      <c r="K293" s="46">
        <f t="shared" si="85"/>
        <v>214237.30065</v>
      </c>
      <c r="L293" s="46">
        <f t="shared" si="85"/>
        <v>134591.10793</v>
      </c>
      <c r="M293" s="46">
        <f t="shared" si="85"/>
        <v>112692.6598</v>
      </c>
      <c r="N293" s="46">
        <f t="shared" si="85"/>
        <v>0</v>
      </c>
      <c r="O293" s="46">
        <f t="shared" si="85"/>
        <v>0</v>
      </c>
      <c r="P293" s="46">
        <f t="shared" si="85"/>
        <v>0</v>
      </c>
      <c r="Q293" s="46">
        <f t="shared" si="85"/>
        <v>0</v>
      </c>
      <c r="R293" s="46">
        <f t="shared" si="85"/>
        <v>0</v>
      </c>
    </row>
    <row r="294" spans="1:18" s="30" customFormat="1" ht="15">
      <c r="A294" s="219"/>
      <c r="B294" s="221" t="s">
        <v>147</v>
      </c>
      <c r="C294" s="31" t="s">
        <v>6</v>
      </c>
      <c r="D294" s="220"/>
      <c r="E294" s="220"/>
      <c r="F294" s="56">
        <f t="shared" si="80"/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</row>
    <row r="295" spans="1:18" s="30" customFormat="1" ht="15">
      <c r="A295" s="219"/>
      <c r="B295" s="221"/>
      <c r="C295" s="31" t="s">
        <v>7</v>
      </c>
      <c r="D295" s="220"/>
      <c r="E295" s="220"/>
      <c r="F295" s="56">
        <f t="shared" si="80"/>
        <v>582978.06253</v>
      </c>
      <c r="G295" s="44">
        <v>0</v>
      </c>
      <c r="H295" s="44">
        <v>0</v>
      </c>
      <c r="I295" s="44">
        <v>0</v>
      </c>
      <c r="J295" s="44">
        <v>121456.99415</v>
      </c>
      <c r="K295" s="44">
        <v>214237.30065</v>
      </c>
      <c r="L295" s="44">
        <v>134591.10793</v>
      </c>
      <c r="M295" s="44">
        <v>112692.6598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</row>
    <row r="296" spans="1:18" s="30" customFormat="1" ht="15">
      <c r="A296" s="219"/>
      <c r="B296" s="221"/>
      <c r="C296" s="31" t="s">
        <v>8</v>
      </c>
      <c r="D296" s="220"/>
      <c r="E296" s="220"/>
      <c r="F296" s="56">
        <f t="shared" si="80"/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</row>
    <row r="297" spans="1:18" s="30" customFormat="1" ht="15">
      <c r="A297" s="219"/>
      <c r="B297" s="222"/>
      <c r="C297" s="31" t="s">
        <v>87</v>
      </c>
      <c r="D297" s="220"/>
      <c r="E297" s="220"/>
      <c r="F297" s="56">
        <f t="shared" si="80"/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</row>
    <row r="298" spans="1:18" s="30" customFormat="1" ht="15">
      <c r="A298" s="219" t="s">
        <v>719</v>
      </c>
      <c r="B298" s="52" t="s">
        <v>319</v>
      </c>
      <c r="C298" s="51" t="s">
        <v>119</v>
      </c>
      <c r="D298" s="220"/>
      <c r="E298" s="220"/>
      <c r="F298" s="56">
        <f t="shared" si="80"/>
        <v>21797.55527</v>
      </c>
      <c r="G298" s="46">
        <f>SUM(G299:G302)</f>
        <v>0</v>
      </c>
      <c r="H298" s="46">
        <f>SUM(H299:H302)</f>
        <v>0</v>
      </c>
      <c r="I298" s="46">
        <f aca="true" t="shared" si="86" ref="I298:R298">SUM(I299:I302)</f>
        <v>21797.55527</v>
      </c>
      <c r="J298" s="46">
        <f t="shared" si="86"/>
        <v>0</v>
      </c>
      <c r="K298" s="46">
        <f t="shared" si="86"/>
        <v>0</v>
      </c>
      <c r="L298" s="46">
        <f t="shared" si="86"/>
        <v>0</v>
      </c>
      <c r="M298" s="46">
        <f t="shared" si="86"/>
        <v>0</v>
      </c>
      <c r="N298" s="46">
        <f t="shared" si="86"/>
        <v>0</v>
      </c>
      <c r="O298" s="46">
        <f t="shared" si="86"/>
        <v>0</v>
      </c>
      <c r="P298" s="46">
        <f t="shared" si="86"/>
        <v>0</v>
      </c>
      <c r="Q298" s="46">
        <f t="shared" si="86"/>
        <v>0</v>
      </c>
      <c r="R298" s="46">
        <f t="shared" si="86"/>
        <v>0</v>
      </c>
    </row>
    <row r="299" spans="1:18" s="30" customFormat="1" ht="15">
      <c r="A299" s="219"/>
      <c r="B299" s="221" t="s">
        <v>149</v>
      </c>
      <c r="C299" s="31" t="s">
        <v>6</v>
      </c>
      <c r="D299" s="220"/>
      <c r="E299" s="220"/>
      <c r="F299" s="56">
        <f t="shared" si="80"/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</row>
    <row r="300" spans="1:18" s="30" customFormat="1" ht="15">
      <c r="A300" s="219"/>
      <c r="B300" s="221"/>
      <c r="C300" s="31" t="s">
        <v>7</v>
      </c>
      <c r="D300" s="220"/>
      <c r="E300" s="220"/>
      <c r="F300" s="56">
        <f t="shared" si="80"/>
        <v>21797.55527</v>
      </c>
      <c r="G300" s="44">
        <v>0</v>
      </c>
      <c r="H300" s="44">
        <v>0</v>
      </c>
      <c r="I300" s="44">
        <v>21797.55527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</row>
    <row r="301" spans="1:18" s="30" customFormat="1" ht="15">
      <c r="A301" s="219"/>
      <c r="B301" s="221"/>
      <c r="C301" s="31" t="s">
        <v>8</v>
      </c>
      <c r="D301" s="220"/>
      <c r="E301" s="220"/>
      <c r="F301" s="56">
        <f t="shared" si="80"/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</row>
    <row r="302" spans="1:18" s="30" customFormat="1" ht="15">
      <c r="A302" s="219"/>
      <c r="B302" s="222"/>
      <c r="C302" s="31" t="s">
        <v>87</v>
      </c>
      <c r="D302" s="220"/>
      <c r="E302" s="220"/>
      <c r="F302" s="56">
        <f t="shared" si="80"/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</row>
    <row r="303" spans="1:18" s="30" customFormat="1" ht="15">
      <c r="A303" s="219" t="s">
        <v>720</v>
      </c>
      <c r="B303" s="52" t="s">
        <v>320</v>
      </c>
      <c r="C303" s="51" t="s">
        <v>119</v>
      </c>
      <c r="D303" s="220"/>
      <c r="E303" s="220"/>
      <c r="F303" s="56">
        <f>SUM(G303:R303)</f>
        <v>115324.283</v>
      </c>
      <c r="G303" s="46">
        <f>SUM(G304:G307)</f>
        <v>0</v>
      </c>
      <c r="H303" s="46">
        <f>SUM(H304:H307)</f>
        <v>0</v>
      </c>
      <c r="I303" s="46">
        <f aca="true" t="shared" si="87" ref="I303:R303">SUM(I304:I307)</f>
        <v>0</v>
      </c>
      <c r="J303" s="46">
        <f t="shared" si="87"/>
        <v>0</v>
      </c>
      <c r="K303" s="46">
        <f t="shared" si="87"/>
        <v>0</v>
      </c>
      <c r="L303" s="46">
        <f t="shared" si="87"/>
        <v>0</v>
      </c>
      <c r="M303" s="46">
        <f t="shared" si="87"/>
        <v>0</v>
      </c>
      <c r="N303" s="46">
        <f t="shared" si="87"/>
        <v>0</v>
      </c>
      <c r="O303" s="46">
        <f t="shared" si="87"/>
        <v>0</v>
      </c>
      <c r="P303" s="46">
        <f t="shared" si="87"/>
        <v>115324.283</v>
      </c>
      <c r="Q303" s="46">
        <f t="shared" si="87"/>
        <v>0</v>
      </c>
      <c r="R303" s="46">
        <f t="shared" si="87"/>
        <v>0</v>
      </c>
    </row>
    <row r="304" spans="1:18" s="30" customFormat="1" ht="15">
      <c r="A304" s="219"/>
      <c r="B304" s="221" t="s">
        <v>431</v>
      </c>
      <c r="C304" s="31" t="s">
        <v>6</v>
      </c>
      <c r="D304" s="220"/>
      <c r="E304" s="220"/>
      <c r="F304" s="56">
        <f>SUM(G304:R304)</f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</row>
    <row r="305" spans="1:18" s="30" customFormat="1" ht="15">
      <c r="A305" s="219"/>
      <c r="B305" s="221"/>
      <c r="C305" s="31" t="s">
        <v>7</v>
      </c>
      <c r="D305" s="220"/>
      <c r="E305" s="220"/>
      <c r="F305" s="56">
        <f>SUM(G305:R305)</f>
        <v>115324.283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115324.283</v>
      </c>
      <c r="Q305" s="44">
        <v>0</v>
      </c>
      <c r="R305" s="44">
        <v>0</v>
      </c>
    </row>
    <row r="306" spans="1:18" s="30" customFormat="1" ht="15">
      <c r="A306" s="219"/>
      <c r="B306" s="221"/>
      <c r="C306" s="31" t="s">
        <v>8</v>
      </c>
      <c r="D306" s="220"/>
      <c r="E306" s="220"/>
      <c r="F306" s="56">
        <f>SUM(G306:R306)</f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</row>
    <row r="307" spans="1:18" s="30" customFormat="1" ht="15">
      <c r="A307" s="219"/>
      <c r="B307" s="222"/>
      <c r="C307" s="31" t="s">
        <v>87</v>
      </c>
      <c r="D307" s="220"/>
      <c r="E307" s="220"/>
      <c r="F307" s="56">
        <f>SUM(G307:R307)</f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</row>
    <row r="308" spans="1:18" s="48" customFormat="1" ht="14.25">
      <c r="A308" s="219" t="s">
        <v>721</v>
      </c>
      <c r="B308" s="52" t="s">
        <v>321</v>
      </c>
      <c r="C308" s="51" t="s">
        <v>119</v>
      </c>
      <c r="D308" s="220"/>
      <c r="E308" s="220"/>
      <c r="F308" s="56">
        <f t="shared" si="80"/>
        <v>5958.03899</v>
      </c>
      <c r="G308" s="46">
        <f>SUM(G309:G312)</f>
        <v>686.83262</v>
      </c>
      <c r="H308" s="46">
        <f aca="true" t="shared" si="88" ref="H308:R308">SUM(H309:H312)</f>
        <v>5271.20637</v>
      </c>
      <c r="I308" s="46">
        <f t="shared" si="88"/>
        <v>0</v>
      </c>
      <c r="J308" s="46">
        <f t="shared" si="88"/>
        <v>0</v>
      </c>
      <c r="K308" s="46">
        <f t="shared" si="88"/>
        <v>0</v>
      </c>
      <c r="L308" s="46">
        <f t="shared" si="88"/>
        <v>0</v>
      </c>
      <c r="M308" s="46">
        <f t="shared" si="88"/>
        <v>0</v>
      </c>
      <c r="N308" s="46">
        <f t="shared" si="88"/>
        <v>0</v>
      </c>
      <c r="O308" s="46">
        <f t="shared" si="88"/>
        <v>0</v>
      </c>
      <c r="P308" s="46">
        <f t="shared" si="88"/>
        <v>0</v>
      </c>
      <c r="Q308" s="46">
        <f t="shared" si="88"/>
        <v>0</v>
      </c>
      <c r="R308" s="46">
        <f t="shared" si="88"/>
        <v>0</v>
      </c>
    </row>
    <row r="309" spans="1:18" s="30" customFormat="1" ht="15">
      <c r="A309" s="219"/>
      <c r="B309" s="221" t="s">
        <v>106</v>
      </c>
      <c r="C309" s="31" t="s">
        <v>6</v>
      </c>
      <c r="D309" s="220"/>
      <c r="E309" s="220"/>
      <c r="F309" s="56">
        <f t="shared" si="80"/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</row>
    <row r="310" spans="1:18" s="30" customFormat="1" ht="15">
      <c r="A310" s="219"/>
      <c r="B310" s="221"/>
      <c r="C310" s="31" t="s">
        <v>7</v>
      </c>
      <c r="D310" s="220"/>
      <c r="E310" s="220"/>
      <c r="F310" s="56">
        <f t="shared" si="80"/>
        <v>5958.03899</v>
      </c>
      <c r="G310" s="44">
        <v>686.83262</v>
      </c>
      <c r="H310" s="44">
        <v>5271.20637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</row>
    <row r="311" spans="1:18" s="30" customFormat="1" ht="15">
      <c r="A311" s="219"/>
      <c r="B311" s="221"/>
      <c r="C311" s="31" t="s">
        <v>8</v>
      </c>
      <c r="D311" s="220"/>
      <c r="E311" s="220"/>
      <c r="F311" s="56">
        <f t="shared" si="80"/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</row>
    <row r="312" spans="1:18" s="30" customFormat="1" ht="15">
      <c r="A312" s="219"/>
      <c r="B312" s="222"/>
      <c r="C312" s="31" t="s">
        <v>87</v>
      </c>
      <c r="D312" s="220"/>
      <c r="E312" s="220"/>
      <c r="F312" s="56">
        <f t="shared" si="80"/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</row>
    <row r="313" spans="1:18" s="48" customFormat="1" ht="14.25">
      <c r="A313" s="219" t="s">
        <v>722</v>
      </c>
      <c r="B313" s="52" t="s">
        <v>322</v>
      </c>
      <c r="C313" s="51" t="s">
        <v>119</v>
      </c>
      <c r="D313" s="220"/>
      <c r="E313" s="220"/>
      <c r="F313" s="56">
        <f t="shared" si="80"/>
        <v>9164.46636</v>
      </c>
      <c r="G313" s="46">
        <f>SUM(G314:G317)</f>
        <v>9164.46636</v>
      </c>
      <c r="H313" s="46">
        <f aca="true" t="shared" si="89" ref="H313:R313">SUM(H314:H317)</f>
        <v>0</v>
      </c>
      <c r="I313" s="46">
        <f t="shared" si="89"/>
        <v>0</v>
      </c>
      <c r="J313" s="46">
        <f t="shared" si="89"/>
        <v>0</v>
      </c>
      <c r="K313" s="46">
        <f t="shared" si="89"/>
        <v>0</v>
      </c>
      <c r="L313" s="46">
        <f t="shared" si="89"/>
        <v>0</v>
      </c>
      <c r="M313" s="46">
        <f t="shared" si="89"/>
        <v>0</v>
      </c>
      <c r="N313" s="46">
        <f t="shared" si="89"/>
        <v>0</v>
      </c>
      <c r="O313" s="46">
        <f t="shared" si="89"/>
        <v>0</v>
      </c>
      <c r="P313" s="46">
        <f t="shared" si="89"/>
        <v>0</v>
      </c>
      <c r="Q313" s="46">
        <f t="shared" si="89"/>
        <v>0</v>
      </c>
      <c r="R313" s="46">
        <f t="shared" si="89"/>
        <v>0</v>
      </c>
    </row>
    <row r="314" spans="1:18" s="30" customFormat="1" ht="15">
      <c r="A314" s="219"/>
      <c r="B314" s="221" t="s">
        <v>140</v>
      </c>
      <c r="C314" s="31" t="s">
        <v>6</v>
      </c>
      <c r="D314" s="220"/>
      <c r="E314" s="220"/>
      <c r="F314" s="56">
        <f t="shared" si="80"/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</row>
    <row r="315" spans="1:18" s="30" customFormat="1" ht="15">
      <c r="A315" s="219"/>
      <c r="B315" s="221"/>
      <c r="C315" s="31" t="s">
        <v>7</v>
      </c>
      <c r="D315" s="220"/>
      <c r="E315" s="220"/>
      <c r="F315" s="56">
        <f t="shared" si="80"/>
        <v>9164.46636</v>
      </c>
      <c r="G315" s="44">
        <v>9164.46636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</row>
    <row r="316" spans="1:18" s="30" customFormat="1" ht="15">
      <c r="A316" s="219"/>
      <c r="B316" s="221"/>
      <c r="C316" s="31" t="s">
        <v>8</v>
      </c>
      <c r="D316" s="220"/>
      <c r="E316" s="220"/>
      <c r="F316" s="56">
        <f t="shared" si="80"/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</row>
    <row r="317" spans="1:18" s="30" customFormat="1" ht="15">
      <c r="A317" s="219"/>
      <c r="B317" s="222"/>
      <c r="C317" s="31" t="s">
        <v>87</v>
      </c>
      <c r="D317" s="220"/>
      <c r="E317" s="220"/>
      <c r="F317" s="56">
        <f t="shared" si="80"/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</row>
    <row r="318" spans="1:18" s="30" customFormat="1" ht="15">
      <c r="A318" s="219" t="s">
        <v>723</v>
      </c>
      <c r="B318" s="52" t="s">
        <v>323</v>
      </c>
      <c r="C318" s="51" t="s">
        <v>119</v>
      </c>
      <c r="D318" s="220"/>
      <c r="E318" s="220"/>
      <c r="F318" s="56">
        <f t="shared" si="80"/>
        <v>12699.227</v>
      </c>
      <c r="G318" s="46">
        <f>SUM(G319:G322)</f>
        <v>0</v>
      </c>
      <c r="H318" s="46">
        <f aca="true" t="shared" si="90" ref="H318:R318">SUM(H319:H322)</f>
        <v>0</v>
      </c>
      <c r="I318" s="46">
        <f t="shared" si="90"/>
        <v>0</v>
      </c>
      <c r="J318" s="46">
        <f t="shared" si="90"/>
        <v>4559.09</v>
      </c>
      <c r="K318" s="46">
        <f t="shared" si="90"/>
        <v>7625.47</v>
      </c>
      <c r="L318" s="46">
        <f t="shared" si="90"/>
        <v>514.667</v>
      </c>
      <c r="M318" s="46">
        <f t="shared" si="90"/>
        <v>0</v>
      </c>
      <c r="N318" s="46">
        <f t="shared" si="90"/>
        <v>0</v>
      </c>
      <c r="O318" s="46">
        <f t="shared" si="90"/>
        <v>0</v>
      </c>
      <c r="P318" s="46">
        <f t="shared" si="90"/>
        <v>0</v>
      </c>
      <c r="Q318" s="46">
        <f t="shared" si="90"/>
        <v>0</v>
      </c>
      <c r="R318" s="46">
        <f t="shared" si="90"/>
        <v>0</v>
      </c>
    </row>
    <row r="319" spans="1:18" s="30" customFormat="1" ht="15">
      <c r="A319" s="219"/>
      <c r="B319" s="221" t="s">
        <v>144</v>
      </c>
      <c r="C319" s="31" t="s">
        <v>6</v>
      </c>
      <c r="D319" s="220"/>
      <c r="E319" s="220"/>
      <c r="F319" s="56">
        <f t="shared" si="80"/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</row>
    <row r="320" spans="1:18" s="30" customFormat="1" ht="15">
      <c r="A320" s="219"/>
      <c r="B320" s="221"/>
      <c r="C320" s="31" t="s">
        <v>7</v>
      </c>
      <c r="D320" s="220"/>
      <c r="E320" s="220"/>
      <c r="F320" s="56">
        <f t="shared" si="80"/>
        <v>12699.227</v>
      </c>
      <c r="G320" s="44">
        <v>0</v>
      </c>
      <c r="H320" s="44">
        <v>0</v>
      </c>
      <c r="I320" s="44">
        <v>0</v>
      </c>
      <c r="J320" s="44">
        <v>4559.09</v>
      </c>
      <c r="K320" s="44">
        <v>7625.47</v>
      </c>
      <c r="L320" s="44">
        <v>514.667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</row>
    <row r="321" spans="1:18" s="30" customFormat="1" ht="15">
      <c r="A321" s="219"/>
      <c r="B321" s="221"/>
      <c r="C321" s="31" t="s">
        <v>8</v>
      </c>
      <c r="D321" s="220"/>
      <c r="E321" s="220"/>
      <c r="F321" s="56">
        <f t="shared" si="80"/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</row>
    <row r="322" spans="1:18" s="30" customFormat="1" ht="15">
      <c r="A322" s="219"/>
      <c r="B322" s="222"/>
      <c r="C322" s="31" t="s">
        <v>87</v>
      </c>
      <c r="D322" s="220"/>
      <c r="E322" s="220"/>
      <c r="F322" s="56">
        <f t="shared" si="80"/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</row>
    <row r="323" spans="1:18" s="30" customFormat="1" ht="15">
      <c r="A323" s="219" t="s">
        <v>724</v>
      </c>
      <c r="B323" s="52" t="s">
        <v>324</v>
      </c>
      <c r="C323" s="51" t="s">
        <v>119</v>
      </c>
      <c r="D323" s="220"/>
      <c r="E323" s="220"/>
      <c r="F323" s="56">
        <f t="shared" si="80"/>
        <v>130416.374</v>
      </c>
      <c r="G323" s="46">
        <f>SUM(G324:G327)</f>
        <v>0</v>
      </c>
      <c r="H323" s="46">
        <f aca="true" t="shared" si="91" ref="H323:R323">SUM(H324:H327)</f>
        <v>0</v>
      </c>
      <c r="I323" s="46">
        <f t="shared" si="91"/>
        <v>0</v>
      </c>
      <c r="J323" s="46">
        <f t="shared" si="91"/>
        <v>0</v>
      </c>
      <c r="K323" s="46">
        <f t="shared" si="91"/>
        <v>13257.75849</v>
      </c>
      <c r="L323" s="46">
        <f t="shared" si="91"/>
        <v>117158.61551</v>
      </c>
      <c r="M323" s="46">
        <f t="shared" si="91"/>
        <v>0</v>
      </c>
      <c r="N323" s="46">
        <f t="shared" si="91"/>
        <v>0</v>
      </c>
      <c r="O323" s="46">
        <f t="shared" si="91"/>
        <v>0</v>
      </c>
      <c r="P323" s="46">
        <f t="shared" si="91"/>
        <v>0</v>
      </c>
      <c r="Q323" s="46">
        <f t="shared" si="91"/>
        <v>0</v>
      </c>
      <c r="R323" s="46">
        <f t="shared" si="91"/>
        <v>0</v>
      </c>
    </row>
    <row r="324" spans="1:18" s="30" customFormat="1" ht="18.75" customHeight="1">
      <c r="A324" s="219"/>
      <c r="B324" s="221" t="s">
        <v>471</v>
      </c>
      <c r="C324" s="31" t="s">
        <v>6</v>
      </c>
      <c r="D324" s="220"/>
      <c r="E324" s="220"/>
      <c r="F324" s="56">
        <f t="shared" si="80"/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</row>
    <row r="325" spans="1:18" s="30" customFormat="1" ht="19.5" customHeight="1">
      <c r="A325" s="219"/>
      <c r="B325" s="221"/>
      <c r="C325" s="31" t="s">
        <v>7</v>
      </c>
      <c r="D325" s="220"/>
      <c r="E325" s="220"/>
      <c r="F325" s="56">
        <f t="shared" si="80"/>
        <v>130416.374</v>
      </c>
      <c r="G325" s="44">
        <v>0</v>
      </c>
      <c r="H325" s="44">
        <v>0</v>
      </c>
      <c r="I325" s="44">
        <v>0</v>
      </c>
      <c r="J325" s="44">
        <v>0</v>
      </c>
      <c r="K325" s="44">
        <v>13257.75849</v>
      </c>
      <c r="L325" s="44">
        <v>117158.61551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</row>
    <row r="326" spans="1:18" s="30" customFormat="1" ht="18" customHeight="1">
      <c r="A326" s="219"/>
      <c r="B326" s="221"/>
      <c r="C326" s="31" t="s">
        <v>8</v>
      </c>
      <c r="D326" s="220"/>
      <c r="E326" s="220"/>
      <c r="F326" s="56">
        <f t="shared" si="80"/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</row>
    <row r="327" spans="1:18" s="30" customFormat="1" ht="19.5" customHeight="1">
      <c r="A327" s="219"/>
      <c r="B327" s="222"/>
      <c r="C327" s="31" t="s">
        <v>87</v>
      </c>
      <c r="D327" s="220"/>
      <c r="E327" s="220"/>
      <c r="F327" s="56">
        <f>SUM(G327:R327)</f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</row>
    <row r="328" spans="1:18" s="30" customFormat="1" ht="15">
      <c r="A328" s="219" t="s">
        <v>725</v>
      </c>
      <c r="B328" s="52" t="s">
        <v>325</v>
      </c>
      <c r="C328" s="51" t="s">
        <v>119</v>
      </c>
      <c r="D328" s="220"/>
      <c r="E328" s="240"/>
      <c r="F328" s="56">
        <f aca="true" t="shared" si="92" ref="F328:F347">SUM(G328:R328)</f>
        <v>2800000</v>
      </c>
      <c r="G328" s="46">
        <f>SUM(G329:G332)</f>
        <v>0</v>
      </c>
      <c r="H328" s="46">
        <f>SUM(H329:H332)</f>
        <v>0</v>
      </c>
      <c r="I328" s="46">
        <f aca="true" t="shared" si="93" ref="I328:R328">SUM(I329:I332)</f>
        <v>0</v>
      </c>
      <c r="J328" s="46">
        <f t="shared" si="93"/>
        <v>0</v>
      </c>
      <c r="K328" s="46">
        <f t="shared" si="93"/>
        <v>0</v>
      </c>
      <c r="L328" s="46">
        <f t="shared" si="93"/>
        <v>0</v>
      </c>
      <c r="M328" s="46">
        <f t="shared" si="93"/>
        <v>0</v>
      </c>
      <c r="N328" s="46">
        <f t="shared" si="93"/>
        <v>0</v>
      </c>
      <c r="O328" s="46">
        <f t="shared" si="93"/>
        <v>0</v>
      </c>
      <c r="P328" s="46">
        <f t="shared" si="93"/>
        <v>800000</v>
      </c>
      <c r="Q328" s="46">
        <f t="shared" si="93"/>
        <v>1000000</v>
      </c>
      <c r="R328" s="46">
        <f t="shared" si="93"/>
        <v>1000000</v>
      </c>
    </row>
    <row r="329" spans="1:18" s="30" customFormat="1" ht="15">
      <c r="A329" s="219"/>
      <c r="B329" s="221" t="s">
        <v>99</v>
      </c>
      <c r="C329" s="31" t="s">
        <v>6</v>
      </c>
      <c r="D329" s="220"/>
      <c r="E329" s="240"/>
      <c r="F329" s="56">
        <f t="shared" si="92"/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</row>
    <row r="330" spans="1:18" s="30" customFormat="1" ht="15">
      <c r="A330" s="219"/>
      <c r="B330" s="221"/>
      <c r="C330" s="31" t="s">
        <v>7</v>
      </c>
      <c r="D330" s="220"/>
      <c r="E330" s="240"/>
      <c r="F330" s="56">
        <f t="shared" si="92"/>
        <v>2800000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800000</v>
      </c>
      <c r="Q330" s="44">
        <v>1000000</v>
      </c>
      <c r="R330" s="44">
        <v>1000000</v>
      </c>
    </row>
    <row r="331" spans="1:18" s="30" customFormat="1" ht="15">
      <c r="A331" s="219"/>
      <c r="B331" s="221"/>
      <c r="C331" s="31" t="s">
        <v>8</v>
      </c>
      <c r="D331" s="220"/>
      <c r="E331" s="240"/>
      <c r="F331" s="56">
        <f t="shared" si="92"/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</row>
    <row r="332" spans="1:18" s="30" customFormat="1" ht="15">
      <c r="A332" s="219"/>
      <c r="B332" s="222"/>
      <c r="C332" s="31" t="s">
        <v>87</v>
      </c>
      <c r="D332" s="220"/>
      <c r="E332" s="240"/>
      <c r="F332" s="56">
        <f t="shared" si="92"/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</row>
    <row r="333" spans="1:18" s="30" customFormat="1" ht="15">
      <c r="A333" s="219" t="s">
        <v>726</v>
      </c>
      <c r="B333" s="52" t="s">
        <v>385</v>
      </c>
      <c r="C333" s="51" t="s">
        <v>119</v>
      </c>
      <c r="D333" s="220"/>
      <c r="E333" s="240"/>
      <c r="F333" s="56">
        <f t="shared" si="92"/>
        <v>1000000</v>
      </c>
      <c r="G333" s="46">
        <f>SUM(G334:G337)</f>
        <v>0</v>
      </c>
      <c r="H333" s="46">
        <f>SUM(H334:H337)</f>
        <v>0</v>
      </c>
      <c r="I333" s="46">
        <f aca="true" t="shared" si="94" ref="I333:R333">SUM(I334:I337)</f>
        <v>0</v>
      </c>
      <c r="J333" s="46">
        <f t="shared" si="94"/>
        <v>0</v>
      </c>
      <c r="K333" s="46">
        <f t="shared" si="94"/>
        <v>0</v>
      </c>
      <c r="L333" s="46">
        <f t="shared" si="94"/>
        <v>0</v>
      </c>
      <c r="M333" s="46">
        <f t="shared" si="94"/>
        <v>0</v>
      </c>
      <c r="N333" s="46">
        <f t="shared" si="94"/>
        <v>0</v>
      </c>
      <c r="O333" s="46">
        <f t="shared" si="94"/>
        <v>0</v>
      </c>
      <c r="P333" s="46">
        <f t="shared" si="94"/>
        <v>0</v>
      </c>
      <c r="Q333" s="46">
        <f t="shared" si="94"/>
        <v>500000</v>
      </c>
      <c r="R333" s="46">
        <f t="shared" si="94"/>
        <v>500000</v>
      </c>
    </row>
    <row r="334" spans="1:18" s="30" customFormat="1" ht="15">
      <c r="A334" s="219"/>
      <c r="B334" s="221" t="s">
        <v>145</v>
      </c>
      <c r="C334" s="31" t="s">
        <v>6</v>
      </c>
      <c r="D334" s="220"/>
      <c r="E334" s="240"/>
      <c r="F334" s="56">
        <f t="shared" si="92"/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</row>
    <row r="335" spans="1:18" s="30" customFormat="1" ht="15">
      <c r="A335" s="219"/>
      <c r="B335" s="221"/>
      <c r="C335" s="31" t="s">
        <v>7</v>
      </c>
      <c r="D335" s="220"/>
      <c r="E335" s="240"/>
      <c r="F335" s="56">
        <f t="shared" si="92"/>
        <v>1000000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500000</v>
      </c>
      <c r="R335" s="44">
        <v>500000</v>
      </c>
    </row>
    <row r="336" spans="1:18" s="30" customFormat="1" ht="15">
      <c r="A336" s="219"/>
      <c r="B336" s="221"/>
      <c r="C336" s="31" t="s">
        <v>8</v>
      </c>
      <c r="D336" s="220"/>
      <c r="E336" s="240"/>
      <c r="F336" s="56">
        <f t="shared" si="92"/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</row>
    <row r="337" spans="1:18" s="30" customFormat="1" ht="15">
      <c r="A337" s="219"/>
      <c r="B337" s="222"/>
      <c r="C337" s="31" t="s">
        <v>87</v>
      </c>
      <c r="D337" s="220"/>
      <c r="E337" s="240"/>
      <c r="F337" s="56">
        <f t="shared" si="92"/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</row>
    <row r="338" spans="1:18" s="30" customFormat="1" ht="15">
      <c r="A338" s="219" t="s">
        <v>727</v>
      </c>
      <c r="B338" s="52" t="s">
        <v>429</v>
      </c>
      <c r="C338" s="51" t="s">
        <v>119</v>
      </c>
      <c r="D338" s="220"/>
      <c r="E338" s="240"/>
      <c r="F338" s="56">
        <f t="shared" si="92"/>
        <v>2100000</v>
      </c>
      <c r="G338" s="46">
        <f>SUM(G339:G342)</f>
        <v>0</v>
      </c>
      <c r="H338" s="46">
        <f>SUM(H339:H342)</f>
        <v>0</v>
      </c>
      <c r="I338" s="46">
        <f aca="true" t="shared" si="95" ref="I338:R338">SUM(I339:I342)</f>
        <v>0</v>
      </c>
      <c r="J338" s="46">
        <f t="shared" si="95"/>
        <v>0</v>
      </c>
      <c r="K338" s="46">
        <f t="shared" si="95"/>
        <v>0</v>
      </c>
      <c r="L338" s="46">
        <f t="shared" si="95"/>
        <v>0</v>
      </c>
      <c r="M338" s="46">
        <f t="shared" si="95"/>
        <v>0</v>
      </c>
      <c r="N338" s="46">
        <f t="shared" si="95"/>
        <v>0</v>
      </c>
      <c r="O338" s="46">
        <f t="shared" si="95"/>
        <v>0</v>
      </c>
      <c r="P338" s="46">
        <f t="shared" si="95"/>
        <v>300000</v>
      </c>
      <c r="Q338" s="46">
        <f t="shared" si="95"/>
        <v>1000000</v>
      </c>
      <c r="R338" s="46">
        <f t="shared" si="95"/>
        <v>800000</v>
      </c>
    </row>
    <row r="339" spans="1:18" s="30" customFormat="1" ht="15">
      <c r="A339" s="219"/>
      <c r="B339" s="221" t="s">
        <v>100</v>
      </c>
      <c r="C339" s="31" t="s">
        <v>6</v>
      </c>
      <c r="D339" s="220"/>
      <c r="E339" s="240"/>
      <c r="F339" s="56">
        <f t="shared" si="92"/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</row>
    <row r="340" spans="1:18" s="30" customFormat="1" ht="15">
      <c r="A340" s="219"/>
      <c r="B340" s="221"/>
      <c r="C340" s="31" t="s">
        <v>7</v>
      </c>
      <c r="D340" s="220"/>
      <c r="E340" s="240"/>
      <c r="F340" s="56">
        <f t="shared" si="92"/>
        <v>2100000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300000</v>
      </c>
      <c r="Q340" s="44">
        <v>1000000</v>
      </c>
      <c r="R340" s="44">
        <v>800000</v>
      </c>
    </row>
    <row r="341" spans="1:18" s="30" customFormat="1" ht="15">
      <c r="A341" s="219"/>
      <c r="B341" s="221"/>
      <c r="C341" s="31" t="s">
        <v>8</v>
      </c>
      <c r="D341" s="220"/>
      <c r="E341" s="240"/>
      <c r="F341" s="56">
        <f t="shared" si="92"/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</row>
    <row r="342" spans="1:18" s="30" customFormat="1" ht="15">
      <c r="A342" s="219"/>
      <c r="B342" s="222"/>
      <c r="C342" s="31" t="s">
        <v>87</v>
      </c>
      <c r="D342" s="220"/>
      <c r="E342" s="240"/>
      <c r="F342" s="56">
        <f t="shared" si="92"/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</row>
    <row r="343" spans="1:18" s="30" customFormat="1" ht="15">
      <c r="A343" s="219" t="s">
        <v>728</v>
      </c>
      <c r="B343" s="52" t="s">
        <v>790</v>
      </c>
      <c r="C343" s="51" t="s">
        <v>119</v>
      </c>
      <c r="D343" s="220"/>
      <c r="E343" s="240"/>
      <c r="F343" s="56">
        <f t="shared" si="92"/>
        <v>2000000</v>
      </c>
      <c r="G343" s="46">
        <f>SUM(G344:G347)</f>
        <v>0</v>
      </c>
      <c r="H343" s="46">
        <f>SUM(H344:H347)</f>
        <v>0</v>
      </c>
      <c r="I343" s="46">
        <f aca="true" t="shared" si="96" ref="I343:R343">SUM(I344:I347)</f>
        <v>0</v>
      </c>
      <c r="J343" s="46">
        <f t="shared" si="96"/>
        <v>0</v>
      </c>
      <c r="K343" s="46">
        <f t="shared" si="96"/>
        <v>0</v>
      </c>
      <c r="L343" s="46">
        <f t="shared" si="96"/>
        <v>0</v>
      </c>
      <c r="M343" s="46">
        <f t="shared" si="96"/>
        <v>0</v>
      </c>
      <c r="N343" s="46">
        <f t="shared" si="96"/>
        <v>0</v>
      </c>
      <c r="O343" s="46">
        <f t="shared" si="96"/>
        <v>0</v>
      </c>
      <c r="P343" s="46">
        <f t="shared" si="96"/>
        <v>500000</v>
      </c>
      <c r="Q343" s="46">
        <f t="shared" si="96"/>
        <v>1000000</v>
      </c>
      <c r="R343" s="46">
        <f t="shared" si="96"/>
        <v>500000</v>
      </c>
    </row>
    <row r="344" spans="1:18" s="30" customFormat="1" ht="15">
      <c r="A344" s="219"/>
      <c r="B344" s="221" t="s">
        <v>101</v>
      </c>
      <c r="C344" s="31" t="s">
        <v>6</v>
      </c>
      <c r="D344" s="220"/>
      <c r="E344" s="240"/>
      <c r="F344" s="56">
        <f t="shared" si="92"/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</row>
    <row r="345" spans="1:18" s="30" customFormat="1" ht="15">
      <c r="A345" s="219"/>
      <c r="B345" s="221"/>
      <c r="C345" s="31" t="s">
        <v>7</v>
      </c>
      <c r="D345" s="220"/>
      <c r="E345" s="240"/>
      <c r="F345" s="56">
        <f t="shared" si="92"/>
        <v>2000000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500000</v>
      </c>
      <c r="Q345" s="44">
        <v>1000000</v>
      </c>
      <c r="R345" s="44">
        <v>500000</v>
      </c>
    </row>
    <row r="346" spans="1:18" s="30" customFormat="1" ht="15">
      <c r="A346" s="219"/>
      <c r="B346" s="221"/>
      <c r="C346" s="31" t="s">
        <v>8</v>
      </c>
      <c r="D346" s="220"/>
      <c r="E346" s="240"/>
      <c r="F346" s="56">
        <f t="shared" si="92"/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</row>
    <row r="347" spans="1:18" s="30" customFormat="1" ht="15">
      <c r="A347" s="219"/>
      <c r="B347" s="222"/>
      <c r="C347" s="31" t="s">
        <v>87</v>
      </c>
      <c r="D347" s="220"/>
      <c r="E347" s="240"/>
      <c r="F347" s="56">
        <f t="shared" si="92"/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</row>
    <row r="348" spans="1:18" s="30" customFormat="1" ht="15">
      <c r="A348" s="219" t="s">
        <v>729</v>
      </c>
      <c r="B348" s="52" t="s">
        <v>791</v>
      </c>
      <c r="C348" s="51" t="s">
        <v>119</v>
      </c>
      <c r="D348" s="220"/>
      <c r="E348" s="240"/>
      <c r="F348" s="56">
        <f aca="true" t="shared" si="97" ref="F348:F406">SUM(G348:R348)</f>
        <v>48769.10438</v>
      </c>
      <c r="G348" s="46">
        <f>SUM(G349:G352)</f>
        <v>0</v>
      </c>
      <c r="H348" s="46">
        <f>SUM(H349:H352)</f>
        <v>0</v>
      </c>
      <c r="I348" s="46">
        <f aca="true" t="shared" si="98" ref="I348:R348">SUM(I349:I352)</f>
        <v>0</v>
      </c>
      <c r="J348" s="46">
        <f t="shared" si="98"/>
        <v>0</v>
      </c>
      <c r="K348" s="46">
        <f t="shared" si="98"/>
        <v>31328.53837</v>
      </c>
      <c r="L348" s="46">
        <f t="shared" si="98"/>
        <v>17440.56601</v>
      </c>
      <c r="M348" s="46">
        <f t="shared" si="98"/>
        <v>0</v>
      </c>
      <c r="N348" s="46">
        <f t="shared" si="98"/>
        <v>0</v>
      </c>
      <c r="O348" s="46">
        <f t="shared" si="98"/>
        <v>0</v>
      </c>
      <c r="P348" s="46">
        <f t="shared" si="98"/>
        <v>0</v>
      </c>
      <c r="Q348" s="46">
        <f t="shared" si="98"/>
        <v>0</v>
      </c>
      <c r="R348" s="46">
        <f t="shared" si="98"/>
        <v>0</v>
      </c>
    </row>
    <row r="349" spans="1:18" s="30" customFormat="1" ht="15">
      <c r="A349" s="219"/>
      <c r="B349" s="221" t="s">
        <v>386</v>
      </c>
      <c r="C349" s="31" t="s">
        <v>6</v>
      </c>
      <c r="D349" s="220"/>
      <c r="E349" s="240"/>
      <c r="F349" s="56">
        <f t="shared" si="97"/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</row>
    <row r="350" spans="1:18" s="30" customFormat="1" ht="15">
      <c r="A350" s="219"/>
      <c r="B350" s="221"/>
      <c r="C350" s="31" t="s">
        <v>7</v>
      </c>
      <c r="D350" s="220"/>
      <c r="E350" s="240"/>
      <c r="F350" s="56">
        <f t="shared" si="97"/>
        <v>48769.10438</v>
      </c>
      <c r="G350" s="44">
        <v>0</v>
      </c>
      <c r="H350" s="44">
        <v>0</v>
      </c>
      <c r="I350" s="44">
        <v>0</v>
      </c>
      <c r="J350" s="44">
        <v>0</v>
      </c>
      <c r="K350" s="44">
        <v>31328.53837</v>
      </c>
      <c r="L350" s="44">
        <v>17440.56601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</row>
    <row r="351" spans="1:18" s="30" customFormat="1" ht="15">
      <c r="A351" s="219"/>
      <c r="B351" s="221"/>
      <c r="C351" s="31" t="s">
        <v>8</v>
      </c>
      <c r="D351" s="220"/>
      <c r="E351" s="240"/>
      <c r="F351" s="56">
        <f t="shared" si="97"/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</row>
    <row r="352" spans="1:18" s="30" customFormat="1" ht="15">
      <c r="A352" s="219"/>
      <c r="B352" s="222"/>
      <c r="C352" s="31" t="s">
        <v>87</v>
      </c>
      <c r="D352" s="220"/>
      <c r="E352" s="240"/>
      <c r="F352" s="56">
        <f t="shared" si="97"/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</row>
    <row r="353" spans="1:18" s="30" customFormat="1" ht="15">
      <c r="A353" s="219" t="s">
        <v>730</v>
      </c>
      <c r="B353" s="52" t="s">
        <v>792</v>
      </c>
      <c r="C353" s="51" t="s">
        <v>119</v>
      </c>
      <c r="D353" s="220"/>
      <c r="E353" s="240"/>
      <c r="F353" s="56">
        <f t="shared" si="97"/>
        <v>124381.67536</v>
      </c>
      <c r="G353" s="46">
        <f>SUM(G354:G357)</f>
        <v>0</v>
      </c>
      <c r="H353" s="46">
        <f>SUM(H354:H357)</f>
        <v>0</v>
      </c>
      <c r="I353" s="46">
        <f aca="true" t="shared" si="99" ref="I353:R353">SUM(I354:I357)</f>
        <v>0</v>
      </c>
      <c r="J353" s="46">
        <f t="shared" si="99"/>
        <v>0</v>
      </c>
      <c r="K353" s="46">
        <f t="shared" si="99"/>
        <v>0</v>
      </c>
      <c r="L353" s="46">
        <f t="shared" si="99"/>
        <v>2381.67536</v>
      </c>
      <c r="M353" s="46">
        <f t="shared" si="99"/>
        <v>122000</v>
      </c>
      <c r="N353" s="46">
        <f t="shared" si="99"/>
        <v>0</v>
      </c>
      <c r="O353" s="46">
        <f t="shared" si="99"/>
        <v>0</v>
      </c>
      <c r="P353" s="46">
        <f t="shared" si="99"/>
        <v>0</v>
      </c>
      <c r="Q353" s="46">
        <f t="shared" si="99"/>
        <v>0</v>
      </c>
      <c r="R353" s="46">
        <f t="shared" si="99"/>
        <v>0</v>
      </c>
    </row>
    <row r="354" spans="1:18" s="30" customFormat="1" ht="15">
      <c r="A354" s="219"/>
      <c r="B354" s="221" t="s">
        <v>448</v>
      </c>
      <c r="C354" s="31" t="s">
        <v>6</v>
      </c>
      <c r="D354" s="220"/>
      <c r="E354" s="240"/>
      <c r="F354" s="56">
        <f t="shared" si="97"/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</row>
    <row r="355" spans="1:18" s="30" customFormat="1" ht="15">
      <c r="A355" s="219"/>
      <c r="B355" s="221"/>
      <c r="C355" s="31" t="s">
        <v>7</v>
      </c>
      <c r="D355" s="220"/>
      <c r="E355" s="240"/>
      <c r="F355" s="56">
        <f t="shared" si="97"/>
        <v>124381.67536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2381.67536</v>
      </c>
      <c r="M355" s="44">
        <v>122000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</row>
    <row r="356" spans="1:18" s="30" customFormat="1" ht="15">
      <c r="A356" s="219"/>
      <c r="B356" s="221"/>
      <c r="C356" s="31" t="s">
        <v>8</v>
      </c>
      <c r="D356" s="220"/>
      <c r="E356" s="240"/>
      <c r="F356" s="56">
        <f t="shared" si="97"/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</row>
    <row r="357" spans="1:18" s="30" customFormat="1" ht="15">
      <c r="A357" s="219"/>
      <c r="B357" s="222"/>
      <c r="C357" s="31" t="s">
        <v>87</v>
      </c>
      <c r="D357" s="220"/>
      <c r="E357" s="240"/>
      <c r="F357" s="56">
        <f t="shared" si="97"/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</row>
    <row r="358" spans="1:18" s="48" customFormat="1" ht="14.25">
      <c r="A358" s="241" t="s">
        <v>47</v>
      </c>
      <c r="B358" s="57" t="s">
        <v>326</v>
      </c>
      <c r="C358" s="59" t="s">
        <v>119</v>
      </c>
      <c r="D358" s="226"/>
      <c r="E358" s="226"/>
      <c r="F358" s="56">
        <f t="shared" si="97"/>
        <v>1613666.72805</v>
      </c>
      <c r="G358" s="56">
        <f>SUM(G359:G362)</f>
        <v>374829.02496</v>
      </c>
      <c r="H358" s="56">
        <f aca="true" t="shared" si="100" ref="H358:R358">SUM(H359:H362)</f>
        <v>342738.10464</v>
      </c>
      <c r="I358" s="56">
        <f t="shared" si="100"/>
        <v>258251.27603</v>
      </c>
      <c r="J358" s="56">
        <f t="shared" si="100"/>
        <v>0</v>
      </c>
      <c r="K358" s="56">
        <f t="shared" si="100"/>
        <v>120157.44868</v>
      </c>
      <c r="L358" s="56">
        <f t="shared" si="100"/>
        <v>187269.633</v>
      </c>
      <c r="M358" s="56">
        <f t="shared" si="100"/>
        <v>170275.25474</v>
      </c>
      <c r="N358" s="56">
        <f t="shared" si="100"/>
        <v>0</v>
      </c>
      <c r="O358" s="56">
        <f t="shared" si="100"/>
        <v>0</v>
      </c>
      <c r="P358" s="56">
        <f t="shared" si="100"/>
        <v>160145.986</v>
      </c>
      <c r="Q358" s="56">
        <f t="shared" si="100"/>
        <v>0</v>
      </c>
      <c r="R358" s="56">
        <f t="shared" si="100"/>
        <v>0</v>
      </c>
    </row>
    <row r="359" spans="1:18" s="48" customFormat="1" ht="23.25" customHeight="1">
      <c r="A359" s="228"/>
      <c r="B359" s="223" t="s">
        <v>160</v>
      </c>
      <c r="C359" s="55" t="s">
        <v>6</v>
      </c>
      <c r="D359" s="226"/>
      <c r="E359" s="226"/>
      <c r="F359" s="56">
        <f t="shared" si="97"/>
        <v>120166.7</v>
      </c>
      <c r="G359" s="56">
        <f>G364+G369+G374+G379+G389+G394+G399+G404+G409+G414+G419+G424+G429+G434+G439+G384</f>
        <v>0</v>
      </c>
      <c r="H359" s="56">
        <f aca="true" t="shared" si="101" ref="H359:R359">H364+H369+H374+H379+H389+H394+H399+H404+H409+H414+H419+H424+H429+H434+H439+H384</f>
        <v>120166.7</v>
      </c>
      <c r="I359" s="56">
        <f t="shared" si="101"/>
        <v>0</v>
      </c>
      <c r="J359" s="56">
        <f t="shared" si="101"/>
        <v>0</v>
      </c>
      <c r="K359" s="56">
        <f t="shared" si="101"/>
        <v>0</v>
      </c>
      <c r="L359" s="56">
        <f t="shared" si="101"/>
        <v>0</v>
      </c>
      <c r="M359" s="56">
        <f t="shared" si="101"/>
        <v>0</v>
      </c>
      <c r="N359" s="56">
        <f t="shared" si="101"/>
        <v>0</v>
      </c>
      <c r="O359" s="56">
        <f t="shared" si="101"/>
        <v>0</v>
      </c>
      <c r="P359" s="56">
        <f t="shared" si="101"/>
        <v>0</v>
      </c>
      <c r="Q359" s="56">
        <f t="shared" si="101"/>
        <v>0</v>
      </c>
      <c r="R359" s="56">
        <f t="shared" si="101"/>
        <v>0</v>
      </c>
    </row>
    <row r="360" spans="1:18" s="48" customFormat="1" ht="18.75" customHeight="1">
      <c r="A360" s="228"/>
      <c r="B360" s="223"/>
      <c r="C360" s="55" t="s">
        <v>7</v>
      </c>
      <c r="D360" s="226"/>
      <c r="E360" s="226"/>
      <c r="F360" s="56">
        <f t="shared" si="97"/>
        <v>1334022.29847</v>
      </c>
      <c r="G360" s="56">
        <f aca="true" t="shared" si="102" ref="G360:R362">G365+G370+G375+G380+G390+G395+G400+G405+G410+G415+G420+G425+G430+G435+G440+G385</f>
        <v>340753.65905</v>
      </c>
      <c r="H360" s="56">
        <f t="shared" si="102"/>
        <v>178725.18044</v>
      </c>
      <c r="I360" s="56">
        <f t="shared" si="102"/>
        <v>234681.34769</v>
      </c>
      <c r="J360" s="56">
        <f t="shared" si="102"/>
        <v>0</v>
      </c>
      <c r="K360" s="56">
        <f t="shared" si="102"/>
        <v>109234.04425</v>
      </c>
      <c r="L360" s="56">
        <f t="shared" si="102"/>
        <v>170245.12091</v>
      </c>
      <c r="M360" s="56">
        <f t="shared" si="102"/>
        <v>154795.68613</v>
      </c>
      <c r="N360" s="56">
        <f t="shared" si="102"/>
        <v>0</v>
      </c>
      <c r="O360" s="56">
        <f t="shared" si="102"/>
        <v>0</v>
      </c>
      <c r="P360" s="56">
        <f t="shared" si="102"/>
        <v>145587.26</v>
      </c>
      <c r="Q360" s="56">
        <f t="shared" si="102"/>
        <v>0</v>
      </c>
      <c r="R360" s="56">
        <f t="shared" si="102"/>
        <v>0</v>
      </c>
    </row>
    <row r="361" spans="1:18" s="48" customFormat="1" ht="21.75" customHeight="1">
      <c r="A361" s="228"/>
      <c r="B361" s="223"/>
      <c r="C361" s="55" t="s">
        <v>8</v>
      </c>
      <c r="D361" s="226"/>
      <c r="E361" s="226"/>
      <c r="F361" s="56">
        <f t="shared" si="97"/>
        <v>159477.72958</v>
      </c>
      <c r="G361" s="56">
        <f t="shared" si="102"/>
        <v>34075.36591</v>
      </c>
      <c r="H361" s="56">
        <f t="shared" si="102"/>
        <v>43846.2242</v>
      </c>
      <c r="I361" s="56">
        <f t="shared" si="102"/>
        <v>23569.92834</v>
      </c>
      <c r="J361" s="56">
        <f t="shared" si="102"/>
        <v>0</v>
      </c>
      <c r="K361" s="56">
        <f t="shared" si="102"/>
        <v>10923.40443</v>
      </c>
      <c r="L361" s="56">
        <f t="shared" si="102"/>
        <v>17024.51209</v>
      </c>
      <c r="M361" s="56">
        <f t="shared" si="102"/>
        <v>15479.56861</v>
      </c>
      <c r="N361" s="56">
        <f t="shared" si="102"/>
        <v>0</v>
      </c>
      <c r="O361" s="56">
        <f t="shared" si="102"/>
        <v>0</v>
      </c>
      <c r="P361" s="56">
        <f t="shared" si="102"/>
        <v>14558.726</v>
      </c>
      <c r="Q361" s="56">
        <f t="shared" si="102"/>
        <v>0</v>
      </c>
      <c r="R361" s="56">
        <f t="shared" si="102"/>
        <v>0</v>
      </c>
    </row>
    <row r="362" spans="1:18" s="48" customFormat="1" ht="21.75" customHeight="1">
      <c r="A362" s="228"/>
      <c r="B362" s="224"/>
      <c r="C362" s="55" t="s">
        <v>87</v>
      </c>
      <c r="D362" s="226"/>
      <c r="E362" s="226"/>
      <c r="F362" s="56">
        <f t="shared" si="97"/>
        <v>0</v>
      </c>
      <c r="G362" s="56">
        <f t="shared" si="102"/>
        <v>0</v>
      </c>
      <c r="H362" s="56">
        <f t="shared" si="102"/>
        <v>0</v>
      </c>
      <c r="I362" s="56">
        <f t="shared" si="102"/>
        <v>0</v>
      </c>
      <c r="J362" s="56">
        <f t="shared" si="102"/>
        <v>0</v>
      </c>
      <c r="K362" s="56">
        <f t="shared" si="102"/>
        <v>0</v>
      </c>
      <c r="L362" s="56">
        <f t="shared" si="102"/>
        <v>0</v>
      </c>
      <c r="M362" s="56">
        <f t="shared" si="102"/>
        <v>0</v>
      </c>
      <c r="N362" s="56">
        <f t="shared" si="102"/>
        <v>0</v>
      </c>
      <c r="O362" s="56">
        <f t="shared" si="102"/>
        <v>0</v>
      </c>
      <c r="P362" s="56">
        <f t="shared" si="102"/>
        <v>0</v>
      </c>
      <c r="Q362" s="56">
        <f t="shared" si="102"/>
        <v>0</v>
      </c>
      <c r="R362" s="56">
        <f t="shared" si="102"/>
        <v>0</v>
      </c>
    </row>
    <row r="363" spans="1:18" s="48" customFormat="1" ht="15" customHeight="1">
      <c r="A363" s="219" t="s">
        <v>739</v>
      </c>
      <c r="B363" s="52" t="s">
        <v>327</v>
      </c>
      <c r="C363" s="51" t="s">
        <v>119</v>
      </c>
      <c r="D363" s="220"/>
      <c r="E363" s="220"/>
      <c r="F363" s="56">
        <f t="shared" si="97"/>
        <v>52749.25018</v>
      </c>
      <c r="G363" s="46">
        <f>SUM(G364:G367)</f>
        <v>19459.66747</v>
      </c>
      <c r="H363" s="46">
        <f>SUM(H364:H367)</f>
        <v>33289.58271</v>
      </c>
      <c r="I363" s="46">
        <f aca="true" t="shared" si="103" ref="I363:R363">SUM(I364:I367)</f>
        <v>0</v>
      </c>
      <c r="J363" s="46">
        <f t="shared" si="103"/>
        <v>0</v>
      </c>
      <c r="K363" s="46">
        <f t="shared" si="103"/>
        <v>0</v>
      </c>
      <c r="L363" s="46">
        <f t="shared" si="103"/>
        <v>0</v>
      </c>
      <c r="M363" s="46">
        <f t="shared" si="103"/>
        <v>0</v>
      </c>
      <c r="N363" s="46">
        <f t="shared" si="103"/>
        <v>0</v>
      </c>
      <c r="O363" s="46">
        <f t="shared" si="103"/>
        <v>0</v>
      </c>
      <c r="P363" s="46">
        <f t="shared" si="103"/>
        <v>0</v>
      </c>
      <c r="Q363" s="46">
        <f t="shared" si="103"/>
        <v>0</v>
      </c>
      <c r="R363" s="46">
        <f t="shared" si="103"/>
        <v>0</v>
      </c>
    </row>
    <row r="364" spans="1:18" s="30" customFormat="1" ht="15">
      <c r="A364" s="219"/>
      <c r="B364" s="221" t="s">
        <v>94</v>
      </c>
      <c r="C364" s="31" t="s">
        <v>6</v>
      </c>
      <c r="D364" s="220"/>
      <c r="E364" s="220"/>
      <c r="F364" s="56">
        <f t="shared" si="97"/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</row>
    <row r="365" spans="1:18" s="30" customFormat="1" ht="15">
      <c r="A365" s="219"/>
      <c r="B365" s="221"/>
      <c r="C365" s="31" t="s">
        <v>7</v>
      </c>
      <c r="D365" s="220"/>
      <c r="E365" s="220"/>
      <c r="F365" s="56">
        <f t="shared" si="97"/>
        <v>49142.9495</v>
      </c>
      <c r="G365" s="44">
        <v>17690.60679</v>
      </c>
      <c r="H365" s="44">
        <v>31452.34271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</row>
    <row r="366" spans="1:18" s="30" customFormat="1" ht="15">
      <c r="A366" s="219"/>
      <c r="B366" s="221"/>
      <c r="C366" s="31" t="s">
        <v>8</v>
      </c>
      <c r="D366" s="220"/>
      <c r="E366" s="220"/>
      <c r="F366" s="56">
        <f t="shared" si="97"/>
        <v>3606.30068</v>
      </c>
      <c r="G366" s="44">
        <f>G365*0.1</f>
        <v>1769.06068</v>
      </c>
      <c r="H366" s="44">
        <v>1837.24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</row>
    <row r="367" spans="1:18" s="30" customFormat="1" ht="15">
      <c r="A367" s="219"/>
      <c r="B367" s="222"/>
      <c r="C367" s="31" t="s">
        <v>87</v>
      </c>
      <c r="D367" s="220"/>
      <c r="E367" s="220"/>
      <c r="F367" s="56">
        <f t="shared" si="97"/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</row>
    <row r="368" spans="1:18" s="48" customFormat="1" ht="15" customHeight="1">
      <c r="A368" s="219" t="s">
        <v>740</v>
      </c>
      <c r="B368" s="52" t="s">
        <v>328</v>
      </c>
      <c r="C368" s="51" t="s">
        <v>119</v>
      </c>
      <c r="D368" s="220"/>
      <c r="E368" s="220"/>
      <c r="F368" s="56">
        <f t="shared" si="97"/>
        <v>226643.42935</v>
      </c>
      <c r="G368" s="46">
        <f aca="true" t="shared" si="104" ref="G368:R368">SUM(G369:G372)</f>
        <v>94345.58772</v>
      </c>
      <c r="H368" s="46">
        <f t="shared" si="104"/>
        <v>97967.63224</v>
      </c>
      <c r="I368" s="46">
        <f t="shared" si="104"/>
        <v>34330.20939</v>
      </c>
      <c r="J368" s="46">
        <f t="shared" si="104"/>
        <v>0</v>
      </c>
      <c r="K368" s="46">
        <f t="shared" si="104"/>
        <v>0</v>
      </c>
      <c r="L368" s="46">
        <f t="shared" si="104"/>
        <v>0</v>
      </c>
      <c r="M368" s="46">
        <f t="shared" si="104"/>
        <v>0</v>
      </c>
      <c r="N368" s="46">
        <f t="shared" si="104"/>
        <v>0</v>
      </c>
      <c r="O368" s="46">
        <f t="shared" si="104"/>
        <v>0</v>
      </c>
      <c r="P368" s="46">
        <f t="shared" si="104"/>
        <v>0</v>
      </c>
      <c r="Q368" s="46">
        <f t="shared" si="104"/>
        <v>0</v>
      </c>
      <c r="R368" s="46">
        <f t="shared" si="104"/>
        <v>0</v>
      </c>
    </row>
    <row r="369" spans="1:18" s="30" customFormat="1" ht="15.75" customHeight="1">
      <c r="A369" s="219"/>
      <c r="B369" s="221" t="s">
        <v>90</v>
      </c>
      <c r="C369" s="31" t="s">
        <v>6</v>
      </c>
      <c r="D369" s="220"/>
      <c r="E369" s="220"/>
      <c r="F369" s="56">
        <f t="shared" si="97"/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</row>
    <row r="370" spans="1:18" s="30" customFormat="1" ht="17.25" customHeight="1">
      <c r="A370" s="219"/>
      <c r="B370" s="221"/>
      <c r="C370" s="31" t="s">
        <v>7</v>
      </c>
      <c r="D370" s="220"/>
      <c r="E370" s="220"/>
      <c r="F370" s="56">
        <f t="shared" si="97"/>
        <v>206315.18661</v>
      </c>
      <c r="G370" s="44">
        <v>85768.71611</v>
      </c>
      <c r="H370" s="44">
        <v>89337.18924</v>
      </c>
      <c r="I370" s="44">
        <v>31209.28126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</row>
    <row r="371" spans="1:18" s="30" customFormat="1" ht="15" customHeight="1">
      <c r="A371" s="219"/>
      <c r="B371" s="221"/>
      <c r="C371" s="31" t="s">
        <v>8</v>
      </c>
      <c r="D371" s="220"/>
      <c r="E371" s="220"/>
      <c r="F371" s="56">
        <f t="shared" si="97"/>
        <v>20328.24274</v>
      </c>
      <c r="G371" s="44">
        <f>G370*0.1</f>
        <v>8576.87161</v>
      </c>
      <c r="H371" s="44">
        <v>8630.443</v>
      </c>
      <c r="I371" s="44">
        <f>I370*0.1</f>
        <v>3120.92813</v>
      </c>
      <c r="J371" s="44">
        <f>J370*0.1</f>
        <v>0</v>
      </c>
      <c r="K371" s="44">
        <f>K370*0.1</f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</row>
    <row r="372" spans="1:18" s="30" customFormat="1" ht="16.5" customHeight="1">
      <c r="A372" s="219"/>
      <c r="B372" s="222"/>
      <c r="C372" s="31" t="s">
        <v>87</v>
      </c>
      <c r="D372" s="220"/>
      <c r="E372" s="220"/>
      <c r="F372" s="56">
        <f t="shared" si="97"/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</row>
    <row r="373" spans="1:18" s="48" customFormat="1" ht="15" customHeight="1">
      <c r="A373" s="219" t="s">
        <v>741</v>
      </c>
      <c r="B373" s="52" t="s">
        <v>329</v>
      </c>
      <c r="C373" s="51" t="s">
        <v>119</v>
      </c>
      <c r="D373" s="220"/>
      <c r="E373" s="220"/>
      <c r="F373" s="56">
        <f t="shared" si="97"/>
        <v>382779.47228</v>
      </c>
      <c r="G373" s="46">
        <f aca="true" t="shared" si="105" ref="G373:R373">SUM(G374:G377)</f>
        <v>94871.8496</v>
      </c>
      <c r="H373" s="46">
        <f t="shared" si="105"/>
        <v>147479.86576</v>
      </c>
      <c r="I373" s="46">
        <f t="shared" si="105"/>
        <v>140427.75692</v>
      </c>
      <c r="J373" s="46">
        <f t="shared" si="105"/>
        <v>0</v>
      </c>
      <c r="K373" s="46">
        <f t="shared" si="105"/>
        <v>0</v>
      </c>
      <c r="L373" s="46">
        <f t="shared" si="105"/>
        <v>0</v>
      </c>
      <c r="M373" s="46">
        <f t="shared" si="105"/>
        <v>0</v>
      </c>
      <c r="N373" s="46">
        <f t="shared" si="105"/>
        <v>0</v>
      </c>
      <c r="O373" s="46">
        <f t="shared" si="105"/>
        <v>0</v>
      </c>
      <c r="P373" s="46">
        <f t="shared" si="105"/>
        <v>0</v>
      </c>
      <c r="Q373" s="46">
        <f t="shared" si="105"/>
        <v>0</v>
      </c>
      <c r="R373" s="46">
        <f t="shared" si="105"/>
        <v>0</v>
      </c>
    </row>
    <row r="374" spans="1:18" s="30" customFormat="1" ht="15">
      <c r="A374" s="219"/>
      <c r="B374" s="221" t="s">
        <v>93</v>
      </c>
      <c r="C374" s="31" t="s">
        <v>6</v>
      </c>
      <c r="D374" s="220"/>
      <c r="E374" s="220"/>
      <c r="F374" s="56">
        <f t="shared" si="97"/>
        <v>120166.7</v>
      </c>
      <c r="G374" s="44">
        <v>0</v>
      </c>
      <c r="H374" s="44">
        <v>120166.7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</row>
    <row r="375" spans="1:18" s="30" customFormat="1" ht="15">
      <c r="A375" s="219"/>
      <c r="B375" s="221"/>
      <c r="C375" s="31" t="s">
        <v>7</v>
      </c>
      <c r="D375" s="220"/>
      <c r="E375" s="220"/>
      <c r="F375" s="56">
        <f t="shared" si="97"/>
        <v>217697.01896</v>
      </c>
      <c r="G375" s="44">
        <v>86247.136</v>
      </c>
      <c r="H375" s="44">
        <v>3788.28576</v>
      </c>
      <c r="I375" s="44">
        <v>127661.5972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</row>
    <row r="376" spans="1:18" s="30" customFormat="1" ht="15">
      <c r="A376" s="219"/>
      <c r="B376" s="221"/>
      <c r="C376" s="31" t="s">
        <v>8</v>
      </c>
      <c r="D376" s="220"/>
      <c r="E376" s="220"/>
      <c r="F376" s="56">
        <f t="shared" si="97"/>
        <v>44915.75332</v>
      </c>
      <c r="G376" s="44">
        <f aca="true" t="shared" si="106" ref="G376:L376">G375*0.1</f>
        <v>8624.7136</v>
      </c>
      <c r="H376" s="44">
        <v>23524.88</v>
      </c>
      <c r="I376" s="44">
        <f t="shared" si="106"/>
        <v>12766.15972</v>
      </c>
      <c r="J376" s="44">
        <v>0</v>
      </c>
      <c r="K376" s="44">
        <v>0</v>
      </c>
      <c r="L376" s="44">
        <f t="shared" si="106"/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</row>
    <row r="377" spans="1:18" s="30" customFormat="1" ht="15">
      <c r="A377" s="219"/>
      <c r="B377" s="222"/>
      <c r="C377" s="31" t="s">
        <v>87</v>
      </c>
      <c r="D377" s="220"/>
      <c r="E377" s="220"/>
      <c r="F377" s="56">
        <f t="shared" si="97"/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</row>
    <row r="378" spans="1:18" s="48" customFormat="1" ht="14.25">
      <c r="A378" s="219" t="s">
        <v>742</v>
      </c>
      <c r="B378" s="52" t="s">
        <v>330</v>
      </c>
      <c r="C378" s="51" t="s">
        <v>119</v>
      </c>
      <c r="D378" s="220"/>
      <c r="E378" s="220"/>
      <c r="F378" s="56">
        <f t="shared" si="97"/>
        <v>207075.71086</v>
      </c>
      <c r="G378" s="46">
        <f aca="true" t="shared" si="107" ref="G378:R378">SUM(G379:G382)</f>
        <v>30170.5514</v>
      </c>
      <c r="H378" s="46">
        <f t="shared" si="107"/>
        <v>28608.14568</v>
      </c>
      <c r="I378" s="46">
        <f t="shared" si="107"/>
        <v>3481.1427</v>
      </c>
      <c r="J378" s="46">
        <f t="shared" si="107"/>
        <v>0</v>
      </c>
      <c r="K378" s="46">
        <f t="shared" si="107"/>
        <v>81213.32008</v>
      </c>
      <c r="L378" s="46">
        <f t="shared" si="107"/>
        <v>63602.551</v>
      </c>
      <c r="M378" s="46">
        <f t="shared" si="107"/>
        <v>0</v>
      </c>
      <c r="N378" s="46">
        <f t="shared" si="107"/>
        <v>0</v>
      </c>
      <c r="O378" s="46">
        <f t="shared" si="107"/>
        <v>0</v>
      </c>
      <c r="P378" s="46">
        <f t="shared" si="107"/>
        <v>0</v>
      </c>
      <c r="Q378" s="46">
        <f t="shared" si="107"/>
        <v>0</v>
      </c>
      <c r="R378" s="46">
        <f t="shared" si="107"/>
        <v>0</v>
      </c>
    </row>
    <row r="379" spans="1:18" s="30" customFormat="1" ht="15">
      <c r="A379" s="219"/>
      <c r="B379" s="221" t="s">
        <v>154</v>
      </c>
      <c r="C379" s="31" t="s">
        <v>6</v>
      </c>
      <c r="D379" s="220"/>
      <c r="E379" s="220"/>
      <c r="F379" s="56">
        <f t="shared" si="97"/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</row>
    <row r="380" spans="1:18" s="30" customFormat="1" ht="15">
      <c r="A380" s="219"/>
      <c r="B380" s="221"/>
      <c r="C380" s="31" t="s">
        <v>7</v>
      </c>
      <c r="D380" s="220"/>
      <c r="E380" s="220"/>
      <c r="F380" s="56">
        <f t="shared" si="97"/>
        <v>186744.84675</v>
      </c>
      <c r="G380" s="44">
        <v>27427.774</v>
      </c>
      <c r="H380" s="44">
        <v>24501.60568</v>
      </c>
      <c r="I380" s="44">
        <v>3164.67518</v>
      </c>
      <c r="J380" s="44">
        <v>0</v>
      </c>
      <c r="K380" s="44">
        <v>73830.29098</v>
      </c>
      <c r="L380" s="44">
        <v>57820.50091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</row>
    <row r="381" spans="1:18" s="30" customFormat="1" ht="15">
      <c r="A381" s="219"/>
      <c r="B381" s="221"/>
      <c r="C381" s="31" t="s">
        <v>8</v>
      </c>
      <c r="D381" s="220"/>
      <c r="E381" s="220"/>
      <c r="F381" s="56">
        <f t="shared" si="97"/>
        <v>20330.86411</v>
      </c>
      <c r="G381" s="44">
        <f>G380*0.1</f>
        <v>2742.7774</v>
      </c>
      <c r="H381" s="44">
        <v>4106.54</v>
      </c>
      <c r="I381" s="44">
        <f>I380*0.1</f>
        <v>316.46752</v>
      </c>
      <c r="J381" s="44">
        <f>J380*0.1</f>
        <v>0</v>
      </c>
      <c r="K381" s="44">
        <f>K380*0.1</f>
        <v>7383.0291</v>
      </c>
      <c r="L381" s="44">
        <f>L380*0.1</f>
        <v>5782.05009</v>
      </c>
      <c r="M381" s="44">
        <f>M380*0.1</f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</row>
    <row r="382" spans="1:18" s="30" customFormat="1" ht="15">
      <c r="A382" s="219"/>
      <c r="B382" s="222"/>
      <c r="C382" s="31" t="s">
        <v>87</v>
      </c>
      <c r="D382" s="220"/>
      <c r="E382" s="220"/>
      <c r="F382" s="56">
        <f t="shared" si="97"/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</row>
    <row r="383" spans="1:18" s="30" customFormat="1" ht="15">
      <c r="A383" s="219" t="s">
        <v>743</v>
      </c>
      <c r="B383" s="52" t="s">
        <v>331</v>
      </c>
      <c r="C383" s="51" t="s">
        <v>119</v>
      </c>
      <c r="D383" s="220"/>
      <c r="E383" s="220"/>
      <c r="F383" s="56">
        <f>SUM(G383:R383)</f>
        <v>160145.986</v>
      </c>
      <c r="G383" s="46">
        <f aca="true" t="shared" si="108" ref="G383:R383">SUM(G384:G387)</f>
        <v>0</v>
      </c>
      <c r="H383" s="46">
        <f t="shared" si="108"/>
        <v>0</v>
      </c>
      <c r="I383" s="46">
        <f t="shared" si="108"/>
        <v>0</v>
      </c>
      <c r="J383" s="46">
        <f t="shared" si="108"/>
        <v>0</v>
      </c>
      <c r="K383" s="46">
        <f t="shared" si="108"/>
        <v>0</v>
      </c>
      <c r="L383" s="46">
        <f t="shared" si="108"/>
        <v>0</v>
      </c>
      <c r="M383" s="46">
        <f t="shared" si="108"/>
        <v>0</v>
      </c>
      <c r="N383" s="46">
        <f t="shared" si="108"/>
        <v>0</v>
      </c>
      <c r="O383" s="46">
        <f t="shared" si="108"/>
        <v>0</v>
      </c>
      <c r="P383" s="46">
        <f t="shared" si="108"/>
        <v>160145.986</v>
      </c>
      <c r="Q383" s="46">
        <f t="shared" si="108"/>
        <v>0</v>
      </c>
      <c r="R383" s="46">
        <f t="shared" si="108"/>
        <v>0</v>
      </c>
    </row>
    <row r="384" spans="1:18" s="30" customFormat="1" ht="15">
      <c r="A384" s="219"/>
      <c r="B384" s="221" t="s">
        <v>438</v>
      </c>
      <c r="C384" s="31" t="s">
        <v>6</v>
      </c>
      <c r="D384" s="220"/>
      <c r="E384" s="220"/>
      <c r="F384" s="56">
        <f>SUM(G384:R384)</f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</row>
    <row r="385" spans="1:18" s="30" customFormat="1" ht="15">
      <c r="A385" s="219"/>
      <c r="B385" s="221"/>
      <c r="C385" s="31" t="s">
        <v>7</v>
      </c>
      <c r="D385" s="220"/>
      <c r="E385" s="220"/>
      <c r="F385" s="56">
        <f>SUM(G385:R385)</f>
        <v>145587.26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145587.26</v>
      </c>
      <c r="Q385" s="44">
        <v>0</v>
      </c>
      <c r="R385" s="44">
        <v>0</v>
      </c>
    </row>
    <row r="386" spans="1:18" s="30" customFormat="1" ht="15">
      <c r="A386" s="219"/>
      <c r="B386" s="221"/>
      <c r="C386" s="31" t="s">
        <v>8</v>
      </c>
      <c r="D386" s="220"/>
      <c r="E386" s="220"/>
      <c r="F386" s="56">
        <f>SUM(G386:R386)</f>
        <v>14558.726</v>
      </c>
      <c r="G386" s="44">
        <f>G385*0.1</f>
        <v>0</v>
      </c>
      <c r="H386" s="44">
        <v>0</v>
      </c>
      <c r="I386" s="44">
        <f>I385*0.1</f>
        <v>0</v>
      </c>
      <c r="J386" s="44">
        <f>J385*0.1</f>
        <v>0</v>
      </c>
      <c r="K386" s="44">
        <f>K385*0.1</f>
        <v>0</v>
      </c>
      <c r="L386" s="44">
        <f>L385*0.1</f>
        <v>0</v>
      </c>
      <c r="M386" s="44">
        <f>M385*0.1</f>
        <v>0</v>
      </c>
      <c r="N386" s="44">
        <v>0</v>
      </c>
      <c r="O386" s="44">
        <f>O385*0.1</f>
        <v>0</v>
      </c>
      <c r="P386" s="44">
        <f>P385*0.1</f>
        <v>14558.726</v>
      </c>
      <c r="Q386" s="44">
        <v>0</v>
      </c>
      <c r="R386" s="44">
        <v>0</v>
      </c>
    </row>
    <row r="387" spans="1:18" s="30" customFormat="1" ht="15">
      <c r="A387" s="219"/>
      <c r="B387" s="222"/>
      <c r="C387" s="31" t="s">
        <v>87</v>
      </c>
      <c r="D387" s="220"/>
      <c r="E387" s="220"/>
      <c r="F387" s="56">
        <f>SUM(G387:R387)</f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</row>
    <row r="388" spans="1:18" s="48" customFormat="1" ht="15" customHeight="1">
      <c r="A388" s="219" t="s">
        <v>744</v>
      </c>
      <c r="B388" s="52" t="s">
        <v>332</v>
      </c>
      <c r="C388" s="51" t="s">
        <v>119</v>
      </c>
      <c r="D388" s="220"/>
      <c r="E388" s="220"/>
      <c r="F388" s="56">
        <f t="shared" si="97"/>
        <v>69337.93671</v>
      </c>
      <c r="G388" s="46">
        <f aca="true" t="shared" si="109" ref="G388:R388">SUM(G389:G392)</f>
        <v>18052.69642</v>
      </c>
      <c r="H388" s="46">
        <f t="shared" si="109"/>
        <v>6860.41729</v>
      </c>
      <c r="I388" s="46">
        <f t="shared" si="109"/>
        <v>44424.823</v>
      </c>
      <c r="J388" s="46">
        <f t="shared" si="109"/>
        <v>0</v>
      </c>
      <c r="K388" s="46">
        <f t="shared" si="109"/>
        <v>0</v>
      </c>
      <c r="L388" s="46">
        <f t="shared" si="109"/>
        <v>0</v>
      </c>
      <c r="M388" s="46">
        <f t="shared" si="109"/>
        <v>0</v>
      </c>
      <c r="N388" s="46">
        <f t="shared" si="109"/>
        <v>0</v>
      </c>
      <c r="O388" s="46">
        <f t="shared" si="109"/>
        <v>0</v>
      </c>
      <c r="P388" s="46">
        <f t="shared" si="109"/>
        <v>0</v>
      </c>
      <c r="Q388" s="46">
        <f t="shared" si="109"/>
        <v>0</v>
      </c>
      <c r="R388" s="46">
        <f t="shared" si="109"/>
        <v>0</v>
      </c>
    </row>
    <row r="389" spans="1:18" s="30" customFormat="1" ht="15">
      <c r="A389" s="219"/>
      <c r="B389" s="221" t="s">
        <v>92</v>
      </c>
      <c r="C389" s="31" t="s">
        <v>6</v>
      </c>
      <c r="D389" s="220"/>
      <c r="E389" s="220"/>
      <c r="F389" s="56">
        <f t="shared" si="97"/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</row>
    <row r="390" spans="1:18" s="30" customFormat="1" ht="15">
      <c r="A390" s="219"/>
      <c r="B390" s="221"/>
      <c r="C390" s="31" t="s">
        <v>7</v>
      </c>
      <c r="D390" s="220"/>
      <c r="E390" s="220"/>
      <c r="F390" s="56">
        <f t="shared" si="97"/>
        <v>61845.40222</v>
      </c>
      <c r="G390" s="44">
        <v>16411.5422</v>
      </c>
      <c r="H390" s="44">
        <v>5047.65729</v>
      </c>
      <c r="I390" s="44">
        <v>40386.20273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</row>
    <row r="391" spans="1:18" s="30" customFormat="1" ht="15">
      <c r="A391" s="219"/>
      <c r="B391" s="221"/>
      <c r="C391" s="31" t="s">
        <v>8</v>
      </c>
      <c r="D391" s="220"/>
      <c r="E391" s="220"/>
      <c r="F391" s="56">
        <f t="shared" si="97"/>
        <v>7492.53449</v>
      </c>
      <c r="G391" s="44">
        <f>G390*0.1</f>
        <v>1641.15422</v>
      </c>
      <c r="H391" s="44">
        <v>1812.76</v>
      </c>
      <c r="I391" s="44">
        <f>I390*0.1</f>
        <v>4038.62027</v>
      </c>
      <c r="J391" s="44">
        <v>0</v>
      </c>
      <c r="K391" s="44">
        <f>K390*0.1</f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</row>
    <row r="392" spans="1:18" s="30" customFormat="1" ht="15">
      <c r="A392" s="219"/>
      <c r="B392" s="222"/>
      <c r="C392" s="31" t="s">
        <v>87</v>
      </c>
      <c r="D392" s="220"/>
      <c r="E392" s="220"/>
      <c r="F392" s="56">
        <f t="shared" si="97"/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</row>
    <row r="393" spans="1:18" s="48" customFormat="1" ht="14.25">
      <c r="A393" s="219" t="s">
        <v>745</v>
      </c>
      <c r="B393" s="52" t="s">
        <v>333</v>
      </c>
      <c r="C393" s="51" t="s">
        <v>119</v>
      </c>
      <c r="D393" s="220"/>
      <c r="E393" s="220"/>
      <c r="F393" s="56">
        <f t="shared" si="97"/>
        <v>388293.22334</v>
      </c>
      <c r="G393" s="46">
        <f aca="true" t="shared" si="110" ref="G393:R393">SUM(G394:G397)</f>
        <v>33536.7065</v>
      </c>
      <c r="H393" s="46">
        <f t="shared" si="110"/>
        <v>25190</v>
      </c>
      <c r="I393" s="46">
        <f t="shared" si="110"/>
        <v>24624.1801</v>
      </c>
      <c r="J393" s="46">
        <f t="shared" si="110"/>
        <v>0</v>
      </c>
      <c r="K393" s="46">
        <f t="shared" si="110"/>
        <v>11000</v>
      </c>
      <c r="L393" s="46">
        <f t="shared" si="110"/>
        <v>123667.082</v>
      </c>
      <c r="M393" s="46">
        <f t="shared" si="110"/>
        <v>170275.25474</v>
      </c>
      <c r="N393" s="46">
        <f t="shared" si="110"/>
        <v>0</v>
      </c>
      <c r="O393" s="46">
        <f t="shared" si="110"/>
        <v>0</v>
      </c>
      <c r="P393" s="46">
        <f t="shared" si="110"/>
        <v>0</v>
      </c>
      <c r="Q393" s="46">
        <f t="shared" si="110"/>
        <v>0</v>
      </c>
      <c r="R393" s="46">
        <f t="shared" si="110"/>
        <v>0</v>
      </c>
    </row>
    <row r="394" spans="1:18" s="30" customFormat="1" ht="23.25" customHeight="1">
      <c r="A394" s="219"/>
      <c r="B394" s="221" t="s">
        <v>153</v>
      </c>
      <c r="C394" s="31" t="s">
        <v>6</v>
      </c>
      <c r="D394" s="220"/>
      <c r="E394" s="220"/>
      <c r="F394" s="56">
        <f t="shared" si="97"/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</row>
    <row r="395" spans="1:18" s="30" customFormat="1" ht="21" customHeight="1">
      <c r="A395" s="219"/>
      <c r="B395" s="221"/>
      <c r="C395" s="31" t="s">
        <v>7</v>
      </c>
      <c r="D395" s="220"/>
      <c r="E395" s="220"/>
      <c r="F395" s="56">
        <f t="shared" si="97"/>
        <v>352241.1284</v>
      </c>
      <c r="G395" s="44">
        <v>30487.915</v>
      </c>
      <c r="H395" s="44">
        <v>22147.289</v>
      </c>
      <c r="I395" s="44">
        <v>22385.61827</v>
      </c>
      <c r="J395" s="44">
        <v>0</v>
      </c>
      <c r="K395" s="44">
        <v>10000</v>
      </c>
      <c r="L395" s="44">
        <v>112424.62</v>
      </c>
      <c r="M395" s="44">
        <v>154795.68613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</row>
    <row r="396" spans="1:18" s="30" customFormat="1" ht="21.75" customHeight="1">
      <c r="A396" s="219"/>
      <c r="B396" s="221"/>
      <c r="C396" s="31" t="s">
        <v>8</v>
      </c>
      <c r="D396" s="220"/>
      <c r="E396" s="220"/>
      <c r="F396" s="56">
        <f t="shared" si="97"/>
        <v>36052.09494</v>
      </c>
      <c r="G396" s="44">
        <f>G395*0.1</f>
        <v>3048.7915</v>
      </c>
      <c r="H396" s="44">
        <v>3042.711</v>
      </c>
      <c r="I396" s="44">
        <f>I395*0.1</f>
        <v>2238.56183</v>
      </c>
      <c r="J396" s="44">
        <f>J395*0.1</f>
        <v>0</v>
      </c>
      <c r="K396" s="44">
        <f>K395*0.1</f>
        <v>1000</v>
      </c>
      <c r="L396" s="44">
        <f>L395*0.1</f>
        <v>11242.462</v>
      </c>
      <c r="M396" s="44">
        <f>M395*0.1</f>
        <v>15479.56861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</row>
    <row r="397" spans="1:18" s="30" customFormat="1" ht="22.5" customHeight="1">
      <c r="A397" s="219"/>
      <c r="B397" s="222"/>
      <c r="C397" s="31" t="s">
        <v>87</v>
      </c>
      <c r="D397" s="220"/>
      <c r="E397" s="220"/>
      <c r="F397" s="56">
        <f t="shared" si="97"/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</row>
    <row r="398" spans="1:18" s="49" customFormat="1" ht="15" customHeight="1">
      <c r="A398" s="219" t="s">
        <v>746</v>
      </c>
      <c r="B398" s="52" t="s">
        <v>334</v>
      </c>
      <c r="C398" s="51" t="s">
        <v>119</v>
      </c>
      <c r="D398" s="220"/>
      <c r="E398" s="220"/>
      <c r="F398" s="56">
        <f t="shared" si="97"/>
        <v>5817.08</v>
      </c>
      <c r="G398" s="46">
        <f aca="true" t="shared" si="111" ref="G398:R398">SUM(G399:G402)</f>
        <v>1425.6</v>
      </c>
      <c r="H398" s="46">
        <f t="shared" si="111"/>
        <v>1011.48</v>
      </c>
      <c r="I398" s="46">
        <f t="shared" si="111"/>
        <v>3380</v>
      </c>
      <c r="J398" s="46">
        <f t="shared" si="111"/>
        <v>0</v>
      </c>
      <c r="K398" s="46">
        <f t="shared" si="111"/>
        <v>0</v>
      </c>
      <c r="L398" s="46">
        <f t="shared" si="111"/>
        <v>0</v>
      </c>
      <c r="M398" s="46">
        <f t="shared" si="111"/>
        <v>0</v>
      </c>
      <c r="N398" s="46">
        <f t="shared" si="111"/>
        <v>0</v>
      </c>
      <c r="O398" s="46">
        <f t="shared" si="111"/>
        <v>0</v>
      </c>
      <c r="P398" s="46">
        <f t="shared" si="111"/>
        <v>0</v>
      </c>
      <c r="Q398" s="46">
        <f t="shared" si="111"/>
        <v>0</v>
      </c>
      <c r="R398" s="46">
        <f t="shared" si="111"/>
        <v>0</v>
      </c>
    </row>
    <row r="399" spans="1:18" s="30" customFormat="1" ht="15">
      <c r="A399" s="219"/>
      <c r="B399" s="221" t="s">
        <v>82</v>
      </c>
      <c r="C399" s="31" t="s">
        <v>6</v>
      </c>
      <c r="D399" s="220"/>
      <c r="E399" s="220"/>
      <c r="F399" s="56">
        <f t="shared" si="97"/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</row>
    <row r="400" spans="1:18" s="30" customFormat="1" ht="15">
      <c r="A400" s="219"/>
      <c r="B400" s="221"/>
      <c r="C400" s="31" t="s">
        <v>7</v>
      </c>
      <c r="D400" s="220"/>
      <c r="E400" s="220"/>
      <c r="F400" s="56">
        <f t="shared" si="97"/>
        <v>4944.132</v>
      </c>
      <c r="G400" s="44">
        <v>1296</v>
      </c>
      <c r="H400" s="44">
        <v>606.132</v>
      </c>
      <c r="I400" s="44">
        <v>3042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</row>
    <row r="401" spans="1:18" s="30" customFormat="1" ht="15">
      <c r="A401" s="219"/>
      <c r="B401" s="221"/>
      <c r="C401" s="31" t="s">
        <v>8</v>
      </c>
      <c r="D401" s="220"/>
      <c r="E401" s="220"/>
      <c r="F401" s="56">
        <f t="shared" si="97"/>
        <v>872.948</v>
      </c>
      <c r="G401" s="44">
        <f>G400*0.1</f>
        <v>129.6</v>
      </c>
      <c r="H401" s="44">
        <v>405.348</v>
      </c>
      <c r="I401" s="44">
        <v>338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</row>
    <row r="402" spans="1:18" s="30" customFormat="1" ht="15">
      <c r="A402" s="219"/>
      <c r="B402" s="222"/>
      <c r="C402" s="31" t="s">
        <v>87</v>
      </c>
      <c r="D402" s="220"/>
      <c r="E402" s="220"/>
      <c r="F402" s="56">
        <f t="shared" si="97"/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</row>
    <row r="403" spans="1:18" s="49" customFormat="1" ht="15" customHeight="1">
      <c r="A403" s="219" t="s">
        <v>747</v>
      </c>
      <c r="B403" s="52" t="s">
        <v>335</v>
      </c>
      <c r="C403" s="51" t="s">
        <v>119</v>
      </c>
      <c r="D403" s="220"/>
      <c r="E403" s="220"/>
      <c r="F403" s="56">
        <f t="shared" si="97"/>
        <v>9601.30575</v>
      </c>
      <c r="G403" s="46">
        <f aca="true" t="shared" si="112" ref="G403:R403">SUM(G404:G407)</f>
        <v>2522.44625</v>
      </c>
      <c r="H403" s="46">
        <f t="shared" si="112"/>
        <v>466.11</v>
      </c>
      <c r="I403" s="46">
        <f t="shared" si="112"/>
        <v>6612.7495</v>
      </c>
      <c r="J403" s="46">
        <f t="shared" si="112"/>
        <v>0</v>
      </c>
      <c r="K403" s="46">
        <f t="shared" si="112"/>
        <v>0</v>
      </c>
      <c r="L403" s="46">
        <f t="shared" si="112"/>
        <v>0</v>
      </c>
      <c r="M403" s="46">
        <f t="shared" si="112"/>
        <v>0</v>
      </c>
      <c r="N403" s="46">
        <f t="shared" si="112"/>
        <v>0</v>
      </c>
      <c r="O403" s="46">
        <f t="shared" si="112"/>
        <v>0</v>
      </c>
      <c r="P403" s="46">
        <f t="shared" si="112"/>
        <v>0</v>
      </c>
      <c r="Q403" s="46">
        <f t="shared" si="112"/>
        <v>0</v>
      </c>
      <c r="R403" s="46">
        <f t="shared" si="112"/>
        <v>0</v>
      </c>
    </row>
    <row r="404" spans="1:18" s="30" customFormat="1" ht="15">
      <c r="A404" s="219"/>
      <c r="B404" s="221" t="s">
        <v>83</v>
      </c>
      <c r="C404" s="31" t="s">
        <v>6</v>
      </c>
      <c r="D404" s="220"/>
      <c r="E404" s="220"/>
      <c r="F404" s="56">
        <f t="shared" si="97"/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</row>
    <row r="405" spans="1:18" s="30" customFormat="1" ht="15">
      <c r="A405" s="219"/>
      <c r="B405" s="221"/>
      <c r="C405" s="31" t="s">
        <v>7</v>
      </c>
      <c r="D405" s="220"/>
      <c r="E405" s="220"/>
      <c r="F405" s="56">
        <f t="shared" si="97"/>
        <v>8502.106</v>
      </c>
      <c r="G405" s="44">
        <v>2293.13295</v>
      </c>
      <c r="H405" s="44">
        <v>257.499</v>
      </c>
      <c r="I405" s="44">
        <v>5951.47405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</row>
    <row r="406" spans="1:18" s="30" customFormat="1" ht="15">
      <c r="A406" s="219"/>
      <c r="B406" s="221"/>
      <c r="C406" s="31" t="s">
        <v>8</v>
      </c>
      <c r="D406" s="220"/>
      <c r="E406" s="220"/>
      <c r="F406" s="56">
        <f t="shared" si="97"/>
        <v>1099.19975</v>
      </c>
      <c r="G406" s="44">
        <f>G405*0.1</f>
        <v>229.3133</v>
      </c>
      <c r="H406" s="44">
        <v>208.611</v>
      </c>
      <c r="I406" s="44">
        <v>661.27545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</row>
    <row r="407" spans="1:18" s="30" customFormat="1" ht="15">
      <c r="A407" s="219"/>
      <c r="B407" s="222"/>
      <c r="C407" s="31" t="s">
        <v>87</v>
      </c>
      <c r="D407" s="220"/>
      <c r="E407" s="220"/>
      <c r="F407" s="56">
        <f aca="true" t="shared" si="113" ref="F407:F462">SUM(G407:R407)</f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</row>
    <row r="408" spans="1:18" s="49" customFormat="1" ht="15" customHeight="1">
      <c r="A408" s="219" t="s">
        <v>748</v>
      </c>
      <c r="B408" s="52" t="s">
        <v>336</v>
      </c>
      <c r="C408" s="51" t="s">
        <v>119</v>
      </c>
      <c r="D408" s="220"/>
      <c r="E408" s="220"/>
      <c r="F408" s="56">
        <f t="shared" si="113"/>
        <v>1266.882</v>
      </c>
      <c r="G408" s="46">
        <f aca="true" t="shared" si="114" ref="G408:R408">SUM(G409:G412)</f>
        <v>297</v>
      </c>
      <c r="H408" s="46">
        <f t="shared" si="114"/>
        <v>969.882</v>
      </c>
      <c r="I408" s="46">
        <f t="shared" si="114"/>
        <v>0</v>
      </c>
      <c r="J408" s="46">
        <f t="shared" si="114"/>
        <v>0</v>
      </c>
      <c r="K408" s="46">
        <f t="shared" si="114"/>
        <v>0</v>
      </c>
      <c r="L408" s="46">
        <f t="shared" si="114"/>
        <v>0</v>
      </c>
      <c r="M408" s="46">
        <f t="shared" si="114"/>
        <v>0</v>
      </c>
      <c r="N408" s="46">
        <f t="shared" si="114"/>
        <v>0</v>
      </c>
      <c r="O408" s="46">
        <f t="shared" si="114"/>
        <v>0</v>
      </c>
      <c r="P408" s="46">
        <f t="shared" si="114"/>
        <v>0</v>
      </c>
      <c r="Q408" s="46">
        <f t="shared" si="114"/>
        <v>0</v>
      </c>
      <c r="R408" s="46">
        <f t="shared" si="114"/>
        <v>0</v>
      </c>
    </row>
    <row r="409" spans="1:18" s="30" customFormat="1" ht="15">
      <c r="A409" s="219"/>
      <c r="B409" s="221" t="s">
        <v>150</v>
      </c>
      <c r="C409" s="31" t="s">
        <v>6</v>
      </c>
      <c r="D409" s="220"/>
      <c r="E409" s="220"/>
      <c r="F409" s="56">
        <f t="shared" si="113"/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</row>
    <row r="410" spans="1:18" s="30" customFormat="1" ht="15">
      <c r="A410" s="219"/>
      <c r="B410" s="221"/>
      <c r="C410" s="31" t="s">
        <v>7</v>
      </c>
      <c r="D410" s="220"/>
      <c r="E410" s="220"/>
      <c r="F410" s="56">
        <f t="shared" si="113"/>
        <v>1143.0938</v>
      </c>
      <c r="G410" s="44">
        <v>270</v>
      </c>
      <c r="H410" s="44">
        <v>873.0938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</row>
    <row r="411" spans="1:18" s="30" customFormat="1" ht="15">
      <c r="A411" s="219"/>
      <c r="B411" s="221"/>
      <c r="C411" s="31" t="s">
        <v>8</v>
      </c>
      <c r="D411" s="220"/>
      <c r="E411" s="220"/>
      <c r="F411" s="56">
        <f t="shared" si="113"/>
        <v>123.7882</v>
      </c>
      <c r="G411" s="44">
        <f>G410*0.1</f>
        <v>27</v>
      </c>
      <c r="H411" s="44">
        <v>96.7882</v>
      </c>
      <c r="I411" s="44">
        <f aca="true" t="shared" si="115" ref="I411:R411">I410*0.02</f>
        <v>0</v>
      </c>
      <c r="J411" s="44">
        <f t="shared" si="115"/>
        <v>0</v>
      </c>
      <c r="K411" s="44">
        <f t="shared" si="115"/>
        <v>0</v>
      </c>
      <c r="L411" s="44">
        <f t="shared" si="115"/>
        <v>0</v>
      </c>
      <c r="M411" s="44">
        <f t="shared" si="115"/>
        <v>0</v>
      </c>
      <c r="N411" s="44">
        <f t="shared" si="115"/>
        <v>0</v>
      </c>
      <c r="O411" s="44">
        <f t="shared" si="115"/>
        <v>0</v>
      </c>
      <c r="P411" s="44">
        <f t="shared" si="115"/>
        <v>0</v>
      </c>
      <c r="Q411" s="44">
        <f t="shared" si="115"/>
        <v>0</v>
      </c>
      <c r="R411" s="44">
        <f t="shared" si="115"/>
        <v>0</v>
      </c>
    </row>
    <row r="412" spans="1:18" s="30" customFormat="1" ht="15">
      <c r="A412" s="219"/>
      <c r="B412" s="222"/>
      <c r="C412" s="31" t="s">
        <v>87</v>
      </c>
      <c r="D412" s="220"/>
      <c r="E412" s="220"/>
      <c r="F412" s="56">
        <f t="shared" si="113"/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</row>
    <row r="413" spans="1:18" s="49" customFormat="1" ht="15" customHeight="1">
      <c r="A413" s="219" t="s">
        <v>749</v>
      </c>
      <c r="B413" s="52" t="s">
        <v>337</v>
      </c>
      <c r="C413" s="51" t="s">
        <v>119</v>
      </c>
      <c r="D413" s="220"/>
      <c r="E413" s="220"/>
      <c r="F413" s="56">
        <f t="shared" si="113"/>
        <v>1865.40338</v>
      </c>
      <c r="G413" s="46">
        <f aca="true" t="shared" si="116" ref="G413:R413">SUM(G414:G417)</f>
        <v>0</v>
      </c>
      <c r="H413" s="46">
        <f t="shared" si="116"/>
        <v>894.98896</v>
      </c>
      <c r="I413" s="46">
        <f t="shared" si="116"/>
        <v>970.41442</v>
      </c>
      <c r="J413" s="46">
        <f t="shared" si="116"/>
        <v>0</v>
      </c>
      <c r="K413" s="46">
        <f t="shared" si="116"/>
        <v>0</v>
      </c>
      <c r="L413" s="46">
        <f t="shared" si="116"/>
        <v>0</v>
      </c>
      <c r="M413" s="46">
        <f t="shared" si="116"/>
        <v>0</v>
      </c>
      <c r="N413" s="46">
        <f t="shared" si="116"/>
        <v>0</v>
      </c>
      <c r="O413" s="46">
        <f t="shared" si="116"/>
        <v>0</v>
      </c>
      <c r="P413" s="46">
        <f t="shared" si="116"/>
        <v>0</v>
      </c>
      <c r="Q413" s="46">
        <f t="shared" si="116"/>
        <v>0</v>
      </c>
      <c r="R413" s="46">
        <f t="shared" si="116"/>
        <v>0</v>
      </c>
    </row>
    <row r="414" spans="1:18" s="30" customFormat="1" ht="15">
      <c r="A414" s="219"/>
      <c r="B414" s="221" t="s">
        <v>118</v>
      </c>
      <c r="C414" s="31" t="s">
        <v>6</v>
      </c>
      <c r="D414" s="220"/>
      <c r="E414" s="220"/>
      <c r="F414" s="56">
        <f t="shared" si="113"/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</row>
    <row r="415" spans="1:18" s="30" customFormat="1" ht="15">
      <c r="A415" s="219"/>
      <c r="B415" s="221"/>
      <c r="C415" s="31" t="s">
        <v>7</v>
      </c>
      <c r="D415" s="220"/>
      <c r="E415" s="220"/>
      <c r="F415" s="56">
        <f t="shared" si="113"/>
        <v>1594.58496</v>
      </c>
      <c r="G415" s="44">
        <v>0</v>
      </c>
      <c r="H415" s="44">
        <v>714.08596</v>
      </c>
      <c r="I415" s="44">
        <v>880.499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</row>
    <row r="416" spans="1:18" s="30" customFormat="1" ht="15">
      <c r="A416" s="219"/>
      <c r="B416" s="221"/>
      <c r="C416" s="31" t="s">
        <v>8</v>
      </c>
      <c r="D416" s="220"/>
      <c r="E416" s="220"/>
      <c r="F416" s="56">
        <f t="shared" si="113"/>
        <v>270.81842</v>
      </c>
      <c r="G416" s="44">
        <v>0</v>
      </c>
      <c r="H416" s="44">
        <v>180.903</v>
      </c>
      <c r="I416" s="44">
        <v>89.91542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</row>
    <row r="417" spans="1:18" s="30" customFormat="1" ht="15">
      <c r="A417" s="219"/>
      <c r="B417" s="222"/>
      <c r="C417" s="31" t="s">
        <v>87</v>
      </c>
      <c r="D417" s="220"/>
      <c r="E417" s="220"/>
      <c r="F417" s="56">
        <f t="shared" si="113"/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</row>
    <row r="418" spans="1:18" s="49" customFormat="1" ht="15" customHeight="1">
      <c r="A418" s="219" t="s">
        <v>750</v>
      </c>
      <c r="B418" s="52" t="s">
        <v>338</v>
      </c>
      <c r="C418" s="51" t="s">
        <v>119</v>
      </c>
      <c r="D418" s="220"/>
      <c r="E418" s="220"/>
      <c r="F418" s="56">
        <f t="shared" si="113"/>
        <v>27944.1286</v>
      </c>
      <c r="G418" s="46">
        <f aca="true" t="shared" si="117" ref="G418:R418">SUM(G419:G422)</f>
        <v>0</v>
      </c>
      <c r="H418" s="46">
        <f t="shared" si="117"/>
        <v>0</v>
      </c>
      <c r="I418" s="46">
        <f t="shared" si="117"/>
        <v>0</v>
      </c>
      <c r="J418" s="46">
        <f t="shared" si="117"/>
        <v>0</v>
      </c>
      <c r="K418" s="46">
        <f t="shared" si="117"/>
        <v>27944.1286</v>
      </c>
      <c r="L418" s="46">
        <f t="shared" si="117"/>
        <v>0</v>
      </c>
      <c r="M418" s="46">
        <f t="shared" si="117"/>
        <v>0</v>
      </c>
      <c r="N418" s="46">
        <f t="shared" si="117"/>
        <v>0</v>
      </c>
      <c r="O418" s="46">
        <f t="shared" si="117"/>
        <v>0</v>
      </c>
      <c r="P418" s="46">
        <f t="shared" si="117"/>
        <v>0</v>
      </c>
      <c r="Q418" s="46">
        <f t="shared" si="117"/>
        <v>0</v>
      </c>
      <c r="R418" s="46">
        <f t="shared" si="117"/>
        <v>0</v>
      </c>
    </row>
    <row r="419" spans="1:18" s="30" customFormat="1" ht="15">
      <c r="A419" s="219"/>
      <c r="B419" s="221" t="s">
        <v>157</v>
      </c>
      <c r="C419" s="31" t="s">
        <v>6</v>
      </c>
      <c r="D419" s="220"/>
      <c r="E419" s="220"/>
      <c r="F419" s="56">
        <f t="shared" si="113"/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</row>
    <row r="420" spans="1:18" s="30" customFormat="1" ht="15">
      <c r="A420" s="219"/>
      <c r="B420" s="221"/>
      <c r="C420" s="31" t="s">
        <v>7</v>
      </c>
      <c r="D420" s="220"/>
      <c r="E420" s="220"/>
      <c r="F420" s="56">
        <f t="shared" si="113"/>
        <v>25403.75327</v>
      </c>
      <c r="G420" s="44">
        <v>0</v>
      </c>
      <c r="H420" s="44">
        <v>0</v>
      </c>
      <c r="I420" s="44">
        <v>0</v>
      </c>
      <c r="J420" s="44">
        <v>0</v>
      </c>
      <c r="K420" s="44">
        <v>25403.75327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</row>
    <row r="421" spans="1:18" s="30" customFormat="1" ht="15">
      <c r="A421" s="219"/>
      <c r="B421" s="221"/>
      <c r="C421" s="31" t="s">
        <v>8</v>
      </c>
      <c r="D421" s="220"/>
      <c r="E421" s="220"/>
      <c r="F421" s="56">
        <f t="shared" si="113"/>
        <v>2540.37533</v>
      </c>
      <c r="G421" s="44">
        <f>G420*0.1</f>
        <v>0</v>
      </c>
      <c r="H421" s="44">
        <f>H420*0.1</f>
        <v>0</v>
      </c>
      <c r="I421" s="44">
        <f>I420*0.1</f>
        <v>0</v>
      </c>
      <c r="J421" s="44">
        <v>0</v>
      </c>
      <c r="K421" s="44">
        <f>K420*0.1</f>
        <v>2540.37533</v>
      </c>
      <c r="L421" s="44">
        <f>L420*0.1</f>
        <v>0</v>
      </c>
      <c r="M421" s="44">
        <f>M420*0.1</f>
        <v>0</v>
      </c>
      <c r="N421" s="44">
        <f>N420*0.1</f>
        <v>0</v>
      </c>
      <c r="O421" s="44">
        <f>O420*0.1</f>
        <v>0</v>
      </c>
      <c r="P421" s="44">
        <v>0</v>
      </c>
      <c r="Q421" s="44">
        <v>0</v>
      </c>
      <c r="R421" s="44">
        <v>0</v>
      </c>
    </row>
    <row r="422" spans="1:18" s="30" customFormat="1" ht="15">
      <c r="A422" s="219"/>
      <c r="B422" s="222"/>
      <c r="C422" s="31" t="s">
        <v>87</v>
      </c>
      <c r="D422" s="220"/>
      <c r="E422" s="220"/>
      <c r="F422" s="56">
        <f t="shared" si="113"/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</row>
    <row r="423" spans="1:18" s="48" customFormat="1" ht="15" customHeight="1">
      <c r="A423" s="219" t="s">
        <v>751</v>
      </c>
      <c r="B423" s="52" t="s">
        <v>339</v>
      </c>
      <c r="C423" s="51" t="s">
        <v>119</v>
      </c>
      <c r="D423" s="220"/>
      <c r="E423" s="220"/>
      <c r="F423" s="56">
        <f t="shared" si="113"/>
        <v>688.2282</v>
      </c>
      <c r="G423" s="46">
        <f aca="true" t="shared" si="118" ref="G423:R423">SUM(G424:G427)</f>
        <v>688.2282</v>
      </c>
      <c r="H423" s="46">
        <f t="shared" si="118"/>
        <v>0</v>
      </c>
      <c r="I423" s="46">
        <f t="shared" si="118"/>
        <v>0</v>
      </c>
      <c r="J423" s="46">
        <f t="shared" si="118"/>
        <v>0</v>
      </c>
      <c r="K423" s="46">
        <f t="shared" si="118"/>
        <v>0</v>
      </c>
      <c r="L423" s="46">
        <f t="shared" si="118"/>
        <v>0</v>
      </c>
      <c r="M423" s="46">
        <f t="shared" si="118"/>
        <v>0</v>
      </c>
      <c r="N423" s="46">
        <f t="shared" si="118"/>
        <v>0</v>
      </c>
      <c r="O423" s="46">
        <f t="shared" si="118"/>
        <v>0</v>
      </c>
      <c r="P423" s="46">
        <f t="shared" si="118"/>
        <v>0</v>
      </c>
      <c r="Q423" s="46">
        <f t="shared" si="118"/>
        <v>0</v>
      </c>
      <c r="R423" s="46">
        <f t="shared" si="118"/>
        <v>0</v>
      </c>
    </row>
    <row r="424" spans="1:18" s="30" customFormat="1" ht="15">
      <c r="A424" s="219"/>
      <c r="B424" s="221" t="s">
        <v>91</v>
      </c>
      <c r="C424" s="31" t="s">
        <v>6</v>
      </c>
      <c r="D424" s="220"/>
      <c r="E424" s="220"/>
      <c r="F424" s="56">
        <f t="shared" si="113"/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</row>
    <row r="425" spans="1:18" s="30" customFormat="1" ht="15">
      <c r="A425" s="219"/>
      <c r="B425" s="221"/>
      <c r="C425" s="31" t="s">
        <v>7</v>
      </c>
      <c r="D425" s="220"/>
      <c r="E425" s="220"/>
      <c r="F425" s="56">
        <f t="shared" si="113"/>
        <v>625.662</v>
      </c>
      <c r="G425" s="44">
        <v>625.662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</row>
    <row r="426" spans="1:18" s="30" customFormat="1" ht="15">
      <c r="A426" s="219"/>
      <c r="B426" s="221"/>
      <c r="C426" s="31" t="s">
        <v>8</v>
      </c>
      <c r="D426" s="220"/>
      <c r="E426" s="220"/>
      <c r="F426" s="56">
        <f t="shared" si="113"/>
        <v>62.5662</v>
      </c>
      <c r="G426" s="44">
        <f>G425*0.1</f>
        <v>62.5662</v>
      </c>
      <c r="H426" s="44">
        <f>H425*0.02</f>
        <v>0</v>
      </c>
      <c r="I426" s="44">
        <f aca="true" t="shared" si="119" ref="I426:R426">I425*0.02</f>
        <v>0</v>
      </c>
      <c r="J426" s="44">
        <f t="shared" si="119"/>
        <v>0</v>
      </c>
      <c r="K426" s="44">
        <f t="shared" si="119"/>
        <v>0</v>
      </c>
      <c r="L426" s="44">
        <f t="shared" si="119"/>
        <v>0</v>
      </c>
      <c r="M426" s="44">
        <f t="shared" si="119"/>
        <v>0</v>
      </c>
      <c r="N426" s="44">
        <f t="shared" si="119"/>
        <v>0</v>
      </c>
      <c r="O426" s="44">
        <f t="shared" si="119"/>
        <v>0</v>
      </c>
      <c r="P426" s="44">
        <f t="shared" si="119"/>
        <v>0</v>
      </c>
      <c r="Q426" s="44">
        <f t="shared" si="119"/>
        <v>0</v>
      </c>
      <c r="R426" s="44">
        <f t="shared" si="119"/>
        <v>0</v>
      </c>
    </row>
    <row r="427" spans="1:18" s="30" customFormat="1" ht="15">
      <c r="A427" s="219"/>
      <c r="B427" s="222"/>
      <c r="C427" s="31" t="s">
        <v>87</v>
      </c>
      <c r="D427" s="220"/>
      <c r="E427" s="220"/>
      <c r="F427" s="56">
        <f t="shared" si="113"/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</row>
    <row r="428" spans="1:18" s="48" customFormat="1" ht="15" customHeight="1">
      <c r="A428" s="219" t="s">
        <v>752</v>
      </c>
      <c r="B428" s="52" t="s">
        <v>340</v>
      </c>
      <c r="C428" s="51" t="s">
        <v>119</v>
      </c>
      <c r="D428" s="220"/>
      <c r="E428" s="220"/>
      <c r="F428" s="56">
        <f t="shared" si="113"/>
        <v>30367.9134</v>
      </c>
      <c r="G428" s="46">
        <f aca="true" t="shared" si="120" ref="G428:R428">SUM(G429:G432)</f>
        <v>30367.9134</v>
      </c>
      <c r="H428" s="46">
        <f t="shared" si="120"/>
        <v>0</v>
      </c>
      <c r="I428" s="46">
        <f t="shared" si="120"/>
        <v>0</v>
      </c>
      <c r="J428" s="46">
        <f t="shared" si="120"/>
        <v>0</v>
      </c>
      <c r="K428" s="46">
        <f t="shared" si="120"/>
        <v>0</v>
      </c>
      <c r="L428" s="46">
        <f t="shared" si="120"/>
        <v>0</v>
      </c>
      <c r="M428" s="46">
        <f t="shared" si="120"/>
        <v>0</v>
      </c>
      <c r="N428" s="46">
        <f t="shared" si="120"/>
        <v>0</v>
      </c>
      <c r="O428" s="46">
        <f t="shared" si="120"/>
        <v>0</v>
      </c>
      <c r="P428" s="46">
        <f t="shared" si="120"/>
        <v>0</v>
      </c>
      <c r="Q428" s="46">
        <f t="shared" si="120"/>
        <v>0</v>
      </c>
      <c r="R428" s="46">
        <f t="shared" si="120"/>
        <v>0</v>
      </c>
    </row>
    <row r="429" spans="1:18" s="30" customFormat="1" ht="15">
      <c r="A429" s="219"/>
      <c r="B429" s="221" t="s">
        <v>85</v>
      </c>
      <c r="C429" s="31" t="s">
        <v>6</v>
      </c>
      <c r="D429" s="220"/>
      <c r="E429" s="220"/>
      <c r="F429" s="56">
        <f t="shared" si="113"/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</row>
    <row r="430" spans="1:18" s="30" customFormat="1" ht="15">
      <c r="A430" s="219"/>
      <c r="B430" s="221"/>
      <c r="C430" s="31" t="s">
        <v>7</v>
      </c>
      <c r="D430" s="220"/>
      <c r="E430" s="220"/>
      <c r="F430" s="56">
        <f t="shared" si="113"/>
        <v>27607.194</v>
      </c>
      <c r="G430" s="44">
        <v>27607.194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</row>
    <row r="431" spans="1:18" s="30" customFormat="1" ht="15">
      <c r="A431" s="219"/>
      <c r="B431" s="221"/>
      <c r="C431" s="31" t="s">
        <v>8</v>
      </c>
      <c r="D431" s="220"/>
      <c r="E431" s="220"/>
      <c r="F431" s="56">
        <f t="shared" si="113"/>
        <v>2760.7194</v>
      </c>
      <c r="G431" s="44">
        <f>G430*0.1</f>
        <v>2760.7194</v>
      </c>
      <c r="H431" s="44">
        <f>H430*0.02</f>
        <v>0</v>
      </c>
      <c r="I431" s="44">
        <f aca="true" t="shared" si="121" ref="I431:R431">I430*0.02</f>
        <v>0</v>
      </c>
      <c r="J431" s="44">
        <f t="shared" si="121"/>
        <v>0</v>
      </c>
      <c r="K431" s="44">
        <f t="shared" si="121"/>
        <v>0</v>
      </c>
      <c r="L431" s="44">
        <f t="shared" si="121"/>
        <v>0</v>
      </c>
      <c r="M431" s="44">
        <f t="shared" si="121"/>
        <v>0</v>
      </c>
      <c r="N431" s="44">
        <f t="shared" si="121"/>
        <v>0</v>
      </c>
      <c r="O431" s="44">
        <f t="shared" si="121"/>
        <v>0</v>
      </c>
      <c r="P431" s="44">
        <f t="shared" si="121"/>
        <v>0</v>
      </c>
      <c r="Q431" s="44">
        <f t="shared" si="121"/>
        <v>0</v>
      </c>
      <c r="R431" s="44">
        <f t="shared" si="121"/>
        <v>0</v>
      </c>
    </row>
    <row r="432" spans="1:18" s="30" customFormat="1" ht="15">
      <c r="A432" s="219"/>
      <c r="B432" s="222"/>
      <c r="C432" s="31" t="s">
        <v>87</v>
      </c>
      <c r="D432" s="220"/>
      <c r="E432" s="220"/>
      <c r="F432" s="56">
        <f t="shared" si="113"/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</row>
    <row r="433" spans="1:18" s="48" customFormat="1" ht="15" customHeight="1">
      <c r="A433" s="219" t="s">
        <v>753</v>
      </c>
      <c r="B433" s="52" t="s">
        <v>440</v>
      </c>
      <c r="C433" s="51" t="s">
        <v>119</v>
      </c>
      <c r="D433" s="220"/>
      <c r="E433" s="220"/>
      <c r="F433" s="56">
        <f t="shared" si="113"/>
        <v>38933.9379</v>
      </c>
      <c r="G433" s="46">
        <f aca="true" t="shared" si="122" ref="G433:R433">SUM(G434:G437)</f>
        <v>38933.9379</v>
      </c>
      <c r="H433" s="46">
        <f t="shared" si="122"/>
        <v>0</v>
      </c>
      <c r="I433" s="46">
        <f t="shared" si="122"/>
        <v>0</v>
      </c>
      <c r="J433" s="46">
        <f t="shared" si="122"/>
        <v>0</v>
      </c>
      <c r="K433" s="46">
        <f t="shared" si="122"/>
        <v>0</v>
      </c>
      <c r="L433" s="46">
        <f t="shared" si="122"/>
        <v>0</v>
      </c>
      <c r="M433" s="46">
        <f t="shared" si="122"/>
        <v>0</v>
      </c>
      <c r="N433" s="46">
        <f t="shared" si="122"/>
        <v>0</v>
      </c>
      <c r="O433" s="46">
        <f t="shared" si="122"/>
        <v>0</v>
      </c>
      <c r="P433" s="46">
        <f t="shared" si="122"/>
        <v>0</v>
      </c>
      <c r="Q433" s="46">
        <f t="shared" si="122"/>
        <v>0</v>
      </c>
      <c r="R433" s="46">
        <f t="shared" si="122"/>
        <v>0</v>
      </c>
    </row>
    <row r="434" spans="1:18" s="30" customFormat="1" ht="15">
      <c r="A434" s="219"/>
      <c r="B434" s="221" t="s">
        <v>151</v>
      </c>
      <c r="C434" s="31" t="s">
        <v>6</v>
      </c>
      <c r="D434" s="220"/>
      <c r="E434" s="220"/>
      <c r="F434" s="56">
        <f t="shared" si="113"/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</row>
    <row r="435" spans="1:18" s="30" customFormat="1" ht="15">
      <c r="A435" s="219"/>
      <c r="B435" s="221"/>
      <c r="C435" s="31" t="s">
        <v>7</v>
      </c>
      <c r="D435" s="220"/>
      <c r="E435" s="220"/>
      <c r="F435" s="56">
        <f t="shared" si="113"/>
        <v>35394.489</v>
      </c>
      <c r="G435" s="44">
        <v>35394.489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</row>
    <row r="436" spans="1:18" s="30" customFormat="1" ht="15">
      <c r="A436" s="219"/>
      <c r="B436" s="221"/>
      <c r="C436" s="31" t="s">
        <v>8</v>
      </c>
      <c r="D436" s="220"/>
      <c r="E436" s="220"/>
      <c r="F436" s="56">
        <f t="shared" si="113"/>
        <v>3539.4489</v>
      </c>
      <c r="G436" s="44">
        <f>G435*0.1</f>
        <v>3539.4489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</row>
    <row r="437" spans="1:18" s="30" customFormat="1" ht="15">
      <c r="A437" s="219"/>
      <c r="B437" s="222"/>
      <c r="C437" s="31" t="s">
        <v>87</v>
      </c>
      <c r="D437" s="220"/>
      <c r="E437" s="220"/>
      <c r="F437" s="56">
        <f t="shared" si="113"/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</row>
    <row r="438" spans="1:18" s="48" customFormat="1" ht="15" customHeight="1">
      <c r="A438" s="219" t="s">
        <v>754</v>
      </c>
      <c r="B438" s="52" t="s">
        <v>443</v>
      </c>
      <c r="C438" s="51" t="s">
        <v>119</v>
      </c>
      <c r="D438" s="220"/>
      <c r="E438" s="220"/>
      <c r="F438" s="56">
        <f t="shared" si="113"/>
        <v>10156.8401</v>
      </c>
      <c r="G438" s="46">
        <f aca="true" t="shared" si="123" ref="G438:R438">SUM(G439:G442)</f>
        <v>10156.8401</v>
      </c>
      <c r="H438" s="46">
        <f t="shared" si="123"/>
        <v>0</v>
      </c>
      <c r="I438" s="46">
        <f t="shared" si="123"/>
        <v>0</v>
      </c>
      <c r="J438" s="46">
        <f t="shared" si="123"/>
        <v>0</v>
      </c>
      <c r="K438" s="46">
        <f t="shared" si="123"/>
        <v>0</v>
      </c>
      <c r="L438" s="46">
        <f t="shared" si="123"/>
        <v>0</v>
      </c>
      <c r="M438" s="46">
        <f t="shared" si="123"/>
        <v>0</v>
      </c>
      <c r="N438" s="46">
        <f t="shared" si="123"/>
        <v>0</v>
      </c>
      <c r="O438" s="46">
        <f t="shared" si="123"/>
        <v>0</v>
      </c>
      <c r="P438" s="46">
        <f t="shared" si="123"/>
        <v>0</v>
      </c>
      <c r="Q438" s="46">
        <f t="shared" si="123"/>
        <v>0</v>
      </c>
      <c r="R438" s="46">
        <f t="shared" si="123"/>
        <v>0</v>
      </c>
    </row>
    <row r="439" spans="1:18" s="30" customFormat="1" ht="15">
      <c r="A439" s="219"/>
      <c r="B439" s="221" t="s">
        <v>84</v>
      </c>
      <c r="C439" s="31" t="s">
        <v>6</v>
      </c>
      <c r="D439" s="220"/>
      <c r="E439" s="220"/>
      <c r="F439" s="56">
        <f t="shared" si="113"/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</row>
    <row r="440" spans="1:18" s="30" customFormat="1" ht="15">
      <c r="A440" s="219"/>
      <c r="B440" s="221"/>
      <c r="C440" s="31" t="s">
        <v>7</v>
      </c>
      <c r="D440" s="220"/>
      <c r="E440" s="220"/>
      <c r="F440" s="56">
        <f t="shared" si="113"/>
        <v>9233.491</v>
      </c>
      <c r="G440" s="44">
        <v>9233.491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</row>
    <row r="441" spans="1:18" s="30" customFormat="1" ht="15">
      <c r="A441" s="219"/>
      <c r="B441" s="221"/>
      <c r="C441" s="31" t="s">
        <v>8</v>
      </c>
      <c r="D441" s="220"/>
      <c r="E441" s="220"/>
      <c r="F441" s="56">
        <f t="shared" si="113"/>
        <v>923.3491</v>
      </c>
      <c r="G441" s="44">
        <f>G440*0.1</f>
        <v>923.3491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</row>
    <row r="442" spans="1:18" s="30" customFormat="1" ht="15">
      <c r="A442" s="219"/>
      <c r="B442" s="222"/>
      <c r="C442" s="31" t="s">
        <v>87</v>
      </c>
      <c r="D442" s="220"/>
      <c r="E442" s="220"/>
      <c r="F442" s="56">
        <f t="shared" si="113"/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</row>
    <row r="443" spans="1:18" s="48" customFormat="1" ht="14.25" customHeight="1">
      <c r="A443" s="228" t="s">
        <v>48</v>
      </c>
      <c r="B443" s="57" t="s">
        <v>341</v>
      </c>
      <c r="C443" s="59" t="s">
        <v>119</v>
      </c>
      <c r="D443" s="226"/>
      <c r="E443" s="226"/>
      <c r="F443" s="56">
        <f t="shared" si="113"/>
        <v>353909.4415</v>
      </c>
      <c r="G443" s="56">
        <f aca="true" t="shared" si="124" ref="G443:R443">SUM(G444:G447)</f>
        <v>27888.0526</v>
      </c>
      <c r="H443" s="56">
        <f t="shared" si="124"/>
        <v>204228.5507</v>
      </c>
      <c r="I443" s="56">
        <f t="shared" si="124"/>
        <v>5888.63</v>
      </c>
      <c r="J443" s="56">
        <f t="shared" si="124"/>
        <v>3683.8615</v>
      </c>
      <c r="K443" s="56">
        <f t="shared" si="124"/>
        <v>11319</v>
      </c>
      <c r="L443" s="56">
        <f t="shared" si="124"/>
        <v>77950.9467</v>
      </c>
      <c r="M443" s="56">
        <f t="shared" si="124"/>
        <v>22950.4</v>
      </c>
      <c r="N443" s="56">
        <f t="shared" si="124"/>
        <v>0</v>
      </c>
      <c r="O443" s="56">
        <f t="shared" si="124"/>
        <v>0</v>
      </c>
      <c r="P443" s="56">
        <f t="shared" si="124"/>
        <v>0</v>
      </c>
      <c r="Q443" s="56">
        <f t="shared" si="124"/>
        <v>0</v>
      </c>
      <c r="R443" s="56">
        <f t="shared" si="124"/>
        <v>0</v>
      </c>
    </row>
    <row r="444" spans="1:18" s="48" customFormat="1" ht="25.5">
      <c r="A444" s="228"/>
      <c r="B444" s="223" t="s">
        <v>403</v>
      </c>
      <c r="C444" s="55" t="s">
        <v>6</v>
      </c>
      <c r="D444" s="226"/>
      <c r="E444" s="226"/>
      <c r="F444" s="56">
        <f t="shared" si="113"/>
        <v>0</v>
      </c>
      <c r="G444" s="56">
        <f>G449+G454+G459+G464+G469+G474</f>
        <v>0</v>
      </c>
      <c r="H444" s="56">
        <f aca="true" t="shared" si="125" ref="H444:R444">H449+H454+H459+H464+H469+H474</f>
        <v>0</v>
      </c>
      <c r="I444" s="56">
        <f t="shared" si="125"/>
        <v>0</v>
      </c>
      <c r="J444" s="56">
        <f t="shared" si="125"/>
        <v>0</v>
      </c>
      <c r="K444" s="56">
        <f t="shared" si="125"/>
        <v>0</v>
      </c>
      <c r="L444" s="56">
        <f t="shared" si="125"/>
        <v>0</v>
      </c>
      <c r="M444" s="56">
        <f t="shared" si="125"/>
        <v>0</v>
      </c>
      <c r="N444" s="56">
        <f t="shared" si="125"/>
        <v>0</v>
      </c>
      <c r="O444" s="56">
        <f t="shared" si="125"/>
        <v>0</v>
      </c>
      <c r="P444" s="56">
        <f t="shared" si="125"/>
        <v>0</v>
      </c>
      <c r="Q444" s="56">
        <f t="shared" si="125"/>
        <v>0</v>
      </c>
      <c r="R444" s="56">
        <f t="shared" si="125"/>
        <v>0</v>
      </c>
    </row>
    <row r="445" spans="1:18" s="48" customFormat="1" ht="14.25">
      <c r="A445" s="228"/>
      <c r="B445" s="223"/>
      <c r="C445" s="55" t="s">
        <v>7</v>
      </c>
      <c r="D445" s="226"/>
      <c r="E445" s="226"/>
      <c r="F445" s="56">
        <f t="shared" si="113"/>
        <v>317986.765</v>
      </c>
      <c r="G445" s="56">
        <f aca="true" t="shared" si="126" ref="G445:R447">G450+G455+G460+G465+G470+G475</f>
        <v>23421.866</v>
      </c>
      <c r="H445" s="56">
        <f t="shared" si="126"/>
        <v>183844.137</v>
      </c>
      <c r="I445" s="56">
        <f t="shared" si="126"/>
        <v>5353.3</v>
      </c>
      <c r="J445" s="56">
        <f t="shared" si="126"/>
        <v>3348.965</v>
      </c>
      <c r="K445" s="56">
        <f t="shared" si="126"/>
        <v>10290</v>
      </c>
      <c r="L445" s="56">
        <f t="shared" si="126"/>
        <v>70864.497</v>
      </c>
      <c r="M445" s="56">
        <f t="shared" si="126"/>
        <v>20864</v>
      </c>
      <c r="N445" s="56">
        <f t="shared" si="126"/>
        <v>0</v>
      </c>
      <c r="O445" s="56">
        <f t="shared" si="126"/>
        <v>0</v>
      </c>
      <c r="P445" s="56">
        <f t="shared" si="126"/>
        <v>0</v>
      </c>
      <c r="Q445" s="56">
        <f t="shared" si="126"/>
        <v>0</v>
      </c>
      <c r="R445" s="56">
        <f t="shared" si="126"/>
        <v>0</v>
      </c>
    </row>
    <row r="446" spans="1:18" s="48" customFormat="1" ht="14.25">
      <c r="A446" s="228"/>
      <c r="B446" s="223"/>
      <c r="C446" s="55" t="s">
        <v>8</v>
      </c>
      <c r="D446" s="226"/>
      <c r="E446" s="226"/>
      <c r="F446" s="56">
        <f t="shared" si="113"/>
        <v>35922.6765</v>
      </c>
      <c r="G446" s="56">
        <f t="shared" si="126"/>
        <v>4466.1866</v>
      </c>
      <c r="H446" s="56">
        <f t="shared" si="126"/>
        <v>20384.4137</v>
      </c>
      <c r="I446" s="56">
        <f t="shared" si="126"/>
        <v>535.33</v>
      </c>
      <c r="J446" s="56">
        <f t="shared" si="126"/>
        <v>334.8965</v>
      </c>
      <c r="K446" s="56">
        <f t="shared" si="126"/>
        <v>1029</v>
      </c>
      <c r="L446" s="56">
        <f t="shared" si="126"/>
        <v>7086.4497</v>
      </c>
      <c r="M446" s="56">
        <f t="shared" si="126"/>
        <v>2086.4</v>
      </c>
      <c r="N446" s="56">
        <f t="shared" si="126"/>
        <v>0</v>
      </c>
      <c r="O446" s="56">
        <f t="shared" si="126"/>
        <v>0</v>
      </c>
      <c r="P446" s="56">
        <f t="shared" si="126"/>
        <v>0</v>
      </c>
      <c r="Q446" s="56">
        <f t="shared" si="126"/>
        <v>0</v>
      </c>
      <c r="R446" s="56">
        <f t="shared" si="126"/>
        <v>0</v>
      </c>
    </row>
    <row r="447" spans="1:18" s="48" customFormat="1" ht="25.5">
      <c r="A447" s="228"/>
      <c r="B447" s="224"/>
      <c r="C447" s="55" t="s">
        <v>87</v>
      </c>
      <c r="D447" s="226"/>
      <c r="E447" s="226"/>
      <c r="F447" s="56">
        <f t="shared" si="113"/>
        <v>0</v>
      </c>
      <c r="G447" s="56">
        <f t="shared" si="126"/>
        <v>0</v>
      </c>
      <c r="H447" s="56">
        <f t="shared" si="126"/>
        <v>0</v>
      </c>
      <c r="I447" s="56">
        <f t="shared" si="126"/>
        <v>0</v>
      </c>
      <c r="J447" s="56">
        <f t="shared" si="126"/>
        <v>0</v>
      </c>
      <c r="K447" s="56">
        <f t="shared" si="126"/>
        <v>0</v>
      </c>
      <c r="L447" s="56">
        <f t="shared" si="126"/>
        <v>0</v>
      </c>
      <c r="M447" s="56">
        <f t="shared" si="126"/>
        <v>0</v>
      </c>
      <c r="N447" s="56">
        <f t="shared" si="126"/>
        <v>0</v>
      </c>
      <c r="O447" s="56">
        <f t="shared" si="126"/>
        <v>0</v>
      </c>
      <c r="P447" s="56">
        <f t="shared" si="126"/>
        <v>0</v>
      </c>
      <c r="Q447" s="56">
        <f t="shared" si="126"/>
        <v>0</v>
      </c>
      <c r="R447" s="56">
        <f t="shared" si="126"/>
        <v>0</v>
      </c>
    </row>
    <row r="448" spans="1:18" s="48" customFormat="1" ht="15" customHeight="1">
      <c r="A448" s="219" t="s">
        <v>755</v>
      </c>
      <c r="B448" s="52" t="s">
        <v>342</v>
      </c>
      <c r="C448" s="51" t="s">
        <v>119</v>
      </c>
      <c r="D448" s="220"/>
      <c r="E448" s="220"/>
      <c r="F448" s="56">
        <f t="shared" si="113"/>
        <v>4720</v>
      </c>
      <c r="G448" s="46">
        <f aca="true" t="shared" si="127" ref="G448:R448">SUM(G449:G452)</f>
        <v>4720</v>
      </c>
      <c r="H448" s="46">
        <f t="shared" si="127"/>
        <v>0</v>
      </c>
      <c r="I448" s="46">
        <f t="shared" si="127"/>
        <v>0</v>
      </c>
      <c r="J448" s="46">
        <f t="shared" si="127"/>
        <v>0</v>
      </c>
      <c r="K448" s="46">
        <f t="shared" si="127"/>
        <v>0</v>
      </c>
      <c r="L448" s="46">
        <f t="shared" si="127"/>
        <v>0</v>
      </c>
      <c r="M448" s="46">
        <f t="shared" si="127"/>
        <v>0</v>
      </c>
      <c r="N448" s="46">
        <f t="shared" si="127"/>
        <v>0</v>
      </c>
      <c r="O448" s="46">
        <f t="shared" si="127"/>
        <v>0</v>
      </c>
      <c r="P448" s="46">
        <f t="shared" si="127"/>
        <v>0</v>
      </c>
      <c r="Q448" s="46">
        <f t="shared" si="127"/>
        <v>0</v>
      </c>
      <c r="R448" s="46">
        <f t="shared" si="127"/>
        <v>0</v>
      </c>
    </row>
    <row r="449" spans="1:18" s="30" customFormat="1" ht="15" customHeight="1">
      <c r="A449" s="219"/>
      <c r="B449" s="221" t="s">
        <v>415</v>
      </c>
      <c r="C449" s="31" t="s">
        <v>6</v>
      </c>
      <c r="D449" s="220"/>
      <c r="E449" s="220"/>
      <c r="F449" s="56">
        <f t="shared" si="113"/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</row>
    <row r="450" spans="1:18" s="30" customFormat="1" ht="15" customHeight="1">
      <c r="A450" s="219"/>
      <c r="B450" s="221"/>
      <c r="C450" s="31" t="s">
        <v>7</v>
      </c>
      <c r="D450" s="220"/>
      <c r="E450" s="220"/>
      <c r="F450" s="56">
        <f t="shared" si="113"/>
        <v>2360</v>
      </c>
      <c r="G450" s="44">
        <v>2360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</row>
    <row r="451" spans="1:18" s="30" customFormat="1" ht="15" customHeight="1">
      <c r="A451" s="219"/>
      <c r="B451" s="221"/>
      <c r="C451" s="31" t="s">
        <v>8</v>
      </c>
      <c r="D451" s="220"/>
      <c r="E451" s="220"/>
      <c r="F451" s="56">
        <f t="shared" si="113"/>
        <v>2360</v>
      </c>
      <c r="G451" s="44">
        <v>2360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</row>
    <row r="452" spans="1:18" s="30" customFormat="1" ht="18" customHeight="1">
      <c r="A452" s="219"/>
      <c r="B452" s="222"/>
      <c r="C452" s="31" t="s">
        <v>87</v>
      </c>
      <c r="D452" s="220"/>
      <c r="E452" s="220"/>
      <c r="F452" s="56">
        <f t="shared" si="113"/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</row>
    <row r="453" spans="1:18" s="48" customFormat="1" ht="15" customHeight="1">
      <c r="A453" s="219" t="s">
        <v>756</v>
      </c>
      <c r="B453" s="52" t="s">
        <v>343</v>
      </c>
      <c r="C453" s="51" t="s">
        <v>119</v>
      </c>
      <c r="D453" s="220"/>
      <c r="E453" s="220"/>
      <c r="F453" s="56">
        <f t="shared" si="113"/>
        <v>276450</v>
      </c>
      <c r="G453" s="46">
        <f aca="true" t="shared" si="128" ref="G453:R453">SUM(G454:G457)</f>
        <v>21450</v>
      </c>
      <c r="H453" s="46">
        <f t="shared" si="128"/>
        <v>200000</v>
      </c>
      <c r="I453" s="46">
        <f t="shared" si="128"/>
        <v>0</v>
      </c>
      <c r="J453" s="46">
        <f t="shared" si="128"/>
        <v>0</v>
      </c>
      <c r="K453" s="46">
        <f t="shared" si="128"/>
        <v>0</v>
      </c>
      <c r="L453" s="46">
        <f t="shared" si="128"/>
        <v>55000</v>
      </c>
      <c r="M453" s="46">
        <f t="shared" si="128"/>
        <v>0</v>
      </c>
      <c r="N453" s="46">
        <f t="shared" si="128"/>
        <v>0</v>
      </c>
      <c r="O453" s="46">
        <f t="shared" si="128"/>
        <v>0</v>
      </c>
      <c r="P453" s="46">
        <f t="shared" si="128"/>
        <v>0</v>
      </c>
      <c r="Q453" s="46">
        <f t="shared" si="128"/>
        <v>0</v>
      </c>
      <c r="R453" s="46">
        <f t="shared" si="128"/>
        <v>0</v>
      </c>
    </row>
    <row r="454" spans="1:18" s="30" customFormat="1" ht="15" customHeight="1">
      <c r="A454" s="219"/>
      <c r="B454" s="221" t="s">
        <v>76</v>
      </c>
      <c r="C454" s="31" t="s">
        <v>6</v>
      </c>
      <c r="D454" s="220"/>
      <c r="E454" s="220"/>
      <c r="F454" s="56">
        <f t="shared" si="113"/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</row>
    <row r="455" spans="1:18" s="30" customFormat="1" ht="15" customHeight="1">
      <c r="A455" s="219"/>
      <c r="B455" s="221"/>
      <c r="C455" s="31" t="s">
        <v>7</v>
      </c>
      <c r="D455" s="220"/>
      <c r="E455" s="220"/>
      <c r="F455" s="56">
        <f t="shared" si="113"/>
        <v>249500</v>
      </c>
      <c r="G455" s="44">
        <v>19500</v>
      </c>
      <c r="H455" s="44">
        <v>180000</v>
      </c>
      <c r="I455" s="44">
        <v>0</v>
      </c>
      <c r="J455" s="44">
        <v>0</v>
      </c>
      <c r="K455" s="44">
        <v>0</v>
      </c>
      <c r="L455" s="44">
        <v>50000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</row>
    <row r="456" spans="1:18" s="30" customFormat="1" ht="15" customHeight="1">
      <c r="A456" s="219"/>
      <c r="B456" s="221"/>
      <c r="C456" s="31" t="s">
        <v>8</v>
      </c>
      <c r="D456" s="220"/>
      <c r="E456" s="220"/>
      <c r="F456" s="56">
        <f t="shared" si="113"/>
        <v>26950</v>
      </c>
      <c r="G456" s="44">
        <f>G455*0.1</f>
        <v>1950</v>
      </c>
      <c r="H456" s="44">
        <v>20000</v>
      </c>
      <c r="I456" s="44">
        <v>0</v>
      </c>
      <c r="J456" s="44">
        <v>0</v>
      </c>
      <c r="K456" s="44">
        <v>0</v>
      </c>
      <c r="L456" s="44">
        <f>L455*0.1</f>
        <v>5000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</row>
    <row r="457" spans="1:18" s="30" customFormat="1" ht="15" customHeight="1">
      <c r="A457" s="219"/>
      <c r="B457" s="222"/>
      <c r="C457" s="31" t="s">
        <v>87</v>
      </c>
      <c r="D457" s="220"/>
      <c r="E457" s="220"/>
      <c r="F457" s="56">
        <f t="shared" si="113"/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</row>
    <row r="458" spans="1:18" s="48" customFormat="1" ht="15" customHeight="1">
      <c r="A458" s="219" t="s">
        <v>757</v>
      </c>
      <c r="B458" s="52" t="s">
        <v>344</v>
      </c>
      <c r="C458" s="51" t="s">
        <v>119</v>
      </c>
      <c r="D458" s="220"/>
      <c r="E458" s="220"/>
      <c r="F458" s="56">
        <f t="shared" si="113"/>
        <v>46009.4415</v>
      </c>
      <c r="G458" s="46">
        <f aca="true" t="shared" si="129" ref="G458:R458">SUM(G459:G462)</f>
        <v>1718.0526</v>
      </c>
      <c r="H458" s="46">
        <f t="shared" si="129"/>
        <v>4228.5507</v>
      </c>
      <c r="I458" s="46">
        <f t="shared" si="129"/>
        <v>4524.63</v>
      </c>
      <c r="J458" s="46">
        <f t="shared" si="129"/>
        <v>2220.8615</v>
      </c>
      <c r="K458" s="46">
        <f t="shared" si="129"/>
        <v>6336</v>
      </c>
      <c r="L458" s="46">
        <f t="shared" si="129"/>
        <v>13490.9467</v>
      </c>
      <c r="M458" s="46">
        <f t="shared" si="129"/>
        <v>13490.4</v>
      </c>
      <c r="N458" s="46">
        <f t="shared" si="129"/>
        <v>0</v>
      </c>
      <c r="O458" s="46">
        <f t="shared" si="129"/>
        <v>0</v>
      </c>
      <c r="P458" s="46">
        <f t="shared" si="129"/>
        <v>0</v>
      </c>
      <c r="Q458" s="46">
        <f t="shared" si="129"/>
        <v>0</v>
      </c>
      <c r="R458" s="46">
        <f t="shared" si="129"/>
        <v>0</v>
      </c>
    </row>
    <row r="459" spans="1:18" s="30" customFormat="1" ht="15" customHeight="1">
      <c r="A459" s="219"/>
      <c r="B459" s="221" t="s">
        <v>152</v>
      </c>
      <c r="C459" s="31" t="s">
        <v>6</v>
      </c>
      <c r="D459" s="220"/>
      <c r="E459" s="220"/>
      <c r="F459" s="56">
        <f t="shared" si="113"/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</row>
    <row r="460" spans="1:18" s="30" customFormat="1" ht="15" customHeight="1">
      <c r="A460" s="219"/>
      <c r="B460" s="221"/>
      <c r="C460" s="31" t="s">
        <v>7</v>
      </c>
      <c r="D460" s="220"/>
      <c r="E460" s="220"/>
      <c r="F460" s="56">
        <f t="shared" si="113"/>
        <v>41826.765</v>
      </c>
      <c r="G460" s="44">
        <v>1561.866</v>
      </c>
      <c r="H460" s="44">
        <v>3844.137</v>
      </c>
      <c r="I460" s="44">
        <v>4113.3</v>
      </c>
      <c r="J460" s="44">
        <v>2018.965</v>
      </c>
      <c r="K460" s="44">
        <v>5760</v>
      </c>
      <c r="L460" s="44">
        <v>12264.497</v>
      </c>
      <c r="M460" s="44">
        <v>12264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</row>
    <row r="461" spans="1:18" s="30" customFormat="1" ht="15" customHeight="1">
      <c r="A461" s="219"/>
      <c r="B461" s="221"/>
      <c r="C461" s="31" t="s">
        <v>8</v>
      </c>
      <c r="D461" s="220"/>
      <c r="E461" s="220"/>
      <c r="F461" s="56">
        <f t="shared" si="113"/>
        <v>4182.6765</v>
      </c>
      <c r="G461" s="44">
        <f>G460*0.1</f>
        <v>156.1866</v>
      </c>
      <c r="H461" s="44">
        <f>H460*0.1</f>
        <v>384.4137</v>
      </c>
      <c r="I461" s="44">
        <f>I460*0.1</f>
        <v>411.33</v>
      </c>
      <c r="J461" s="44">
        <f aca="true" t="shared" si="130" ref="J461:R461">J460*0.1</f>
        <v>201.8965</v>
      </c>
      <c r="K461" s="44">
        <f t="shared" si="130"/>
        <v>576</v>
      </c>
      <c r="L461" s="44">
        <f t="shared" si="130"/>
        <v>1226.4497</v>
      </c>
      <c r="M461" s="44">
        <f t="shared" si="130"/>
        <v>1226.4</v>
      </c>
      <c r="N461" s="44">
        <f t="shared" si="130"/>
        <v>0</v>
      </c>
      <c r="O461" s="44">
        <f t="shared" si="130"/>
        <v>0</v>
      </c>
      <c r="P461" s="44">
        <f t="shared" si="130"/>
        <v>0</v>
      </c>
      <c r="Q461" s="44">
        <f t="shared" si="130"/>
        <v>0</v>
      </c>
      <c r="R461" s="44">
        <f t="shared" si="130"/>
        <v>0</v>
      </c>
    </row>
    <row r="462" spans="1:18" s="30" customFormat="1" ht="15" customHeight="1">
      <c r="A462" s="219"/>
      <c r="B462" s="222"/>
      <c r="C462" s="31" t="s">
        <v>87</v>
      </c>
      <c r="D462" s="220"/>
      <c r="E462" s="220"/>
      <c r="F462" s="56">
        <f t="shared" si="113"/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</row>
    <row r="463" spans="1:18" s="49" customFormat="1" ht="15" customHeight="1">
      <c r="A463" s="219" t="s">
        <v>758</v>
      </c>
      <c r="B463" s="52" t="s">
        <v>345</v>
      </c>
      <c r="C463" s="51" t="s">
        <v>119</v>
      </c>
      <c r="D463" s="220"/>
      <c r="E463" s="220"/>
      <c r="F463" s="56">
        <f aca="true" t="shared" si="131" ref="F463:F487">SUM(G463:R463)</f>
        <v>8030</v>
      </c>
      <c r="G463" s="46">
        <f aca="true" t="shared" si="132" ref="G463:R463">SUM(G464:G467)</f>
        <v>0</v>
      </c>
      <c r="H463" s="46">
        <f t="shared" si="132"/>
        <v>0</v>
      </c>
      <c r="I463" s="46">
        <f t="shared" si="132"/>
        <v>1364</v>
      </c>
      <c r="J463" s="46">
        <f t="shared" si="132"/>
        <v>1463</v>
      </c>
      <c r="K463" s="46">
        <f t="shared" si="132"/>
        <v>1683</v>
      </c>
      <c r="L463" s="46">
        <f t="shared" si="132"/>
        <v>1760</v>
      </c>
      <c r="M463" s="46">
        <f t="shared" si="132"/>
        <v>1760</v>
      </c>
      <c r="N463" s="46">
        <f t="shared" si="132"/>
        <v>0</v>
      </c>
      <c r="O463" s="46">
        <f t="shared" si="132"/>
        <v>0</v>
      </c>
      <c r="P463" s="46">
        <f t="shared" si="132"/>
        <v>0</v>
      </c>
      <c r="Q463" s="46">
        <f t="shared" si="132"/>
        <v>0</v>
      </c>
      <c r="R463" s="46">
        <f t="shared" si="132"/>
        <v>0</v>
      </c>
    </row>
    <row r="464" spans="1:18" s="30" customFormat="1" ht="15" customHeight="1">
      <c r="A464" s="219"/>
      <c r="B464" s="221" t="s">
        <v>123</v>
      </c>
      <c r="C464" s="31" t="s">
        <v>6</v>
      </c>
      <c r="D464" s="220"/>
      <c r="E464" s="220"/>
      <c r="F464" s="56">
        <f t="shared" si="131"/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</row>
    <row r="465" spans="1:18" s="30" customFormat="1" ht="15" customHeight="1">
      <c r="A465" s="219"/>
      <c r="B465" s="221"/>
      <c r="C465" s="31" t="s">
        <v>7</v>
      </c>
      <c r="D465" s="220"/>
      <c r="E465" s="220"/>
      <c r="F465" s="56">
        <f t="shared" si="131"/>
        <v>7300</v>
      </c>
      <c r="G465" s="44">
        <v>0</v>
      </c>
      <c r="H465" s="44">
        <v>0</v>
      </c>
      <c r="I465" s="44">
        <v>1240</v>
      </c>
      <c r="J465" s="44">
        <v>1330</v>
      </c>
      <c r="K465" s="44">
        <v>1530</v>
      </c>
      <c r="L465" s="44">
        <v>1600</v>
      </c>
      <c r="M465" s="44">
        <v>1600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</row>
    <row r="466" spans="1:18" s="30" customFormat="1" ht="15" customHeight="1">
      <c r="A466" s="219"/>
      <c r="B466" s="221"/>
      <c r="C466" s="31" t="s">
        <v>8</v>
      </c>
      <c r="D466" s="220"/>
      <c r="E466" s="220"/>
      <c r="F466" s="56">
        <f t="shared" si="131"/>
        <v>730</v>
      </c>
      <c r="G466" s="44">
        <f>G465*0.1</f>
        <v>0</v>
      </c>
      <c r="H466" s="44">
        <f>H465*0.1</f>
        <v>0</v>
      </c>
      <c r="I466" s="44">
        <f>I465*0.1</f>
        <v>124</v>
      </c>
      <c r="J466" s="44">
        <f aca="true" t="shared" si="133" ref="J466:R466">J465*0.1</f>
        <v>133</v>
      </c>
      <c r="K466" s="44">
        <f t="shared" si="133"/>
        <v>153</v>
      </c>
      <c r="L466" s="44">
        <f t="shared" si="133"/>
        <v>160</v>
      </c>
      <c r="M466" s="44">
        <f t="shared" si="133"/>
        <v>160</v>
      </c>
      <c r="N466" s="44">
        <f t="shared" si="133"/>
        <v>0</v>
      </c>
      <c r="O466" s="44">
        <f t="shared" si="133"/>
        <v>0</v>
      </c>
      <c r="P466" s="44">
        <f t="shared" si="133"/>
        <v>0</v>
      </c>
      <c r="Q466" s="44">
        <f t="shared" si="133"/>
        <v>0</v>
      </c>
      <c r="R466" s="44">
        <f t="shared" si="133"/>
        <v>0</v>
      </c>
    </row>
    <row r="467" spans="1:18" s="30" customFormat="1" ht="15" customHeight="1">
      <c r="A467" s="219"/>
      <c r="B467" s="222"/>
      <c r="C467" s="31" t="s">
        <v>87</v>
      </c>
      <c r="D467" s="220"/>
      <c r="E467" s="220"/>
      <c r="F467" s="56">
        <f t="shared" si="131"/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</row>
    <row r="468" spans="1:18" s="30" customFormat="1" ht="15" customHeight="1">
      <c r="A468" s="219" t="s">
        <v>759</v>
      </c>
      <c r="B468" s="52" t="s">
        <v>346</v>
      </c>
      <c r="C468" s="51" t="s">
        <v>119</v>
      </c>
      <c r="D468" s="220"/>
      <c r="E468" s="220"/>
      <c r="F468" s="56">
        <f t="shared" si="131"/>
        <v>9900</v>
      </c>
      <c r="G468" s="46">
        <f aca="true" t="shared" si="134" ref="G468:R468">SUM(G469:G472)</f>
        <v>0</v>
      </c>
      <c r="H468" s="46">
        <f t="shared" si="134"/>
        <v>0</v>
      </c>
      <c r="I468" s="46">
        <f t="shared" si="134"/>
        <v>0</v>
      </c>
      <c r="J468" s="46">
        <f t="shared" si="134"/>
        <v>0</v>
      </c>
      <c r="K468" s="46">
        <f t="shared" si="134"/>
        <v>3300</v>
      </c>
      <c r="L468" s="46">
        <f t="shared" si="134"/>
        <v>3300</v>
      </c>
      <c r="M468" s="46">
        <f t="shared" si="134"/>
        <v>3300</v>
      </c>
      <c r="N468" s="46">
        <f t="shared" si="134"/>
        <v>0</v>
      </c>
      <c r="O468" s="46">
        <f t="shared" si="134"/>
        <v>0</v>
      </c>
      <c r="P468" s="46">
        <f t="shared" si="134"/>
        <v>0</v>
      </c>
      <c r="Q468" s="46">
        <f t="shared" si="134"/>
        <v>0</v>
      </c>
      <c r="R468" s="46">
        <f t="shared" si="134"/>
        <v>0</v>
      </c>
    </row>
    <row r="469" spans="1:18" s="30" customFormat="1" ht="15" customHeight="1">
      <c r="A469" s="219"/>
      <c r="B469" s="221" t="s">
        <v>159</v>
      </c>
      <c r="C469" s="31" t="s">
        <v>6</v>
      </c>
      <c r="D469" s="220"/>
      <c r="E469" s="220"/>
      <c r="F469" s="56">
        <f t="shared" si="131"/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</row>
    <row r="470" spans="1:18" s="30" customFormat="1" ht="15" customHeight="1">
      <c r="A470" s="219"/>
      <c r="B470" s="221"/>
      <c r="C470" s="31" t="s">
        <v>7</v>
      </c>
      <c r="D470" s="220"/>
      <c r="E470" s="220"/>
      <c r="F470" s="56">
        <f t="shared" si="131"/>
        <v>9000</v>
      </c>
      <c r="G470" s="44">
        <v>0</v>
      </c>
      <c r="H470" s="44">
        <v>0</v>
      </c>
      <c r="I470" s="44">
        <v>0</v>
      </c>
      <c r="J470" s="44">
        <v>0</v>
      </c>
      <c r="K470" s="44">
        <v>3000</v>
      </c>
      <c r="L470" s="44">
        <v>3000</v>
      </c>
      <c r="M470" s="44">
        <v>3000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</row>
    <row r="471" spans="1:18" s="30" customFormat="1" ht="15" customHeight="1">
      <c r="A471" s="219"/>
      <c r="B471" s="221"/>
      <c r="C471" s="31" t="s">
        <v>8</v>
      </c>
      <c r="D471" s="220"/>
      <c r="E471" s="220"/>
      <c r="F471" s="56">
        <f t="shared" si="131"/>
        <v>900</v>
      </c>
      <c r="G471" s="44">
        <f>G470*0.1</f>
        <v>0</v>
      </c>
      <c r="H471" s="44">
        <f>H470*0.1</f>
        <v>0</v>
      </c>
      <c r="I471" s="44">
        <f>I470*0.1</f>
        <v>0</v>
      </c>
      <c r="J471" s="44">
        <f aca="true" t="shared" si="135" ref="J471:R471">J470*0.1</f>
        <v>0</v>
      </c>
      <c r="K471" s="44">
        <f t="shared" si="135"/>
        <v>300</v>
      </c>
      <c r="L471" s="44">
        <f t="shared" si="135"/>
        <v>300</v>
      </c>
      <c r="M471" s="44">
        <f t="shared" si="135"/>
        <v>300</v>
      </c>
      <c r="N471" s="44">
        <f t="shared" si="135"/>
        <v>0</v>
      </c>
      <c r="O471" s="44">
        <f t="shared" si="135"/>
        <v>0</v>
      </c>
      <c r="P471" s="44">
        <f t="shared" si="135"/>
        <v>0</v>
      </c>
      <c r="Q471" s="44">
        <f t="shared" si="135"/>
        <v>0</v>
      </c>
      <c r="R471" s="44">
        <f t="shared" si="135"/>
        <v>0</v>
      </c>
    </row>
    <row r="472" spans="1:18" s="30" customFormat="1" ht="15" customHeight="1">
      <c r="A472" s="219"/>
      <c r="B472" s="222"/>
      <c r="C472" s="31" t="s">
        <v>87</v>
      </c>
      <c r="D472" s="220"/>
      <c r="E472" s="220"/>
      <c r="F472" s="56">
        <f t="shared" si="131"/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</row>
    <row r="473" spans="1:18" s="30" customFormat="1" ht="15" customHeight="1">
      <c r="A473" s="219" t="s">
        <v>760</v>
      </c>
      <c r="B473" s="52" t="s">
        <v>441</v>
      </c>
      <c r="C473" s="51" t="s">
        <v>119</v>
      </c>
      <c r="D473" s="220"/>
      <c r="E473" s="220"/>
      <c r="F473" s="56">
        <f t="shared" si="131"/>
        <v>8800</v>
      </c>
      <c r="G473" s="46">
        <f aca="true" t="shared" si="136" ref="G473:R473">SUM(G474:G477)</f>
        <v>0</v>
      </c>
      <c r="H473" s="46">
        <f t="shared" si="136"/>
        <v>0</v>
      </c>
      <c r="I473" s="46">
        <f t="shared" si="136"/>
        <v>0</v>
      </c>
      <c r="J473" s="46">
        <f t="shared" si="136"/>
        <v>0</v>
      </c>
      <c r="K473" s="46">
        <f t="shared" si="136"/>
        <v>0</v>
      </c>
      <c r="L473" s="46">
        <f t="shared" si="136"/>
        <v>4400</v>
      </c>
      <c r="M473" s="46">
        <f t="shared" si="136"/>
        <v>4400</v>
      </c>
      <c r="N473" s="46">
        <f t="shared" si="136"/>
        <v>0</v>
      </c>
      <c r="O473" s="46">
        <f t="shared" si="136"/>
        <v>0</v>
      </c>
      <c r="P473" s="46">
        <f t="shared" si="136"/>
        <v>0</v>
      </c>
      <c r="Q473" s="46">
        <f t="shared" si="136"/>
        <v>0</v>
      </c>
      <c r="R473" s="46">
        <f t="shared" si="136"/>
        <v>0</v>
      </c>
    </row>
    <row r="474" spans="1:18" s="30" customFormat="1" ht="15" customHeight="1">
      <c r="A474" s="219"/>
      <c r="B474" s="221" t="s">
        <v>442</v>
      </c>
      <c r="C474" s="31" t="s">
        <v>6</v>
      </c>
      <c r="D474" s="220"/>
      <c r="E474" s="220"/>
      <c r="F474" s="56">
        <f t="shared" si="131"/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</row>
    <row r="475" spans="1:18" s="30" customFormat="1" ht="15" customHeight="1">
      <c r="A475" s="219"/>
      <c r="B475" s="221"/>
      <c r="C475" s="31" t="s">
        <v>7</v>
      </c>
      <c r="D475" s="220"/>
      <c r="E475" s="220"/>
      <c r="F475" s="56">
        <f t="shared" si="131"/>
        <v>8000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4000</v>
      </c>
      <c r="M475" s="44">
        <v>4000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</row>
    <row r="476" spans="1:18" s="30" customFormat="1" ht="15" customHeight="1">
      <c r="A476" s="219"/>
      <c r="B476" s="221"/>
      <c r="C476" s="31" t="s">
        <v>8</v>
      </c>
      <c r="D476" s="220"/>
      <c r="E476" s="220"/>
      <c r="F476" s="56">
        <f t="shared" si="131"/>
        <v>800</v>
      </c>
      <c r="G476" s="44">
        <f>G475*0.1</f>
        <v>0</v>
      </c>
      <c r="H476" s="44">
        <f>H475*0.1</f>
        <v>0</v>
      </c>
      <c r="I476" s="44">
        <f>I475*0.1</f>
        <v>0</v>
      </c>
      <c r="J476" s="44">
        <f aca="true" t="shared" si="137" ref="J476:R476">J475*0.1</f>
        <v>0</v>
      </c>
      <c r="K476" s="44">
        <f t="shared" si="137"/>
        <v>0</v>
      </c>
      <c r="L476" s="44">
        <f t="shared" si="137"/>
        <v>400</v>
      </c>
      <c r="M476" s="44">
        <f t="shared" si="137"/>
        <v>400</v>
      </c>
      <c r="N476" s="44">
        <f t="shared" si="137"/>
        <v>0</v>
      </c>
      <c r="O476" s="44">
        <f t="shared" si="137"/>
        <v>0</v>
      </c>
      <c r="P476" s="44">
        <f t="shared" si="137"/>
        <v>0</v>
      </c>
      <c r="Q476" s="44">
        <f t="shared" si="137"/>
        <v>0</v>
      </c>
      <c r="R476" s="44">
        <f t="shared" si="137"/>
        <v>0</v>
      </c>
    </row>
    <row r="477" spans="1:18" s="30" customFormat="1" ht="15" customHeight="1">
      <c r="A477" s="219"/>
      <c r="B477" s="222"/>
      <c r="C477" s="31" t="s">
        <v>87</v>
      </c>
      <c r="D477" s="220"/>
      <c r="E477" s="220"/>
      <c r="F477" s="56">
        <f t="shared" si="131"/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</row>
    <row r="478" spans="1:18" s="48" customFormat="1" ht="15" customHeight="1">
      <c r="A478" s="228" t="s">
        <v>67</v>
      </c>
      <c r="B478" s="57" t="s">
        <v>347</v>
      </c>
      <c r="C478" s="59" t="s">
        <v>119</v>
      </c>
      <c r="D478" s="226"/>
      <c r="E478" s="226"/>
      <c r="F478" s="56">
        <f t="shared" si="131"/>
        <v>393058.58227</v>
      </c>
      <c r="G478" s="56">
        <f aca="true" t="shared" si="138" ref="G478:R478">SUM(G479:G482)</f>
        <v>125400</v>
      </c>
      <c r="H478" s="56">
        <f t="shared" si="138"/>
        <v>28500</v>
      </c>
      <c r="I478" s="56">
        <f t="shared" si="138"/>
        <v>177724.356</v>
      </c>
      <c r="J478" s="56">
        <f t="shared" si="138"/>
        <v>50000</v>
      </c>
      <c r="K478" s="56">
        <f t="shared" si="138"/>
        <v>11434.22627</v>
      </c>
      <c r="L478" s="56">
        <f t="shared" si="138"/>
        <v>0</v>
      </c>
      <c r="M478" s="56">
        <f t="shared" si="138"/>
        <v>0</v>
      </c>
      <c r="N478" s="56">
        <f t="shared" si="138"/>
        <v>0</v>
      </c>
      <c r="O478" s="56">
        <f t="shared" si="138"/>
        <v>0</v>
      </c>
      <c r="P478" s="56">
        <f t="shared" si="138"/>
        <v>0</v>
      </c>
      <c r="Q478" s="56">
        <f t="shared" si="138"/>
        <v>0</v>
      </c>
      <c r="R478" s="56">
        <f t="shared" si="138"/>
        <v>0</v>
      </c>
    </row>
    <row r="479" spans="1:18" s="48" customFormat="1" ht="25.5">
      <c r="A479" s="228"/>
      <c r="B479" s="223" t="s">
        <v>380</v>
      </c>
      <c r="C479" s="55" t="s">
        <v>6</v>
      </c>
      <c r="D479" s="226"/>
      <c r="E479" s="226"/>
      <c r="F479" s="56">
        <f t="shared" si="131"/>
        <v>0</v>
      </c>
      <c r="G479" s="56">
        <f>G484+G489+G494</f>
        <v>0</v>
      </c>
      <c r="H479" s="56">
        <f aca="true" t="shared" si="139" ref="H479:R479">H484+H489+H494</f>
        <v>0</v>
      </c>
      <c r="I479" s="56">
        <f t="shared" si="139"/>
        <v>0</v>
      </c>
      <c r="J479" s="56">
        <f t="shared" si="139"/>
        <v>0</v>
      </c>
      <c r="K479" s="56">
        <f t="shared" si="139"/>
        <v>0</v>
      </c>
      <c r="L479" s="56">
        <f t="shared" si="139"/>
        <v>0</v>
      </c>
      <c r="M479" s="56">
        <f t="shared" si="139"/>
        <v>0</v>
      </c>
      <c r="N479" s="56">
        <f t="shared" si="139"/>
        <v>0</v>
      </c>
      <c r="O479" s="56">
        <f t="shared" si="139"/>
        <v>0</v>
      </c>
      <c r="P479" s="56">
        <f t="shared" si="139"/>
        <v>0</v>
      </c>
      <c r="Q479" s="56">
        <f t="shared" si="139"/>
        <v>0</v>
      </c>
      <c r="R479" s="56">
        <f t="shared" si="139"/>
        <v>0</v>
      </c>
    </row>
    <row r="480" spans="1:18" s="48" customFormat="1" ht="14.25">
      <c r="A480" s="228"/>
      <c r="B480" s="223"/>
      <c r="C480" s="55" t="s">
        <v>7</v>
      </c>
      <c r="D480" s="226"/>
      <c r="E480" s="226"/>
      <c r="F480" s="56">
        <f t="shared" si="131"/>
        <v>390538.18627</v>
      </c>
      <c r="G480" s="56">
        <f aca="true" t="shared" si="140" ref="G480:R482">G485+G490+G495</f>
        <v>125400</v>
      </c>
      <c r="H480" s="56">
        <f t="shared" si="140"/>
        <v>28500</v>
      </c>
      <c r="I480" s="56">
        <f t="shared" si="140"/>
        <v>175203.96</v>
      </c>
      <c r="J480" s="56">
        <f t="shared" si="140"/>
        <v>50000</v>
      </c>
      <c r="K480" s="56">
        <f t="shared" si="140"/>
        <v>11434.22627</v>
      </c>
      <c r="L480" s="56">
        <f t="shared" si="140"/>
        <v>0</v>
      </c>
      <c r="M480" s="56">
        <f t="shared" si="140"/>
        <v>0</v>
      </c>
      <c r="N480" s="56">
        <f t="shared" si="140"/>
        <v>0</v>
      </c>
      <c r="O480" s="56">
        <f t="shared" si="140"/>
        <v>0</v>
      </c>
      <c r="P480" s="56">
        <f t="shared" si="140"/>
        <v>0</v>
      </c>
      <c r="Q480" s="56">
        <f t="shared" si="140"/>
        <v>0</v>
      </c>
      <c r="R480" s="56">
        <f t="shared" si="140"/>
        <v>0</v>
      </c>
    </row>
    <row r="481" spans="1:18" s="48" customFormat="1" ht="14.25">
      <c r="A481" s="228"/>
      <c r="B481" s="223"/>
      <c r="C481" s="55" t="s">
        <v>8</v>
      </c>
      <c r="D481" s="226"/>
      <c r="E481" s="226"/>
      <c r="F481" s="56">
        <f t="shared" si="131"/>
        <v>2520.396</v>
      </c>
      <c r="G481" s="56">
        <f t="shared" si="140"/>
        <v>0</v>
      </c>
      <c r="H481" s="56">
        <f t="shared" si="140"/>
        <v>0</v>
      </c>
      <c r="I481" s="56">
        <f t="shared" si="140"/>
        <v>2520.396</v>
      </c>
      <c r="J481" s="56">
        <f t="shared" si="140"/>
        <v>0</v>
      </c>
      <c r="K481" s="56">
        <f t="shared" si="140"/>
        <v>0</v>
      </c>
      <c r="L481" s="56">
        <f t="shared" si="140"/>
        <v>0</v>
      </c>
      <c r="M481" s="56">
        <f t="shared" si="140"/>
        <v>0</v>
      </c>
      <c r="N481" s="56">
        <f t="shared" si="140"/>
        <v>0</v>
      </c>
      <c r="O481" s="56">
        <f t="shared" si="140"/>
        <v>0</v>
      </c>
      <c r="P481" s="56">
        <f t="shared" si="140"/>
        <v>0</v>
      </c>
      <c r="Q481" s="56">
        <f t="shared" si="140"/>
        <v>0</v>
      </c>
      <c r="R481" s="56">
        <f t="shared" si="140"/>
        <v>0</v>
      </c>
    </row>
    <row r="482" spans="1:18" s="48" customFormat="1" ht="25.5">
      <c r="A482" s="228"/>
      <c r="B482" s="224"/>
      <c r="C482" s="55" t="s">
        <v>87</v>
      </c>
      <c r="D482" s="226"/>
      <c r="E482" s="226"/>
      <c r="F482" s="56">
        <f t="shared" si="131"/>
        <v>0</v>
      </c>
      <c r="G482" s="56">
        <f t="shared" si="140"/>
        <v>0</v>
      </c>
      <c r="H482" s="56">
        <f t="shared" si="140"/>
        <v>0</v>
      </c>
      <c r="I482" s="56">
        <f t="shared" si="140"/>
        <v>0</v>
      </c>
      <c r="J482" s="56">
        <f t="shared" si="140"/>
        <v>0</v>
      </c>
      <c r="K482" s="56">
        <f t="shared" si="140"/>
        <v>0</v>
      </c>
      <c r="L482" s="56">
        <f t="shared" si="140"/>
        <v>0</v>
      </c>
      <c r="M482" s="56">
        <f t="shared" si="140"/>
        <v>0</v>
      </c>
      <c r="N482" s="56">
        <f t="shared" si="140"/>
        <v>0</v>
      </c>
      <c r="O482" s="56">
        <f t="shared" si="140"/>
        <v>0</v>
      </c>
      <c r="P482" s="56">
        <f t="shared" si="140"/>
        <v>0</v>
      </c>
      <c r="Q482" s="56">
        <f t="shared" si="140"/>
        <v>0</v>
      </c>
      <c r="R482" s="56">
        <f t="shared" si="140"/>
        <v>0</v>
      </c>
    </row>
    <row r="483" spans="1:18" s="48" customFormat="1" ht="15" customHeight="1">
      <c r="A483" s="219" t="s">
        <v>566</v>
      </c>
      <c r="B483" s="52" t="s">
        <v>348</v>
      </c>
      <c r="C483" s="51" t="s">
        <v>119</v>
      </c>
      <c r="D483" s="220"/>
      <c r="E483" s="220"/>
      <c r="F483" s="56">
        <f t="shared" si="131"/>
        <v>357334.22627</v>
      </c>
      <c r="G483" s="46">
        <f aca="true" t="shared" si="141" ref="G483:R483">SUM(G484:G487)</f>
        <v>125400</v>
      </c>
      <c r="H483" s="46">
        <f t="shared" si="141"/>
        <v>28500</v>
      </c>
      <c r="I483" s="46">
        <f t="shared" si="141"/>
        <v>150000</v>
      </c>
      <c r="J483" s="46">
        <f t="shared" si="141"/>
        <v>50000</v>
      </c>
      <c r="K483" s="46">
        <f t="shared" si="141"/>
        <v>3434.22627</v>
      </c>
      <c r="L483" s="46">
        <f t="shared" si="141"/>
        <v>0</v>
      </c>
      <c r="M483" s="46">
        <f t="shared" si="141"/>
        <v>0</v>
      </c>
      <c r="N483" s="46">
        <f t="shared" si="141"/>
        <v>0</v>
      </c>
      <c r="O483" s="46">
        <f t="shared" si="141"/>
        <v>0</v>
      </c>
      <c r="P483" s="46">
        <f t="shared" si="141"/>
        <v>0</v>
      </c>
      <c r="Q483" s="46">
        <f t="shared" si="141"/>
        <v>0</v>
      </c>
      <c r="R483" s="46">
        <f t="shared" si="141"/>
        <v>0</v>
      </c>
    </row>
    <row r="484" spans="1:18" s="30" customFormat="1" ht="15">
      <c r="A484" s="219"/>
      <c r="B484" s="221" t="s">
        <v>120</v>
      </c>
      <c r="C484" s="31" t="s">
        <v>6</v>
      </c>
      <c r="D484" s="220"/>
      <c r="E484" s="220"/>
      <c r="F484" s="56">
        <f t="shared" si="131"/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</row>
    <row r="485" spans="1:18" s="30" customFormat="1" ht="15">
      <c r="A485" s="219"/>
      <c r="B485" s="221"/>
      <c r="C485" s="31" t="s">
        <v>7</v>
      </c>
      <c r="D485" s="220"/>
      <c r="E485" s="220"/>
      <c r="F485" s="56">
        <f t="shared" si="131"/>
        <v>357334.22627</v>
      </c>
      <c r="G485" s="44">
        <v>125400</v>
      </c>
      <c r="H485" s="44">
        <v>28500</v>
      </c>
      <c r="I485" s="44">
        <v>150000</v>
      </c>
      <c r="J485" s="44">
        <v>50000</v>
      </c>
      <c r="K485" s="44">
        <v>3434.22627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</row>
    <row r="486" spans="1:18" s="30" customFormat="1" ht="15">
      <c r="A486" s="219"/>
      <c r="B486" s="221"/>
      <c r="C486" s="31" t="s">
        <v>8</v>
      </c>
      <c r="D486" s="220"/>
      <c r="E486" s="220"/>
      <c r="F486" s="56">
        <f t="shared" si="131"/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</row>
    <row r="487" spans="1:18" s="30" customFormat="1" ht="15">
      <c r="A487" s="219"/>
      <c r="B487" s="222"/>
      <c r="C487" s="31" t="s">
        <v>87</v>
      </c>
      <c r="D487" s="220"/>
      <c r="E487" s="220"/>
      <c r="F487" s="56">
        <f t="shared" si="131"/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</row>
    <row r="488" spans="1:18" s="30" customFormat="1" ht="15">
      <c r="A488" s="219" t="s">
        <v>565</v>
      </c>
      <c r="B488" s="52" t="s">
        <v>349</v>
      </c>
      <c r="C488" s="51" t="s">
        <v>119</v>
      </c>
      <c r="D488" s="220"/>
      <c r="E488" s="220"/>
      <c r="F488" s="56">
        <f aca="true" t="shared" si="142" ref="F488:F551">SUM(G488:R488)</f>
        <v>8000</v>
      </c>
      <c r="G488" s="46">
        <f aca="true" t="shared" si="143" ref="G488:R488">SUM(G489:G492)</f>
        <v>0</v>
      </c>
      <c r="H488" s="46">
        <f t="shared" si="143"/>
        <v>0</v>
      </c>
      <c r="I488" s="46">
        <f t="shared" si="143"/>
        <v>0</v>
      </c>
      <c r="J488" s="46">
        <f t="shared" si="143"/>
        <v>0</v>
      </c>
      <c r="K488" s="46">
        <f t="shared" si="143"/>
        <v>8000</v>
      </c>
      <c r="L488" s="46">
        <f t="shared" si="143"/>
        <v>0</v>
      </c>
      <c r="M488" s="46">
        <f t="shared" si="143"/>
        <v>0</v>
      </c>
      <c r="N488" s="46">
        <f t="shared" si="143"/>
        <v>0</v>
      </c>
      <c r="O488" s="46">
        <f t="shared" si="143"/>
        <v>0</v>
      </c>
      <c r="P488" s="46">
        <f t="shared" si="143"/>
        <v>0</v>
      </c>
      <c r="Q488" s="46">
        <f t="shared" si="143"/>
        <v>0</v>
      </c>
      <c r="R488" s="46">
        <f t="shared" si="143"/>
        <v>0</v>
      </c>
    </row>
    <row r="489" spans="1:18" s="30" customFormat="1" ht="15">
      <c r="A489" s="219"/>
      <c r="B489" s="221" t="s">
        <v>394</v>
      </c>
      <c r="C489" s="31" t="s">
        <v>6</v>
      </c>
      <c r="D489" s="220"/>
      <c r="E489" s="220"/>
      <c r="F489" s="56">
        <f t="shared" si="142"/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</row>
    <row r="490" spans="1:18" s="30" customFormat="1" ht="15">
      <c r="A490" s="219"/>
      <c r="B490" s="221"/>
      <c r="C490" s="31" t="s">
        <v>7</v>
      </c>
      <c r="D490" s="220"/>
      <c r="E490" s="220"/>
      <c r="F490" s="56">
        <f t="shared" si="142"/>
        <v>8000</v>
      </c>
      <c r="G490" s="44">
        <v>0</v>
      </c>
      <c r="H490" s="44">
        <v>0</v>
      </c>
      <c r="I490" s="44">
        <v>0</v>
      </c>
      <c r="J490" s="44">
        <v>0</v>
      </c>
      <c r="K490" s="44">
        <v>8000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</row>
    <row r="491" spans="1:18" s="30" customFormat="1" ht="15">
      <c r="A491" s="219"/>
      <c r="B491" s="221"/>
      <c r="C491" s="31" t="s">
        <v>8</v>
      </c>
      <c r="D491" s="220"/>
      <c r="E491" s="220"/>
      <c r="F491" s="56">
        <f t="shared" si="142"/>
        <v>0</v>
      </c>
      <c r="G491" s="44">
        <v>0</v>
      </c>
      <c r="H491" s="44">
        <v>0</v>
      </c>
      <c r="I491" s="44">
        <f>I490*0.1</f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</row>
    <row r="492" spans="1:18" s="30" customFormat="1" ht="15">
      <c r="A492" s="219"/>
      <c r="B492" s="222"/>
      <c r="C492" s="31" t="s">
        <v>87</v>
      </c>
      <c r="D492" s="220"/>
      <c r="E492" s="220"/>
      <c r="F492" s="56">
        <f t="shared" si="142"/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</row>
    <row r="493" spans="1:18" s="49" customFormat="1" ht="15" customHeight="1">
      <c r="A493" s="219" t="s">
        <v>761</v>
      </c>
      <c r="B493" s="52" t="s">
        <v>393</v>
      </c>
      <c r="C493" s="51" t="s">
        <v>119</v>
      </c>
      <c r="D493" s="220"/>
      <c r="E493" s="220"/>
      <c r="F493" s="56">
        <f t="shared" si="142"/>
        <v>27724.356</v>
      </c>
      <c r="G493" s="46">
        <f aca="true" t="shared" si="144" ref="G493:R493">SUM(G494:G497)</f>
        <v>0</v>
      </c>
      <c r="H493" s="46">
        <f t="shared" si="144"/>
        <v>0</v>
      </c>
      <c r="I493" s="46">
        <f t="shared" si="144"/>
        <v>27724.356</v>
      </c>
      <c r="J493" s="46">
        <f t="shared" si="144"/>
        <v>0</v>
      </c>
      <c r="K493" s="46">
        <f t="shared" si="144"/>
        <v>0</v>
      </c>
      <c r="L493" s="46">
        <f t="shared" si="144"/>
        <v>0</v>
      </c>
      <c r="M493" s="46">
        <f t="shared" si="144"/>
        <v>0</v>
      </c>
      <c r="N493" s="46">
        <f t="shared" si="144"/>
        <v>0</v>
      </c>
      <c r="O493" s="46">
        <f t="shared" si="144"/>
        <v>0</v>
      </c>
      <c r="P493" s="46">
        <f t="shared" si="144"/>
        <v>0</v>
      </c>
      <c r="Q493" s="46">
        <f t="shared" si="144"/>
        <v>0</v>
      </c>
      <c r="R493" s="46">
        <f t="shared" si="144"/>
        <v>0</v>
      </c>
    </row>
    <row r="494" spans="1:18" s="30" customFormat="1" ht="15">
      <c r="A494" s="219"/>
      <c r="B494" s="221" t="s">
        <v>128</v>
      </c>
      <c r="C494" s="31" t="s">
        <v>6</v>
      </c>
      <c r="D494" s="220"/>
      <c r="E494" s="220"/>
      <c r="F494" s="56">
        <f t="shared" si="142"/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</row>
    <row r="495" spans="1:18" s="30" customFormat="1" ht="15">
      <c r="A495" s="219"/>
      <c r="B495" s="221"/>
      <c r="C495" s="31" t="s">
        <v>7</v>
      </c>
      <c r="D495" s="220"/>
      <c r="E495" s="220"/>
      <c r="F495" s="56">
        <f t="shared" si="142"/>
        <v>25203.96</v>
      </c>
      <c r="G495" s="44">
        <v>0</v>
      </c>
      <c r="H495" s="44">
        <v>0</v>
      </c>
      <c r="I495" s="44">
        <v>25203.96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</row>
    <row r="496" spans="1:18" s="30" customFormat="1" ht="15">
      <c r="A496" s="219"/>
      <c r="B496" s="221"/>
      <c r="C496" s="31" t="s">
        <v>8</v>
      </c>
      <c r="D496" s="220"/>
      <c r="E496" s="220"/>
      <c r="F496" s="56">
        <f t="shared" si="142"/>
        <v>2520.396</v>
      </c>
      <c r="G496" s="44">
        <v>0</v>
      </c>
      <c r="H496" s="44">
        <v>0</v>
      </c>
      <c r="I496" s="44">
        <f>I495*0.1</f>
        <v>2520.396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</row>
    <row r="497" spans="1:18" s="30" customFormat="1" ht="15">
      <c r="A497" s="219"/>
      <c r="B497" s="222"/>
      <c r="C497" s="31" t="s">
        <v>87</v>
      </c>
      <c r="D497" s="220"/>
      <c r="E497" s="220"/>
      <c r="F497" s="56">
        <f t="shared" si="142"/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</row>
    <row r="498" spans="1:18" s="49" customFormat="1" ht="15" customHeight="1">
      <c r="A498" s="228" t="s">
        <v>108</v>
      </c>
      <c r="B498" s="57" t="s">
        <v>350</v>
      </c>
      <c r="C498" s="59" t="s">
        <v>119</v>
      </c>
      <c r="D498" s="226"/>
      <c r="E498" s="226"/>
      <c r="F498" s="56">
        <f t="shared" si="142"/>
        <v>749614.05801</v>
      </c>
      <c r="G498" s="56">
        <f>SUM(G499:G502)</f>
        <v>0</v>
      </c>
      <c r="H498" s="56">
        <f aca="true" t="shared" si="145" ref="H498:R498">SUM(H499:H502)</f>
        <v>0</v>
      </c>
      <c r="I498" s="56">
        <f t="shared" si="145"/>
        <v>10396.96839</v>
      </c>
      <c r="J498" s="56">
        <f t="shared" si="145"/>
        <v>291207.98962</v>
      </c>
      <c r="K498" s="56">
        <f t="shared" si="145"/>
        <v>448009.1</v>
      </c>
      <c r="L498" s="56">
        <f t="shared" si="145"/>
        <v>0</v>
      </c>
      <c r="M498" s="56">
        <f t="shared" si="145"/>
        <v>0</v>
      </c>
      <c r="N498" s="56">
        <f t="shared" si="145"/>
        <v>0</v>
      </c>
      <c r="O498" s="56">
        <f t="shared" si="145"/>
        <v>0</v>
      </c>
      <c r="P498" s="56">
        <f t="shared" si="145"/>
        <v>0</v>
      </c>
      <c r="Q498" s="56">
        <f t="shared" si="145"/>
        <v>0</v>
      </c>
      <c r="R498" s="56">
        <f t="shared" si="145"/>
        <v>0</v>
      </c>
    </row>
    <row r="499" spans="1:18" s="49" customFormat="1" ht="25.5">
      <c r="A499" s="228"/>
      <c r="B499" s="223" t="s">
        <v>161</v>
      </c>
      <c r="C499" s="55" t="s">
        <v>6</v>
      </c>
      <c r="D499" s="226"/>
      <c r="E499" s="226"/>
      <c r="F499" s="56">
        <f t="shared" si="142"/>
        <v>0</v>
      </c>
      <c r="G499" s="56">
        <f>G504+G509+G514+G519+G524+G529+G534+G539+G544</f>
        <v>0</v>
      </c>
      <c r="H499" s="56">
        <f aca="true" t="shared" si="146" ref="H499:R499">H504+H509+H514+H519+H524+H529+H534+H539+H544</f>
        <v>0</v>
      </c>
      <c r="I499" s="56">
        <f t="shared" si="146"/>
        <v>0</v>
      </c>
      <c r="J499" s="56">
        <f t="shared" si="146"/>
        <v>0</v>
      </c>
      <c r="K499" s="56">
        <f t="shared" si="146"/>
        <v>0</v>
      </c>
      <c r="L499" s="56">
        <f t="shared" si="146"/>
        <v>0</v>
      </c>
      <c r="M499" s="56">
        <f t="shared" si="146"/>
        <v>0</v>
      </c>
      <c r="N499" s="56">
        <f t="shared" si="146"/>
        <v>0</v>
      </c>
      <c r="O499" s="56">
        <f t="shared" si="146"/>
        <v>0</v>
      </c>
      <c r="P499" s="56">
        <f t="shared" si="146"/>
        <v>0</v>
      </c>
      <c r="Q499" s="56">
        <f t="shared" si="146"/>
        <v>0</v>
      </c>
      <c r="R499" s="56">
        <f t="shared" si="146"/>
        <v>0</v>
      </c>
    </row>
    <row r="500" spans="1:18" s="49" customFormat="1" ht="15">
      <c r="A500" s="228"/>
      <c r="B500" s="223"/>
      <c r="C500" s="55" t="s">
        <v>7</v>
      </c>
      <c r="D500" s="226"/>
      <c r="E500" s="226"/>
      <c r="F500" s="56">
        <f t="shared" si="142"/>
        <v>746437.84846</v>
      </c>
      <c r="G500" s="56">
        <f aca="true" t="shared" si="147" ref="G500:R502">G505+G510+G515+G520+G525+G530+G535+G540+G545</f>
        <v>0</v>
      </c>
      <c r="H500" s="56">
        <f t="shared" si="147"/>
        <v>0</v>
      </c>
      <c r="I500" s="56">
        <f t="shared" si="147"/>
        <v>10193.10627</v>
      </c>
      <c r="J500" s="56">
        <f t="shared" si="147"/>
        <v>288324.74219</v>
      </c>
      <c r="K500" s="56">
        <f t="shared" si="147"/>
        <v>447920</v>
      </c>
      <c r="L500" s="56">
        <f t="shared" si="147"/>
        <v>0</v>
      </c>
      <c r="M500" s="56">
        <f t="shared" si="147"/>
        <v>0</v>
      </c>
      <c r="N500" s="56">
        <f t="shared" si="147"/>
        <v>0</v>
      </c>
      <c r="O500" s="56">
        <f t="shared" si="147"/>
        <v>0</v>
      </c>
      <c r="P500" s="56">
        <f t="shared" si="147"/>
        <v>0</v>
      </c>
      <c r="Q500" s="56">
        <f t="shared" si="147"/>
        <v>0</v>
      </c>
      <c r="R500" s="56">
        <f t="shared" si="147"/>
        <v>0</v>
      </c>
    </row>
    <row r="501" spans="1:18" s="49" customFormat="1" ht="15">
      <c r="A501" s="228"/>
      <c r="B501" s="223"/>
      <c r="C501" s="55" t="s">
        <v>8</v>
      </c>
      <c r="D501" s="226"/>
      <c r="E501" s="226"/>
      <c r="F501" s="56">
        <f t="shared" si="142"/>
        <v>3176.20955</v>
      </c>
      <c r="G501" s="56">
        <f t="shared" si="147"/>
        <v>0</v>
      </c>
      <c r="H501" s="56">
        <f t="shared" si="147"/>
        <v>0</v>
      </c>
      <c r="I501" s="56">
        <f t="shared" si="147"/>
        <v>203.86212</v>
      </c>
      <c r="J501" s="56">
        <f t="shared" si="147"/>
        <v>2883.24743</v>
      </c>
      <c r="K501" s="56">
        <f t="shared" si="147"/>
        <v>89.1</v>
      </c>
      <c r="L501" s="56">
        <f t="shared" si="147"/>
        <v>0</v>
      </c>
      <c r="M501" s="56">
        <f t="shared" si="147"/>
        <v>0</v>
      </c>
      <c r="N501" s="56">
        <f t="shared" si="147"/>
        <v>0</v>
      </c>
      <c r="O501" s="56">
        <f t="shared" si="147"/>
        <v>0</v>
      </c>
      <c r="P501" s="56">
        <f t="shared" si="147"/>
        <v>0</v>
      </c>
      <c r="Q501" s="56">
        <f t="shared" si="147"/>
        <v>0</v>
      </c>
      <c r="R501" s="56">
        <f t="shared" si="147"/>
        <v>0</v>
      </c>
    </row>
    <row r="502" spans="1:18" s="49" customFormat="1" ht="25.5">
      <c r="A502" s="228"/>
      <c r="B502" s="224"/>
      <c r="C502" s="55" t="s">
        <v>87</v>
      </c>
      <c r="D502" s="226"/>
      <c r="E502" s="226"/>
      <c r="F502" s="56">
        <f t="shared" si="142"/>
        <v>0</v>
      </c>
      <c r="G502" s="56">
        <f t="shared" si="147"/>
        <v>0</v>
      </c>
      <c r="H502" s="56">
        <f t="shared" si="147"/>
        <v>0</v>
      </c>
      <c r="I502" s="56">
        <f t="shared" si="147"/>
        <v>0</v>
      </c>
      <c r="J502" s="56">
        <f t="shared" si="147"/>
        <v>0</v>
      </c>
      <c r="K502" s="56">
        <f t="shared" si="147"/>
        <v>0</v>
      </c>
      <c r="L502" s="56">
        <f t="shared" si="147"/>
        <v>0</v>
      </c>
      <c r="M502" s="56">
        <f t="shared" si="147"/>
        <v>0</v>
      </c>
      <c r="N502" s="56">
        <f t="shared" si="147"/>
        <v>0</v>
      </c>
      <c r="O502" s="56">
        <f t="shared" si="147"/>
        <v>0</v>
      </c>
      <c r="P502" s="56">
        <f t="shared" si="147"/>
        <v>0</v>
      </c>
      <c r="Q502" s="56">
        <f t="shared" si="147"/>
        <v>0</v>
      </c>
      <c r="R502" s="56">
        <f t="shared" si="147"/>
        <v>0</v>
      </c>
    </row>
    <row r="503" spans="1:18" s="49" customFormat="1" ht="15" customHeight="1">
      <c r="A503" s="219" t="s">
        <v>562</v>
      </c>
      <c r="B503" s="52" t="s">
        <v>351</v>
      </c>
      <c r="C503" s="51" t="s">
        <v>119</v>
      </c>
      <c r="D503" s="220"/>
      <c r="E503" s="220"/>
      <c r="F503" s="56">
        <f t="shared" si="142"/>
        <v>95939.71677</v>
      </c>
      <c r="G503" s="46">
        <f aca="true" t="shared" si="148" ref="G503:R503">SUM(G504:G507)</f>
        <v>0</v>
      </c>
      <c r="H503" s="46">
        <f t="shared" si="148"/>
        <v>0</v>
      </c>
      <c r="I503" s="46">
        <f t="shared" si="148"/>
        <v>2206.15099</v>
      </c>
      <c r="J503" s="46">
        <f t="shared" si="148"/>
        <v>93733.56578</v>
      </c>
      <c r="K503" s="46">
        <f t="shared" si="148"/>
        <v>0</v>
      </c>
      <c r="L503" s="46">
        <f t="shared" si="148"/>
        <v>0</v>
      </c>
      <c r="M503" s="46">
        <f t="shared" si="148"/>
        <v>0</v>
      </c>
      <c r="N503" s="46">
        <f t="shared" si="148"/>
        <v>0</v>
      </c>
      <c r="O503" s="46">
        <f t="shared" si="148"/>
        <v>0</v>
      </c>
      <c r="P503" s="46">
        <f t="shared" si="148"/>
        <v>0</v>
      </c>
      <c r="Q503" s="46">
        <f t="shared" si="148"/>
        <v>0</v>
      </c>
      <c r="R503" s="46">
        <f t="shared" si="148"/>
        <v>0</v>
      </c>
    </row>
    <row r="504" spans="1:18" s="30" customFormat="1" ht="15">
      <c r="A504" s="219"/>
      <c r="B504" s="221" t="s">
        <v>109</v>
      </c>
      <c r="C504" s="31" t="s">
        <v>6</v>
      </c>
      <c r="D504" s="220"/>
      <c r="E504" s="220"/>
      <c r="F504" s="56">
        <f t="shared" si="142"/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</row>
    <row r="505" spans="1:18" s="30" customFormat="1" ht="15">
      <c r="A505" s="219"/>
      <c r="B505" s="221"/>
      <c r="C505" s="31" t="s">
        <v>7</v>
      </c>
      <c r="D505" s="220"/>
      <c r="E505" s="220"/>
      <c r="F505" s="56">
        <f t="shared" si="142"/>
        <v>94968.4038</v>
      </c>
      <c r="G505" s="44">
        <v>0</v>
      </c>
      <c r="H505" s="44">
        <v>0</v>
      </c>
      <c r="I505" s="44">
        <v>2162.89313</v>
      </c>
      <c r="J505" s="44">
        <v>92805.51067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</row>
    <row r="506" spans="1:18" s="30" customFormat="1" ht="15">
      <c r="A506" s="219"/>
      <c r="B506" s="221"/>
      <c r="C506" s="31" t="s">
        <v>8</v>
      </c>
      <c r="D506" s="220"/>
      <c r="E506" s="220"/>
      <c r="F506" s="56">
        <f t="shared" si="142"/>
        <v>971.31297</v>
      </c>
      <c r="G506" s="44">
        <v>0</v>
      </c>
      <c r="H506" s="44">
        <v>0</v>
      </c>
      <c r="I506" s="44">
        <f>I505*0.02</f>
        <v>43.25786</v>
      </c>
      <c r="J506" s="44">
        <f>J505*0.01</f>
        <v>928.05511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</row>
    <row r="507" spans="1:18" s="30" customFormat="1" ht="19.5" customHeight="1">
      <c r="A507" s="219"/>
      <c r="B507" s="222"/>
      <c r="C507" s="31" t="s">
        <v>87</v>
      </c>
      <c r="D507" s="220"/>
      <c r="E507" s="220"/>
      <c r="F507" s="56">
        <f t="shared" si="142"/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</row>
    <row r="508" spans="1:18" s="49" customFormat="1" ht="15" customHeight="1">
      <c r="A508" s="219" t="s">
        <v>560</v>
      </c>
      <c r="B508" s="52" t="s">
        <v>352</v>
      </c>
      <c r="C508" s="51" t="s">
        <v>119</v>
      </c>
      <c r="D508" s="220"/>
      <c r="E508" s="220"/>
      <c r="F508" s="56">
        <f t="shared" si="142"/>
        <v>182259.81853</v>
      </c>
      <c r="G508" s="46">
        <f aca="true" t="shared" si="149" ref="G508:R508">SUM(G509:G512)</f>
        <v>0</v>
      </c>
      <c r="H508" s="46">
        <f t="shared" si="149"/>
        <v>0</v>
      </c>
      <c r="I508" s="46">
        <f t="shared" si="149"/>
        <v>2553.16099</v>
      </c>
      <c r="J508" s="46">
        <f t="shared" si="149"/>
        <v>179706.65754</v>
      </c>
      <c r="K508" s="46">
        <f t="shared" si="149"/>
        <v>0</v>
      </c>
      <c r="L508" s="46">
        <f t="shared" si="149"/>
        <v>0</v>
      </c>
      <c r="M508" s="46">
        <f t="shared" si="149"/>
        <v>0</v>
      </c>
      <c r="N508" s="46">
        <f t="shared" si="149"/>
        <v>0</v>
      </c>
      <c r="O508" s="46">
        <f t="shared" si="149"/>
        <v>0</v>
      </c>
      <c r="P508" s="46">
        <f t="shared" si="149"/>
        <v>0</v>
      </c>
      <c r="Q508" s="46">
        <f t="shared" si="149"/>
        <v>0</v>
      </c>
      <c r="R508" s="46">
        <f t="shared" si="149"/>
        <v>0</v>
      </c>
    </row>
    <row r="509" spans="1:18" s="30" customFormat="1" ht="15">
      <c r="A509" s="219"/>
      <c r="B509" s="221" t="s">
        <v>127</v>
      </c>
      <c r="C509" s="31" t="s">
        <v>6</v>
      </c>
      <c r="D509" s="220"/>
      <c r="E509" s="220"/>
      <c r="F509" s="56">
        <f t="shared" si="142"/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</row>
    <row r="510" spans="1:18" s="30" customFormat="1" ht="15">
      <c r="A510" s="219"/>
      <c r="B510" s="221"/>
      <c r="C510" s="31" t="s">
        <v>7</v>
      </c>
      <c r="D510" s="220"/>
      <c r="E510" s="220"/>
      <c r="F510" s="56">
        <f t="shared" si="142"/>
        <v>180430.48271</v>
      </c>
      <c r="G510" s="44">
        <v>0</v>
      </c>
      <c r="H510" s="44">
        <v>0</v>
      </c>
      <c r="I510" s="44">
        <v>2503.09901</v>
      </c>
      <c r="J510" s="44">
        <v>177927.3837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</row>
    <row r="511" spans="1:18" s="30" customFormat="1" ht="15">
      <c r="A511" s="219"/>
      <c r="B511" s="221"/>
      <c r="C511" s="31" t="s">
        <v>8</v>
      </c>
      <c r="D511" s="220"/>
      <c r="E511" s="220"/>
      <c r="F511" s="56">
        <f t="shared" si="142"/>
        <v>1829.33582</v>
      </c>
      <c r="G511" s="44">
        <v>0</v>
      </c>
      <c r="H511" s="44">
        <v>0</v>
      </c>
      <c r="I511" s="44">
        <f>I510*0.02</f>
        <v>50.06198</v>
      </c>
      <c r="J511" s="44">
        <f>J510*0.01</f>
        <v>1779.27384</v>
      </c>
      <c r="K511" s="44">
        <f>K510*0.02</f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</row>
    <row r="512" spans="1:18" s="30" customFormat="1" ht="18.75" customHeight="1">
      <c r="A512" s="219"/>
      <c r="B512" s="222"/>
      <c r="C512" s="31" t="s">
        <v>87</v>
      </c>
      <c r="D512" s="220"/>
      <c r="E512" s="220"/>
      <c r="F512" s="56">
        <f t="shared" si="142"/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</row>
    <row r="513" spans="1:18" s="49" customFormat="1" ht="15" customHeight="1">
      <c r="A513" s="219" t="s">
        <v>762</v>
      </c>
      <c r="B513" s="52" t="s">
        <v>353</v>
      </c>
      <c r="C513" s="51" t="s">
        <v>119</v>
      </c>
      <c r="D513" s="220"/>
      <c r="E513" s="220"/>
      <c r="F513" s="56">
        <f t="shared" si="142"/>
        <v>3355.975</v>
      </c>
      <c r="G513" s="46">
        <f aca="true" t="shared" si="150" ref="G513:R513">SUM(G514:G517)</f>
        <v>0</v>
      </c>
      <c r="H513" s="46">
        <f t="shared" si="150"/>
        <v>0</v>
      </c>
      <c r="I513" s="46">
        <f t="shared" si="150"/>
        <v>3355.975</v>
      </c>
      <c r="J513" s="46">
        <f t="shared" si="150"/>
        <v>0</v>
      </c>
      <c r="K513" s="46">
        <f t="shared" si="150"/>
        <v>0</v>
      </c>
      <c r="L513" s="46">
        <f t="shared" si="150"/>
        <v>0</v>
      </c>
      <c r="M513" s="46">
        <f t="shared" si="150"/>
        <v>0</v>
      </c>
      <c r="N513" s="46">
        <f t="shared" si="150"/>
        <v>0</v>
      </c>
      <c r="O513" s="46">
        <f t="shared" si="150"/>
        <v>0</v>
      </c>
      <c r="P513" s="46">
        <f t="shared" si="150"/>
        <v>0</v>
      </c>
      <c r="Q513" s="46">
        <f t="shared" si="150"/>
        <v>0</v>
      </c>
      <c r="R513" s="46">
        <f t="shared" si="150"/>
        <v>0</v>
      </c>
    </row>
    <row r="514" spans="1:18" s="30" customFormat="1" ht="15">
      <c r="A514" s="219"/>
      <c r="B514" s="221" t="s">
        <v>131</v>
      </c>
      <c r="C514" s="31" t="s">
        <v>6</v>
      </c>
      <c r="D514" s="220"/>
      <c r="E514" s="220"/>
      <c r="F514" s="56">
        <f t="shared" si="142"/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</row>
    <row r="515" spans="1:18" s="30" customFormat="1" ht="15">
      <c r="A515" s="219"/>
      <c r="B515" s="221"/>
      <c r="C515" s="31" t="s">
        <v>7</v>
      </c>
      <c r="D515" s="220"/>
      <c r="E515" s="220"/>
      <c r="F515" s="56">
        <f t="shared" si="142"/>
        <v>3290.17157</v>
      </c>
      <c r="G515" s="44">
        <v>0</v>
      </c>
      <c r="H515" s="44">
        <v>0</v>
      </c>
      <c r="I515" s="44">
        <v>3290.17157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</row>
    <row r="516" spans="1:18" s="30" customFormat="1" ht="15">
      <c r="A516" s="219"/>
      <c r="B516" s="221"/>
      <c r="C516" s="31" t="s">
        <v>8</v>
      </c>
      <c r="D516" s="220"/>
      <c r="E516" s="220"/>
      <c r="F516" s="56">
        <f t="shared" si="142"/>
        <v>65.80343</v>
      </c>
      <c r="G516" s="44">
        <v>0</v>
      </c>
      <c r="H516" s="44">
        <v>0</v>
      </c>
      <c r="I516" s="44">
        <f>I515*0.02</f>
        <v>65.80343</v>
      </c>
      <c r="J516" s="44">
        <f>J515*0.02</f>
        <v>0</v>
      </c>
      <c r="K516" s="44">
        <f>K515*0.01</f>
        <v>0</v>
      </c>
      <c r="L516" s="44">
        <f>L515*0.01</f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</row>
    <row r="517" spans="1:18" s="30" customFormat="1" ht="15">
      <c r="A517" s="219"/>
      <c r="B517" s="222"/>
      <c r="C517" s="31" t="s">
        <v>87</v>
      </c>
      <c r="D517" s="220"/>
      <c r="E517" s="220"/>
      <c r="F517" s="56">
        <f t="shared" si="142"/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</row>
    <row r="518" spans="1:18" s="49" customFormat="1" ht="15" customHeight="1">
      <c r="A518" s="219" t="s">
        <v>763</v>
      </c>
      <c r="B518" s="52" t="s">
        <v>265</v>
      </c>
      <c r="C518" s="51" t="s">
        <v>119</v>
      </c>
      <c r="D518" s="220"/>
      <c r="E518" s="220"/>
      <c r="F518" s="56">
        <f t="shared" si="142"/>
        <v>8999.1</v>
      </c>
      <c r="G518" s="46">
        <f aca="true" t="shared" si="151" ref="G518:R518">SUM(G519:G522)</f>
        <v>0</v>
      </c>
      <c r="H518" s="46">
        <f t="shared" si="151"/>
        <v>0</v>
      </c>
      <c r="I518" s="46">
        <f t="shared" si="151"/>
        <v>0</v>
      </c>
      <c r="J518" s="46">
        <f t="shared" si="151"/>
        <v>0</v>
      </c>
      <c r="K518" s="46">
        <f t="shared" si="151"/>
        <v>8999.1</v>
      </c>
      <c r="L518" s="46">
        <f t="shared" si="151"/>
        <v>0</v>
      </c>
      <c r="M518" s="46">
        <f t="shared" si="151"/>
        <v>0</v>
      </c>
      <c r="N518" s="46">
        <f t="shared" si="151"/>
        <v>0</v>
      </c>
      <c r="O518" s="46">
        <f t="shared" si="151"/>
        <v>0</v>
      </c>
      <c r="P518" s="46">
        <f t="shared" si="151"/>
        <v>0</v>
      </c>
      <c r="Q518" s="46">
        <f t="shared" si="151"/>
        <v>0</v>
      </c>
      <c r="R518" s="46">
        <f t="shared" si="151"/>
        <v>0</v>
      </c>
    </row>
    <row r="519" spans="1:18" s="30" customFormat="1" ht="15">
      <c r="A519" s="219"/>
      <c r="B519" s="221" t="s">
        <v>110</v>
      </c>
      <c r="C519" s="31" t="s">
        <v>6</v>
      </c>
      <c r="D519" s="220"/>
      <c r="E519" s="220"/>
      <c r="F519" s="56">
        <f t="shared" si="142"/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</row>
    <row r="520" spans="1:18" s="30" customFormat="1" ht="15">
      <c r="A520" s="219"/>
      <c r="B520" s="221"/>
      <c r="C520" s="31" t="s">
        <v>7</v>
      </c>
      <c r="D520" s="220"/>
      <c r="E520" s="220"/>
      <c r="F520" s="56">
        <f t="shared" si="142"/>
        <v>8910</v>
      </c>
      <c r="G520" s="44">
        <v>0</v>
      </c>
      <c r="H520" s="44">
        <v>0</v>
      </c>
      <c r="I520" s="44">
        <v>0</v>
      </c>
      <c r="J520" s="44">
        <v>0</v>
      </c>
      <c r="K520" s="44">
        <v>8910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</row>
    <row r="521" spans="1:18" s="30" customFormat="1" ht="15">
      <c r="A521" s="219"/>
      <c r="B521" s="221"/>
      <c r="C521" s="31" t="s">
        <v>8</v>
      </c>
      <c r="D521" s="220"/>
      <c r="E521" s="220"/>
      <c r="F521" s="56">
        <f t="shared" si="142"/>
        <v>89.1</v>
      </c>
      <c r="G521" s="44">
        <v>0</v>
      </c>
      <c r="H521" s="44">
        <v>0</v>
      </c>
      <c r="I521" s="44">
        <v>0</v>
      </c>
      <c r="J521" s="44">
        <f>J520*0.01</f>
        <v>0</v>
      </c>
      <c r="K521" s="44">
        <f>K520*0.01</f>
        <v>89.1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</row>
    <row r="522" spans="1:18" s="30" customFormat="1" ht="20.25" customHeight="1">
      <c r="A522" s="219"/>
      <c r="B522" s="222"/>
      <c r="C522" s="31" t="s">
        <v>87</v>
      </c>
      <c r="D522" s="220"/>
      <c r="E522" s="220"/>
      <c r="F522" s="56">
        <f t="shared" si="142"/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</row>
    <row r="523" spans="1:18" s="49" customFormat="1" ht="15" customHeight="1">
      <c r="A523" s="219" t="s">
        <v>764</v>
      </c>
      <c r="B523" s="52" t="s">
        <v>264</v>
      </c>
      <c r="C523" s="51" t="s">
        <v>119</v>
      </c>
      <c r="D523" s="220"/>
      <c r="E523" s="220"/>
      <c r="F523" s="56">
        <f t="shared" si="142"/>
        <v>1070.28419</v>
      </c>
      <c r="G523" s="46">
        <f aca="true" t="shared" si="152" ref="G523:R523">SUM(G524:G527)</f>
        <v>0</v>
      </c>
      <c r="H523" s="46">
        <f t="shared" si="152"/>
        <v>0</v>
      </c>
      <c r="I523" s="46">
        <f t="shared" si="152"/>
        <v>563.90492</v>
      </c>
      <c r="J523" s="46">
        <f t="shared" si="152"/>
        <v>506.37927</v>
      </c>
      <c r="K523" s="46">
        <f t="shared" si="152"/>
        <v>0</v>
      </c>
      <c r="L523" s="46">
        <f t="shared" si="152"/>
        <v>0</v>
      </c>
      <c r="M523" s="46">
        <f t="shared" si="152"/>
        <v>0</v>
      </c>
      <c r="N523" s="46">
        <f t="shared" si="152"/>
        <v>0</v>
      </c>
      <c r="O523" s="46">
        <f t="shared" si="152"/>
        <v>0</v>
      </c>
      <c r="P523" s="46">
        <f t="shared" si="152"/>
        <v>0</v>
      </c>
      <c r="Q523" s="46">
        <f t="shared" si="152"/>
        <v>0</v>
      </c>
      <c r="R523" s="46">
        <f t="shared" si="152"/>
        <v>0</v>
      </c>
    </row>
    <row r="524" spans="1:18" s="30" customFormat="1" ht="15">
      <c r="A524" s="219"/>
      <c r="B524" s="221" t="s">
        <v>125</v>
      </c>
      <c r="C524" s="31" t="s">
        <v>6</v>
      </c>
      <c r="D524" s="220"/>
      <c r="E524" s="220"/>
      <c r="F524" s="56">
        <f t="shared" si="142"/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</row>
    <row r="525" spans="1:18" s="30" customFormat="1" ht="15">
      <c r="A525" s="219"/>
      <c r="B525" s="221"/>
      <c r="C525" s="31" t="s">
        <v>7</v>
      </c>
      <c r="D525" s="220"/>
      <c r="E525" s="220"/>
      <c r="F525" s="56">
        <f t="shared" si="142"/>
        <v>1054.21357</v>
      </c>
      <c r="G525" s="44">
        <v>0</v>
      </c>
      <c r="H525" s="44">
        <v>0</v>
      </c>
      <c r="I525" s="44">
        <v>552.84796</v>
      </c>
      <c r="J525" s="44">
        <v>501.36561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</row>
    <row r="526" spans="1:18" s="30" customFormat="1" ht="15">
      <c r="A526" s="219"/>
      <c r="B526" s="221"/>
      <c r="C526" s="31" t="s">
        <v>8</v>
      </c>
      <c r="D526" s="220"/>
      <c r="E526" s="220"/>
      <c r="F526" s="56">
        <f t="shared" si="142"/>
        <v>16.07062</v>
      </c>
      <c r="G526" s="44">
        <v>0</v>
      </c>
      <c r="H526" s="44">
        <v>0</v>
      </c>
      <c r="I526" s="44">
        <f>I525*0.02</f>
        <v>11.05696</v>
      </c>
      <c r="J526" s="44">
        <f>J525*0.01</f>
        <v>5.01366</v>
      </c>
      <c r="K526" s="44">
        <f>K525*0.01</f>
        <v>0</v>
      </c>
      <c r="L526" s="44">
        <f>L525*0.02</f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</row>
    <row r="527" spans="1:18" s="30" customFormat="1" ht="15">
      <c r="A527" s="219"/>
      <c r="B527" s="222"/>
      <c r="C527" s="31" t="s">
        <v>87</v>
      </c>
      <c r="D527" s="220"/>
      <c r="E527" s="220"/>
      <c r="F527" s="56">
        <f t="shared" si="142"/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</row>
    <row r="528" spans="1:18" s="49" customFormat="1" ht="15" customHeight="1">
      <c r="A528" s="219" t="s">
        <v>765</v>
      </c>
      <c r="B528" s="52" t="s">
        <v>263</v>
      </c>
      <c r="C528" s="51" t="s">
        <v>119</v>
      </c>
      <c r="D528" s="220"/>
      <c r="E528" s="220"/>
      <c r="F528" s="56">
        <f t="shared" si="142"/>
        <v>17485.66394</v>
      </c>
      <c r="G528" s="46">
        <f aca="true" t="shared" si="153" ref="G528:R528">SUM(G529:G532)</f>
        <v>0</v>
      </c>
      <c r="H528" s="46">
        <f t="shared" si="153"/>
        <v>0</v>
      </c>
      <c r="I528" s="46">
        <f t="shared" si="153"/>
        <v>941.88469</v>
      </c>
      <c r="J528" s="46">
        <f t="shared" si="153"/>
        <v>16543.77925</v>
      </c>
      <c r="K528" s="46">
        <f t="shared" si="153"/>
        <v>0</v>
      </c>
      <c r="L528" s="46">
        <f t="shared" si="153"/>
        <v>0</v>
      </c>
      <c r="M528" s="46">
        <f t="shared" si="153"/>
        <v>0</v>
      </c>
      <c r="N528" s="46">
        <f t="shared" si="153"/>
        <v>0</v>
      </c>
      <c r="O528" s="46">
        <f t="shared" si="153"/>
        <v>0</v>
      </c>
      <c r="P528" s="46">
        <f t="shared" si="153"/>
        <v>0</v>
      </c>
      <c r="Q528" s="46">
        <f t="shared" si="153"/>
        <v>0</v>
      </c>
      <c r="R528" s="46">
        <f t="shared" si="153"/>
        <v>0</v>
      </c>
    </row>
    <row r="529" spans="1:18" s="30" customFormat="1" ht="15">
      <c r="A529" s="219"/>
      <c r="B529" s="221" t="s">
        <v>126</v>
      </c>
      <c r="C529" s="31" t="s">
        <v>6</v>
      </c>
      <c r="D529" s="220"/>
      <c r="E529" s="220"/>
      <c r="F529" s="56">
        <f t="shared" si="142"/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</row>
    <row r="530" spans="1:18" s="30" customFormat="1" ht="15">
      <c r="A530" s="219"/>
      <c r="B530" s="221"/>
      <c r="C530" s="31" t="s">
        <v>7</v>
      </c>
      <c r="D530" s="220"/>
      <c r="E530" s="220"/>
      <c r="F530" s="56">
        <f t="shared" si="142"/>
        <v>17303.39582</v>
      </c>
      <c r="G530" s="44">
        <v>0</v>
      </c>
      <c r="H530" s="44">
        <v>0</v>
      </c>
      <c r="I530" s="44">
        <v>923.41636</v>
      </c>
      <c r="J530" s="44">
        <v>16379.97946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</row>
    <row r="531" spans="1:18" s="30" customFormat="1" ht="15">
      <c r="A531" s="219"/>
      <c r="B531" s="221"/>
      <c r="C531" s="31" t="s">
        <v>8</v>
      </c>
      <c r="D531" s="220"/>
      <c r="E531" s="220"/>
      <c r="F531" s="56">
        <f t="shared" si="142"/>
        <v>182.26812</v>
      </c>
      <c r="G531" s="44">
        <v>0</v>
      </c>
      <c r="H531" s="44">
        <v>0</v>
      </c>
      <c r="I531" s="44">
        <f>I530*0.02</f>
        <v>18.46833</v>
      </c>
      <c r="J531" s="44">
        <f>J530*0.01</f>
        <v>163.79979</v>
      </c>
      <c r="K531" s="44">
        <v>0</v>
      </c>
      <c r="L531" s="44">
        <f>L530*0.02</f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</row>
    <row r="532" spans="1:18" s="30" customFormat="1" ht="19.5" customHeight="1">
      <c r="A532" s="219"/>
      <c r="B532" s="222"/>
      <c r="C532" s="31" t="s">
        <v>87</v>
      </c>
      <c r="D532" s="220"/>
      <c r="E532" s="220"/>
      <c r="F532" s="56">
        <f t="shared" si="142"/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</row>
    <row r="533" spans="1:18" s="48" customFormat="1" ht="15" customHeight="1">
      <c r="A533" s="219" t="s">
        <v>766</v>
      </c>
      <c r="B533" s="52" t="s">
        <v>262</v>
      </c>
      <c r="C533" s="51" t="s">
        <v>119</v>
      </c>
      <c r="D533" s="220"/>
      <c r="E533" s="220"/>
      <c r="F533" s="56">
        <f t="shared" si="142"/>
        <v>1493.49958</v>
      </c>
      <c r="G533" s="46">
        <f aca="true" t="shared" si="154" ref="G533:R533">SUM(G534:G537)</f>
        <v>0</v>
      </c>
      <c r="H533" s="46">
        <f t="shared" si="154"/>
        <v>0</v>
      </c>
      <c r="I533" s="46">
        <f t="shared" si="154"/>
        <v>775.8918</v>
      </c>
      <c r="J533" s="46">
        <f t="shared" si="154"/>
        <v>717.60778</v>
      </c>
      <c r="K533" s="46">
        <f t="shared" si="154"/>
        <v>0</v>
      </c>
      <c r="L533" s="46">
        <f t="shared" si="154"/>
        <v>0</v>
      </c>
      <c r="M533" s="46">
        <f t="shared" si="154"/>
        <v>0</v>
      </c>
      <c r="N533" s="46">
        <f t="shared" si="154"/>
        <v>0</v>
      </c>
      <c r="O533" s="46">
        <f t="shared" si="154"/>
        <v>0</v>
      </c>
      <c r="P533" s="46">
        <f t="shared" si="154"/>
        <v>0</v>
      </c>
      <c r="Q533" s="46">
        <f t="shared" si="154"/>
        <v>0</v>
      </c>
      <c r="R533" s="46">
        <f t="shared" si="154"/>
        <v>0</v>
      </c>
    </row>
    <row r="534" spans="1:18" s="29" customFormat="1" ht="15">
      <c r="A534" s="219"/>
      <c r="B534" s="221" t="s">
        <v>130</v>
      </c>
      <c r="C534" s="31" t="s">
        <v>6</v>
      </c>
      <c r="D534" s="220"/>
      <c r="E534" s="220"/>
      <c r="F534" s="56">
        <f t="shared" si="142"/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</row>
    <row r="535" spans="1:18" s="29" customFormat="1" ht="15">
      <c r="A535" s="219"/>
      <c r="B535" s="221"/>
      <c r="C535" s="31" t="s">
        <v>7</v>
      </c>
      <c r="D535" s="220"/>
      <c r="E535" s="220"/>
      <c r="F535" s="56">
        <f t="shared" si="142"/>
        <v>1471.18099</v>
      </c>
      <c r="G535" s="44">
        <v>0</v>
      </c>
      <c r="H535" s="44">
        <v>0</v>
      </c>
      <c r="I535" s="44">
        <v>760.67824</v>
      </c>
      <c r="J535" s="44">
        <v>710.50275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</row>
    <row r="536" spans="1:18" s="29" customFormat="1" ht="15">
      <c r="A536" s="219"/>
      <c r="B536" s="221"/>
      <c r="C536" s="31" t="s">
        <v>8</v>
      </c>
      <c r="D536" s="220"/>
      <c r="E536" s="220"/>
      <c r="F536" s="56">
        <f t="shared" si="142"/>
        <v>22.31859</v>
      </c>
      <c r="G536" s="44">
        <v>0</v>
      </c>
      <c r="H536" s="44">
        <v>0</v>
      </c>
      <c r="I536" s="44">
        <f>I535*0.02</f>
        <v>15.21356</v>
      </c>
      <c r="J536" s="44">
        <f>J535*0.01</f>
        <v>7.10503</v>
      </c>
      <c r="K536" s="44">
        <v>0</v>
      </c>
      <c r="L536" s="44">
        <f>L535*0.02</f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</row>
    <row r="537" spans="1:18" s="29" customFormat="1" ht="15">
      <c r="A537" s="219"/>
      <c r="B537" s="222"/>
      <c r="C537" s="31" t="s">
        <v>87</v>
      </c>
      <c r="D537" s="220"/>
      <c r="E537" s="220"/>
      <c r="F537" s="56">
        <f t="shared" si="142"/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</row>
    <row r="538" spans="1:18" s="29" customFormat="1" ht="15">
      <c r="A538" s="219" t="s">
        <v>767</v>
      </c>
      <c r="B538" s="52" t="s">
        <v>395</v>
      </c>
      <c r="C538" s="51" t="s">
        <v>119</v>
      </c>
      <c r="D538" s="220" t="s">
        <v>399</v>
      </c>
      <c r="E538" s="220" t="s">
        <v>449</v>
      </c>
      <c r="F538" s="56">
        <f t="shared" si="142"/>
        <v>385010</v>
      </c>
      <c r="G538" s="46">
        <f aca="true" t="shared" si="155" ref="G538:R538">SUM(G539:G542)</f>
        <v>0</v>
      </c>
      <c r="H538" s="46">
        <f t="shared" si="155"/>
        <v>0</v>
      </c>
      <c r="I538" s="46">
        <f t="shared" si="155"/>
        <v>0</v>
      </c>
      <c r="J538" s="46">
        <f t="shared" si="155"/>
        <v>0</v>
      </c>
      <c r="K538" s="46">
        <f t="shared" si="155"/>
        <v>385010</v>
      </c>
      <c r="L538" s="46">
        <f t="shared" si="155"/>
        <v>0</v>
      </c>
      <c r="M538" s="46">
        <f t="shared" si="155"/>
        <v>0</v>
      </c>
      <c r="N538" s="46">
        <f t="shared" si="155"/>
        <v>0</v>
      </c>
      <c r="O538" s="46">
        <f t="shared" si="155"/>
        <v>0</v>
      </c>
      <c r="P538" s="46">
        <f t="shared" si="155"/>
        <v>0</v>
      </c>
      <c r="Q538" s="46">
        <f t="shared" si="155"/>
        <v>0</v>
      </c>
      <c r="R538" s="46">
        <f t="shared" si="155"/>
        <v>0</v>
      </c>
    </row>
    <row r="539" spans="1:18" s="29" customFormat="1" ht="15">
      <c r="A539" s="219"/>
      <c r="B539" s="221" t="s">
        <v>397</v>
      </c>
      <c r="C539" s="31" t="s">
        <v>6</v>
      </c>
      <c r="D539" s="220"/>
      <c r="E539" s="220"/>
      <c r="F539" s="56">
        <f t="shared" si="142"/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</row>
    <row r="540" spans="1:18" s="29" customFormat="1" ht="15">
      <c r="A540" s="219"/>
      <c r="B540" s="221"/>
      <c r="C540" s="31" t="s">
        <v>7</v>
      </c>
      <c r="D540" s="220"/>
      <c r="E540" s="220"/>
      <c r="F540" s="56">
        <f t="shared" si="142"/>
        <v>385010</v>
      </c>
      <c r="G540" s="44">
        <v>0</v>
      </c>
      <c r="H540" s="44">
        <v>0</v>
      </c>
      <c r="I540" s="44">
        <v>0</v>
      </c>
      <c r="J540" s="44">
        <v>0</v>
      </c>
      <c r="K540" s="44">
        <v>385010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</row>
    <row r="541" spans="1:18" s="29" customFormat="1" ht="15">
      <c r="A541" s="219"/>
      <c r="B541" s="221"/>
      <c r="C541" s="31" t="s">
        <v>8</v>
      </c>
      <c r="D541" s="220"/>
      <c r="E541" s="220"/>
      <c r="F541" s="56">
        <f t="shared" si="142"/>
        <v>0</v>
      </c>
      <c r="G541" s="44">
        <v>0</v>
      </c>
      <c r="H541" s="44">
        <v>0</v>
      </c>
      <c r="I541" s="44">
        <f>I540*0.02</f>
        <v>0</v>
      </c>
      <c r="J541" s="44">
        <f>J540*0.01</f>
        <v>0</v>
      </c>
      <c r="K541" s="44">
        <v>0</v>
      </c>
      <c r="L541" s="44">
        <f>L540*0.02</f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</row>
    <row r="542" spans="1:18" s="29" customFormat="1" ht="15">
      <c r="A542" s="219"/>
      <c r="B542" s="222"/>
      <c r="C542" s="31" t="s">
        <v>87</v>
      </c>
      <c r="D542" s="220"/>
      <c r="E542" s="220"/>
      <c r="F542" s="56">
        <f t="shared" si="142"/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</row>
    <row r="543" spans="1:18" s="29" customFormat="1" ht="15">
      <c r="A543" s="219" t="s">
        <v>768</v>
      </c>
      <c r="B543" s="52" t="s">
        <v>396</v>
      </c>
      <c r="C543" s="51" t="s">
        <v>119</v>
      </c>
      <c r="D543" s="220" t="s">
        <v>399</v>
      </c>
      <c r="E543" s="220" t="s">
        <v>449</v>
      </c>
      <c r="F543" s="56">
        <f t="shared" si="142"/>
        <v>54000</v>
      </c>
      <c r="G543" s="46">
        <f aca="true" t="shared" si="156" ref="G543:R543">SUM(G544:G547)</f>
        <v>0</v>
      </c>
      <c r="H543" s="46">
        <f t="shared" si="156"/>
        <v>0</v>
      </c>
      <c r="I543" s="46">
        <f t="shared" si="156"/>
        <v>0</v>
      </c>
      <c r="J543" s="46">
        <f t="shared" si="156"/>
        <v>0</v>
      </c>
      <c r="K543" s="46">
        <f t="shared" si="156"/>
        <v>54000</v>
      </c>
      <c r="L543" s="46">
        <f t="shared" si="156"/>
        <v>0</v>
      </c>
      <c r="M543" s="46">
        <f t="shared" si="156"/>
        <v>0</v>
      </c>
      <c r="N543" s="46">
        <f t="shared" si="156"/>
        <v>0</v>
      </c>
      <c r="O543" s="46">
        <f t="shared" si="156"/>
        <v>0</v>
      </c>
      <c r="P543" s="46">
        <f t="shared" si="156"/>
        <v>0</v>
      </c>
      <c r="Q543" s="46">
        <f t="shared" si="156"/>
        <v>0</v>
      </c>
      <c r="R543" s="46">
        <f t="shared" si="156"/>
        <v>0</v>
      </c>
    </row>
    <row r="544" spans="1:18" s="29" customFormat="1" ht="15">
      <c r="A544" s="219"/>
      <c r="B544" s="221" t="s">
        <v>398</v>
      </c>
      <c r="C544" s="31" t="s">
        <v>6</v>
      </c>
      <c r="D544" s="220"/>
      <c r="E544" s="220"/>
      <c r="F544" s="56">
        <f t="shared" si="142"/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</row>
    <row r="545" spans="1:18" s="29" customFormat="1" ht="15">
      <c r="A545" s="219"/>
      <c r="B545" s="221"/>
      <c r="C545" s="31" t="s">
        <v>7</v>
      </c>
      <c r="D545" s="220"/>
      <c r="E545" s="220"/>
      <c r="F545" s="56">
        <f t="shared" si="142"/>
        <v>54000</v>
      </c>
      <c r="G545" s="44">
        <v>0</v>
      </c>
      <c r="H545" s="44">
        <v>0</v>
      </c>
      <c r="I545" s="44">
        <v>0</v>
      </c>
      <c r="J545" s="44">
        <v>0</v>
      </c>
      <c r="K545" s="44">
        <v>54000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</row>
    <row r="546" spans="1:18" s="29" customFormat="1" ht="15">
      <c r="A546" s="219"/>
      <c r="B546" s="221"/>
      <c r="C546" s="31" t="s">
        <v>8</v>
      </c>
      <c r="D546" s="220"/>
      <c r="E546" s="220"/>
      <c r="F546" s="56">
        <f t="shared" si="142"/>
        <v>0</v>
      </c>
      <c r="G546" s="44">
        <v>0</v>
      </c>
      <c r="H546" s="44">
        <v>0</v>
      </c>
      <c r="I546" s="44">
        <f>I545*0.02</f>
        <v>0</v>
      </c>
      <c r="J546" s="44">
        <f>J545*0.01</f>
        <v>0</v>
      </c>
      <c r="K546" s="44">
        <v>0</v>
      </c>
      <c r="L546" s="44">
        <f>L545*0.02</f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</row>
    <row r="547" spans="1:18" s="29" customFormat="1" ht="15">
      <c r="A547" s="219"/>
      <c r="B547" s="222"/>
      <c r="C547" s="31" t="s">
        <v>87</v>
      </c>
      <c r="D547" s="220"/>
      <c r="E547" s="220"/>
      <c r="F547" s="56">
        <f t="shared" si="142"/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</row>
    <row r="548" spans="1:18" s="29" customFormat="1" ht="15">
      <c r="A548" s="228" t="s">
        <v>239</v>
      </c>
      <c r="B548" s="57" t="s">
        <v>261</v>
      </c>
      <c r="C548" s="59" t="s">
        <v>119</v>
      </c>
      <c r="D548" s="226"/>
      <c r="E548" s="226"/>
      <c r="F548" s="56">
        <f t="shared" si="142"/>
        <v>7501.3</v>
      </c>
      <c r="G548" s="56">
        <f>SUM(G549:G552)</f>
        <v>0</v>
      </c>
      <c r="H548" s="56">
        <f aca="true" t="shared" si="157" ref="H548:R548">SUM(H549:H552)</f>
        <v>0</v>
      </c>
      <c r="I548" s="56">
        <f t="shared" si="157"/>
        <v>0</v>
      </c>
      <c r="J548" s="56">
        <f t="shared" si="157"/>
        <v>0</v>
      </c>
      <c r="K548" s="56">
        <f t="shared" si="157"/>
        <v>1001.3</v>
      </c>
      <c r="L548" s="56">
        <f t="shared" si="157"/>
        <v>3000</v>
      </c>
      <c r="M548" s="56">
        <f t="shared" si="157"/>
        <v>3500</v>
      </c>
      <c r="N548" s="56">
        <f t="shared" si="157"/>
        <v>0</v>
      </c>
      <c r="O548" s="56">
        <f t="shared" si="157"/>
        <v>0</v>
      </c>
      <c r="P548" s="56">
        <f t="shared" si="157"/>
        <v>0</v>
      </c>
      <c r="Q548" s="56">
        <f t="shared" si="157"/>
        <v>0</v>
      </c>
      <c r="R548" s="56">
        <f t="shared" si="157"/>
        <v>0</v>
      </c>
    </row>
    <row r="549" spans="1:18" s="29" customFormat="1" ht="25.5">
      <c r="A549" s="228"/>
      <c r="B549" s="223" t="s">
        <v>240</v>
      </c>
      <c r="C549" s="55" t="s">
        <v>6</v>
      </c>
      <c r="D549" s="226"/>
      <c r="E549" s="226"/>
      <c r="F549" s="56">
        <f t="shared" si="142"/>
        <v>0</v>
      </c>
      <c r="G549" s="56">
        <v>0</v>
      </c>
      <c r="H549" s="56">
        <v>0</v>
      </c>
      <c r="I549" s="56">
        <v>0</v>
      </c>
      <c r="J549" s="56">
        <v>0</v>
      </c>
      <c r="K549" s="56">
        <v>0</v>
      </c>
      <c r="L549" s="56">
        <v>0</v>
      </c>
      <c r="M549" s="56">
        <v>0</v>
      </c>
      <c r="N549" s="56">
        <v>0</v>
      </c>
      <c r="O549" s="56">
        <v>0</v>
      </c>
      <c r="P549" s="56">
        <v>0</v>
      </c>
      <c r="Q549" s="56">
        <v>0</v>
      </c>
      <c r="R549" s="56">
        <v>0</v>
      </c>
    </row>
    <row r="550" spans="1:18" s="29" customFormat="1" ht="15">
      <c r="A550" s="228"/>
      <c r="B550" s="223"/>
      <c r="C550" s="55" t="s">
        <v>7</v>
      </c>
      <c r="D550" s="226"/>
      <c r="E550" s="226"/>
      <c r="F550" s="56">
        <f t="shared" si="142"/>
        <v>7501.3</v>
      </c>
      <c r="G550" s="56">
        <v>0</v>
      </c>
      <c r="H550" s="56">
        <v>0</v>
      </c>
      <c r="I550" s="56">
        <v>0</v>
      </c>
      <c r="J550" s="56">
        <v>0</v>
      </c>
      <c r="K550" s="56">
        <v>1001.3</v>
      </c>
      <c r="L550" s="56">
        <v>3000</v>
      </c>
      <c r="M550" s="56">
        <v>3500</v>
      </c>
      <c r="N550" s="56">
        <v>0</v>
      </c>
      <c r="O550" s="56">
        <v>0</v>
      </c>
      <c r="P550" s="56">
        <v>0</v>
      </c>
      <c r="Q550" s="56">
        <v>0</v>
      </c>
      <c r="R550" s="56">
        <v>0</v>
      </c>
    </row>
    <row r="551" spans="1:18" s="29" customFormat="1" ht="15">
      <c r="A551" s="228"/>
      <c r="B551" s="223"/>
      <c r="C551" s="55" t="s">
        <v>8</v>
      </c>
      <c r="D551" s="226"/>
      <c r="E551" s="226"/>
      <c r="F551" s="56">
        <f t="shared" si="142"/>
        <v>0</v>
      </c>
      <c r="G551" s="56">
        <v>0</v>
      </c>
      <c r="H551" s="56">
        <v>0</v>
      </c>
      <c r="I551" s="56">
        <v>0</v>
      </c>
      <c r="J551" s="56">
        <v>0</v>
      </c>
      <c r="K551" s="56">
        <v>0</v>
      </c>
      <c r="L551" s="56">
        <v>0</v>
      </c>
      <c r="M551" s="56">
        <v>0</v>
      </c>
      <c r="N551" s="56">
        <v>0</v>
      </c>
      <c r="O551" s="56">
        <v>0</v>
      </c>
      <c r="P551" s="56">
        <v>0</v>
      </c>
      <c r="Q551" s="56">
        <v>0</v>
      </c>
      <c r="R551" s="56">
        <v>0</v>
      </c>
    </row>
    <row r="552" spans="1:18" s="29" customFormat="1" ht="25.5">
      <c r="A552" s="228"/>
      <c r="B552" s="224"/>
      <c r="C552" s="55" t="s">
        <v>87</v>
      </c>
      <c r="D552" s="226"/>
      <c r="E552" s="226"/>
      <c r="F552" s="56">
        <f aca="true" t="shared" si="158" ref="F552:F592">SUM(G552:R552)</f>
        <v>0</v>
      </c>
      <c r="G552" s="56">
        <v>0</v>
      </c>
      <c r="H552" s="56">
        <v>0</v>
      </c>
      <c r="I552" s="56">
        <v>0</v>
      </c>
      <c r="J552" s="56">
        <v>0</v>
      </c>
      <c r="K552" s="56">
        <v>0</v>
      </c>
      <c r="L552" s="56">
        <v>0</v>
      </c>
      <c r="M552" s="56">
        <v>0</v>
      </c>
      <c r="N552" s="56">
        <v>0</v>
      </c>
      <c r="O552" s="56">
        <v>0</v>
      </c>
      <c r="P552" s="56">
        <v>0</v>
      </c>
      <c r="Q552" s="56">
        <v>0</v>
      </c>
      <c r="R552" s="56">
        <v>0</v>
      </c>
    </row>
    <row r="553" spans="1:18" s="29" customFormat="1" ht="15" customHeight="1">
      <c r="A553" s="232" t="s">
        <v>400</v>
      </c>
      <c r="B553" s="57" t="s">
        <v>402</v>
      </c>
      <c r="C553" s="59" t="s">
        <v>119</v>
      </c>
      <c r="D553" s="226"/>
      <c r="E553" s="226"/>
      <c r="F553" s="56">
        <f t="shared" si="158"/>
        <v>10884.0578</v>
      </c>
      <c r="G553" s="56">
        <f>SUM(G554:G557)</f>
        <v>0</v>
      </c>
      <c r="H553" s="56">
        <f aca="true" t="shared" si="159" ref="H553:R553">SUM(H554:H557)</f>
        <v>0</v>
      </c>
      <c r="I553" s="56">
        <f t="shared" si="159"/>
        <v>0</v>
      </c>
      <c r="J553" s="56">
        <f t="shared" si="159"/>
        <v>0</v>
      </c>
      <c r="K553" s="56">
        <f t="shared" si="159"/>
        <v>10884.0578</v>
      </c>
      <c r="L553" s="56">
        <f t="shared" si="159"/>
        <v>0</v>
      </c>
      <c r="M553" s="56">
        <f t="shared" si="159"/>
        <v>0</v>
      </c>
      <c r="N553" s="56">
        <f t="shared" si="159"/>
        <v>0</v>
      </c>
      <c r="O553" s="56">
        <f t="shared" si="159"/>
        <v>0</v>
      </c>
      <c r="P553" s="56">
        <f t="shared" si="159"/>
        <v>0</v>
      </c>
      <c r="Q553" s="56">
        <f t="shared" si="159"/>
        <v>0</v>
      </c>
      <c r="R553" s="56">
        <f t="shared" si="159"/>
        <v>0</v>
      </c>
    </row>
    <row r="554" spans="1:18" s="29" customFormat="1" ht="25.5">
      <c r="A554" s="233"/>
      <c r="B554" s="223" t="s">
        <v>404</v>
      </c>
      <c r="C554" s="55" t="s">
        <v>6</v>
      </c>
      <c r="D554" s="226"/>
      <c r="E554" s="226"/>
      <c r="F554" s="56">
        <f t="shared" si="158"/>
        <v>0</v>
      </c>
      <c r="G554" s="56">
        <f>G559</f>
        <v>0</v>
      </c>
      <c r="H554" s="56">
        <f aca="true" t="shared" si="160" ref="H554:R554">H559</f>
        <v>0</v>
      </c>
      <c r="I554" s="56">
        <f t="shared" si="160"/>
        <v>0</v>
      </c>
      <c r="J554" s="56">
        <f t="shared" si="160"/>
        <v>0</v>
      </c>
      <c r="K554" s="56">
        <f t="shared" si="160"/>
        <v>0</v>
      </c>
      <c r="L554" s="56">
        <f t="shared" si="160"/>
        <v>0</v>
      </c>
      <c r="M554" s="56">
        <f t="shared" si="160"/>
        <v>0</v>
      </c>
      <c r="N554" s="56">
        <f t="shared" si="160"/>
        <v>0</v>
      </c>
      <c r="O554" s="56">
        <f t="shared" si="160"/>
        <v>0</v>
      </c>
      <c r="P554" s="56">
        <f t="shared" si="160"/>
        <v>0</v>
      </c>
      <c r="Q554" s="56">
        <f t="shared" si="160"/>
        <v>0</v>
      </c>
      <c r="R554" s="56">
        <f t="shared" si="160"/>
        <v>0</v>
      </c>
    </row>
    <row r="555" spans="1:18" s="29" customFormat="1" ht="15">
      <c r="A555" s="233"/>
      <c r="B555" s="223"/>
      <c r="C555" s="55" t="s">
        <v>7</v>
      </c>
      <c r="D555" s="226"/>
      <c r="E555" s="226"/>
      <c r="F555" s="56">
        <f t="shared" si="158"/>
        <v>9894.598</v>
      </c>
      <c r="G555" s="56">
        <f aca="true" t="shared" si="161" ref="G555:R557">G560</f>
        <v>0</v>
      </c>
      <c r="H555" s="56">
        <f t="shared" si="161"/>
        <v>0</v>
      </c>
      <c r="I555" s="56">
        <f t="shared" si="161"/>
        <v>0</v>
      </c>
      <c r="J555" s="56">
        <f t="shared" si="161"/>
        <v>0</v>
      </c>
      <c r="K555" s="56">
        <f t="shared" si="161"/>
        <v>9894.598</v>
      </c>
      <c r="L555" s="56">
        <f t="shared" si="161"/>
        <v>0</v>
      </c>
      <c r="M555" s="56">
        <f t="shared" si="161"/>
        <v>0</v>
      </c>
      <c r="N555" s="56">
        <f t="shared" si="161"/>
        <v>0</v>
      </c>
      <c r="O555" s="56">
        <f t="shared" si="161"/>
        <v>0</v>
      </c>
      <c r="P555" s="56">
        <f t="shared" si="161"/>
        <v>0</v>
      </c>
      <c r="Q555" s="56">
        <f t="shared" si="161"/>
        <v>0</v>
      </c>
      <c r="R555" s="56">
        <f t="shared" si="161"/>
        <v>0</v>
      </c>
    </row>
    <row r="556" spans="1:18" s="29" customFormat="1" ht="15">
      <c r="A556" s="233"/>
      <c r="B556" s="223"/>
      <c r="C556" s="55" t="s">
        <v>8</v>
      </c>
      <c r="D556" s="226"/>
      <c r="E556" s="226"/>
      <c r="F556" s="56">
        <f t="shared" si="158"/>
        <v>989.4598</v>
      </c>
      <c r="G556" s="56">
        <f t="shared" si="161"/>
        <v>0</v>
      </c>
      <c r="H556" s="56">
        <f t="shared" si="161"/>
        <v>0</v>
      </c>
      <c r="I556" s="56">
        <f t="shared" si="161"/>
        <v>0</v>
      </c>
      <c r="J556" s="56">
        <f t="shared" si="161"/>
        <v>0</v>
      </c>
      <c r="K556" s="56">
        <f t="shared" si="161"/>
        <v>989.4598</v>
      </c>
      <c r="L556" s="56">
        <f t="shared" si="161"/>
        <v>0</v>
      </c>
      <c r="M556" s="56">
        <f t="shared" si="161"/>
        <v>0</v>
      </c>
      <c r="N556" s="56">
        <f t="shared" si="161"/>
        <v>0</v>
      </c>
      <c r="O556" s="56">
        <f t="shared" si="161"/>
        <v>0</v>
      </c>
      <c r="P556" s="56">
        <f t="shared" si="161"/>
        <v>0</v>
      </c>
      <c r="Q556" s="56">
        <f t="shared" si="161"/>
        <v>0</v>
      </c>
      <c r="R556" s="56">
        <f t="shared" si="161"/>
        <v>0</v>
      </c>
    </row>
    <row r="557" spans="1:18" s="29" customFormat="1" ht="25.5">
      <c r="A557" s="234"/>
      <c r="B557" s="224"/>
      <c r="C557" s="55" t="s">
        <v>87</v>
      </c>
      <c r="D557" s="226"/>
      <c r="E557" s="226"/>
      <c r="F557" s="56">
        <f t="shared" si="158"/>
        <v>0</v>
      </c>
      <c r="G557" s="56">
        <f t="shared" si="161"/>
        <v>0</v>
      </c>
      <c r="H557" s="56">
        <f t="shared" si="161"/>
        <v>0</v>
      </c>
      <c r="I557" s="56">
        <f t="shared" si="161"/>
        <v>0</v>
      </c>
      <c r="J557" s="56">
        <f t="shared" si="161"/>
        <v>0</v>
      </c>
      <c r="K557" s="56">
        <f t="shared" si="161"/>
        <v>0</v>
      </c>
      <c r="L557" s="56">
        <f t="shared" si="161"/>
        <v>0</v>
      </c>
      <c r="M557" s="56">
        <f t="shared" si="161"/>
        <v>0</v>
      </c>
      <c r="N557" s="56">
        <f t="shared" si="161"/>
        <v>0</v>
      </c>
      <c r="O557" s="56">
        <f t="shared" si="161"/>
        <v>0</v>
      </c>
      <c r="P557" s="56">
        <f t="shared" si="161"/>
        <v>0</v>
      </c>
      <c r="Q557" s="56">
        <f t="shared" si="161"/>
        <v>0</v>
      </c>
      <c r="R557" s="56">
        <f t="shared" si="161"/>
        <v>0</v>
      </c>
    </row>
    <row r="558" spans="1:18" s="29" customFormat="1" ht="15">
      <c r="A558" s="219" t="s">
        <v>769</v>
      </c>
      <c r="B558" s="52" t="s">
        <v>401</v>
      </c>
      <c r="C558" s="51" t="s">
        <v>119</v>
      </c>
      <c r="D558" s="220"/>
      <c r="E558" s="220"/>
      <c r="F558" s="56">
        <f t="shared" si="158"/>
        <v>10884.0578</v>
      </c>
      <c r="G558" s="46">
        <f aca="true" t="shared" si="162" ref="G558:R558">SUM(G559:G562)</f>
        <v>0</v>
      </c>
      <c r="H558" s="46">
        <f t="shared" si="162"/>
        <v>0</v>
      </c>
      <c r="I558" s="46">
        <f t="shared" si="162"/>
        <v>0</v>
      </c>
      <c r="J558" s="46">
        <f t="shared" si="162"/>
        <v>0</v>
      </c>
      <c r="K558" s="46">
        <f t="shared" si="162"/>
        <v>10884.0578</v>
      </c>
      <c r="L558" s="46">
        <f t="shared" si="162"/>
        <v>0</v>
      </c>
      <c r="M558" s="46">
        <f t="shared" si="162"/>
        <v>0</v>
      </c>
      <c r="N558" s="46">
        <f t="shared" si="162"/>
        <v>0</v>
      </c>
      <c r="O558" s="46">
        <f t="shared" si="162"/>
        <v>0</v>
      </c>
      <c r="P558" s="46">
        <f t="shared" si="162"/>
        <v>0</v>
      </c>
      <c r="Q558" s="46">
        <f t="shared" si="162"/>
        <v>0</v>
      </c>
      <c r="R558" s="46">
        <f t="shared" si="162"/>
        <v>0</v>
      </c>
    </row>
    <row r="559" spans="1:18" s="29" customFormat="1" ht="15">
      <c r="A559" s="219"/>
      <c r="B559" s="221" t="s">
        <v>405</v>
      </c>
      <c r="C559" s="31" t="s">
        <v>6</v>
      </c>
      <c r="D559" s="220"/>
      <c r="E559" s="220"/>
      <c r="F559" s="56">
        <f t="shared" si="158"/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</row>
    <row r="560" spans="1:18" s="29" customFormat="1" ht="15">
      <c r="A560" s="219"/>
      <c r="B560" s="221"/>
      <c r="C560" s="31" t="s">
        <v>7</v>
      </c>
      <c r="D560" s="220"/>
      <c r="E560" s="220"/>
      <c r="F560" s="56">
        <f t="shared" si="158"/>
        <v>9894.598</v>
      </c>
      <c r="G560" s="44">
        <v>0</v>
      </c>
      <c r="H560" s="44">
        <v>0</v>
      </c>
      <c r="I560" s="44">
        <v>0</v>
      </c>
      <c r="J560" s="44">
        <v>0</v>
      </c>
      <c r="K560" s="44">
        <v>9894.598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</row>
    <row r="561" spans="1:18" s="29" customFormat="1" ht="15">
      <c r="A561" s="219"/>
      <c r="B561" s="221"/>
      <c r="C561" s="31" t="s">
        <v>8</v>
      </c>
      <c r="D561" s="220"/>
      <c r="E561" s="220"/>
      <c r="F561" s="56">
        <f t="shared" si="158"/>
        <v>989.4598</v>
      </c>
      <c r="G561" s="44">
        <f>G560*0.1</f>
        <v>0</v>
      </c>
      <c r="H561" s="44">
        <f>H560*0.1</f>
        <v>0</v>
      </c>
      <c r="I561" s="44">
        <f>I560*0.1</f>
        <v>0</v>
      </c>
      <c r="J561" s="44">
        <f aca="true" t="shared" si="163" ref="J561:R561">J560*0.1</f>
        <v>0</v>
      </c>
      <c r="K561" s="44">
        <f t="shared" si="163"/>
        <v>989.4598</v>
      </c>
      <c r="L561" s="44">
        <f t="shared" si="163"/>
        <v>0</v>
      </c>
      <c r="M561" s="44">
        <f t="shared" si="163"/>
        <v>0</v>
      </c>
      <c r="N561" s="44">
        <f t="shared" si="163"/>
        <v>0</v>
      </c>
      <c r="O561" s="44">
        <f t="shared" si="163"/>
        <v>0</v>
      </c>
      <c r="P561" s="44">
        <f t="shared" si="163"/>
        <v>0</v>
      </c>
      <c r="Q561" s="44">
        <f t="shared" si="163"/>
        <v>0</v>
      </c>
      <c r="R561" s="44">
        <f t="shared" si="163"/>
        <v>0</v>
      </c>
    </row>
    <row r="562" spans="1:18" s="29" customFormat="1" ht="15">
      <c r="A562" s="219"/>
      <c r="B562" s="222"/>
      <c r="C562" s="31" t="s">
        <v>87</v>
      </c>
      <c r="D562" s="220"/>
      <c r="E562" s="220"/>
      <c r="F562" s="56">
        <f t="shared" si="158"/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</row>
    <row r="563" spans="1:18" s="29" customFormat="1" ht="15" customHeight="1">
      <c r="A563" s="232" t="s">
        <v>416</v>
      </c>
      <c r="B563" s="100" t="s">
        <v>450</v>
      </c>
      <c r="C563" s="59" t="s">
        <v>119</v>
      </c>
      <c r="D563" s="226" t="s">
        <v>60</v>
      </c>
      <c r="E563" s="226" t="s">
        <v>449</v>
      </c>
      <c r="F563" s="56">
        <f t="shared" si="158"/>
        <v>3427480.98591</v>
      </c>
      <c r="G563" s="56">
        <f>SUM(G564:G567)</f>
        <v>0</v>
      </c>
      <c r="H563" s="56">
        <f aca="true" t="shared" si="164" ref="H563:R563">SUM(H564:H567)</f>
        <v>0</v>
      </c>
      <c r="I563" s="56">
        <f t="shared" si="164"/>
        <v>0</v>
      </c>
      <c r="J563" s="56">
        <f t="shared" si="164"/>
        <v>0</v>
      </c>
      <c r="K563" s="56">
        <f t="shared" si="164"/>
        <v>0</v>
      </c>
      <c r="L563" s="56">
        <f t="shared" si="164"/>
        <v>545680.98591</v>
      </c>
      <c r="M563" s="56">
        <f t="shared" si="164"/>
        <v>538200</v>
      </c>
      <c r="N563" s="56">
        <f t="shared" si="164"/>
        <v>685000</v>
      </c>
      <c r="O563" s="56">
        <f t="shared" si="164"/>
        <v>279000</v>
      </c>
      <c r="P563" s="56">
        <f t="shared" si="164"/>
        <v>614600</v>
      </c>
      <c r="Q563" s="56">
        <f t="shared" si="164"/>
        <v>765000</v>
      </c>
      <c r="R563" s="56">
        <f t="shared" si="164"/>
        <v>0</v>
      </c>
    </row>
    <row r="564" spans="1:18" s="29" customFormat="1" ht="15" customHeight="1">
      <c r="A564" s="233"/>
      <c r="B564" s="238" t="s">
        <v>451</v>
      </c>
      <c r="C564" s="55" t="s">
        <v>6</v>
      </c>
      <c r="D564" s="226"/>
      <c r="E564" s="226"/>
      <c r="F564" s="56">
        <f t="shared" si="158"/>
        <v>1798853.2</v>
      </c>
      <c r="G564" s="56">
        <f>G569+G574</f>
        <v>0</v>
      </c>
      <c r="H564" s="56">
        <f aca="true" t="shared" si="165" ref="H564:R564">H569+H574</f>
        <v>0</v>
      </c>
      <c r="I564" s="56">
        <f t="shared" si="165"/>
        <v>0</v>
      </c>
      <c r="J564" s="56">
        <f t="shared" si="165"/>
        <v>0</v>
      </c>
      <c r="K564" s="56">
        <f t="shared" si="165"/>
        <v>0</v>
      </c>
      <c r="L564" s="56">
        <f t="shared" si="165"/>
        <v>466853.2</v>
      </c>
      <c r="M564" s="56">
        <f t="shared" si="165"/>
        <v>333000</v>
      </c>
      <c r="N564" s="56">
        <f t="shared" si="165"/>
        <v>333000</v>
      </c>
      <c r="O564" s="56">
        <f t="shared" si="165"/>
        <v>0</v>
      </c>
      <c r="P564" s="56">
        <f t="shared" si="165"/>
        <v>333000</v>
      </c>
      <c r="Q564" s="56">
        <f t="shared" si="165"/>
        <v>333000</v>
      </c>
      <c r="R564" s="56">
        <f t="shared" si="165"/>
        <v>0</v>
      </c>
    </row>
    <row r="565" spans="1:18" s="29" customFormat="1" ht="15">
      <c r="A565" s="233"/>
      <c r="B565" s="238"/>
      <c r="C565" s="55" t="s">
        <v>7</v>
      </c>
      <c r="D565" s="226"/>
      <c r="E565" s="226"/>
      <c r="F565" s="56">
        <f t="shared" si="158"/>
        <v>1405619.7582</v>
      </c>
      <c r="G565" s="56">
        <f aca="true" t="shared" si="166" ref="G565:R567">G570+G575</f>
        <v>0</v>
      </c>
      <c r="H565" s="56">
        <f t="shared" si="166"/>
        <v>0</v>
      </c>
      <c r="I565" s="56">
        <f t="shared" si="166"/>
        <v>0</v>
      </c>
      <c r="J565" s="56">
        <f t="shared" si="166"/>
        <v>0</v>
      </c>
      <c r="K565" s="56">
        <f t="shared" si="166"/>
        <v>0</v>
      </c>
      <c r="L565" s="56">
        <f t="shared" si="166"/>
        <v>40819.7582</v>
      </c>
      <c r="M565" s="56">
        <f t="shared" si="166"/>
        <v>168200</v>
      </c>
      <c r="N565" s="56">
        <f t="shared" si="166"/>
        <v>315000</v>
      </c>
      <c r="O565" s="56">
        <f t="shared" si="166"/>
        <v>242000</v>
      </c>
      <c r="P565" s="56">
        <f t="shared" si="166"/>
        <v>244600</v>
      </c>
      <c r="Q565" s="56">
        <f t="shared" si="166"/>
        <v>395000</v>
      </c>
      <c r="R565" s="56">
        <f t="shared" si="166"/>
        <v>0</v>
      </c>
    </row>
    <row r="566" spans="1:18" s="29" customFormat="1" ht="15">
      <c r="A566" s="233"/>
      <c r="B566" s="238"/>
      <c r="C566" s="55" t="s">
        <v>8</v>
      </c>
      <c r="D566" s="226"/>
      <c r="E566" s="226"/>
      <c r="F566" s="56">
        <f t="shared" si="158"/>
        <v>223008.02771</v>
      </c>
      <c r="G566" s="56">
        <f t="shared" si="166"/>
        <v>0</v>
      </c>
      <c r="H566" s="56">
        <f t="shared" si="166"/>
        <v>0</v>
      </c>
      <c r="I566" s="56">
        <f t="shared" si="166"/>
        <v>0</v>
      </c>
      <c r="J566" s="56">
        <f t="shared" si="166"/>
        <v>0</v>
      </c>
      <c r="K566" s="56">
        <f t="shared" si="166"/>
        <v>0</v>
      </c>
      <c r="L566" s="56">
        <f t="shared" si="166"/>
        <v>38008.02771</v>
      </c>
      <c r="M566" s="56">
        <f t="shared" si="166"/>
        <v>37000</v>
      </c>
      <c r="N566" s="56">
        <f t="shared" si="166"/>
        <v>37000</v>
      </c>
      <c r="O566" s="56">
        <f t="shared" si="166"/>
        <v>37000</v>
      </c>
      <c r="P566" s="56">
        <f t="shared" si="166"/>
        <v>37000</v>
      </c>
      <c r="Q566" s="56">
        <f t="shared" si="166"/>
        <v>37000</v>
      </c>
      <c r="R566" s="56">
        <f t="shared" si="166"/>
        <v>0</v>
      </c>
    </row>
    <row r="567" spans="1:18" s="29" customFormat="1" ht="25.5">
      <c r="A567" s="234"/>
      <c r="B567" s="239"/>
      <c r="C567" s="55" t="s">
        <v>87</v>
      </c>
      <c r="D567" s="226"/>
      <c r="E567" s="226"/>
      <c r="F567" s="56">
        <f t="shared" si="158"/>
        <v>0</v>
      </c>
      <c r="G567" s="56">
        <f t="shared" si="166"/>
        <v>0</v>
      </c>
      <c r="H567" s="56">
        <f t="shared" si="166"/>
        <v>0</v>
      </c>
      <c r="I567" s="56">
        <f t="shared" si="166"/>
        <v>0</v>
      </c>
      <c r="J567" s="56">
        <f t="shared" si="166"/>
        <v>0</v>
      </c>
      <c r="K567" s="56">
        <f t="shared" si="166"/>
        <v>0</v>
      </c>
      <c r="L567" s="56">
        <f t="shared" si="166"/>
        <v>0</v>
      </c>
      <c r="M567" s="56">
        <f t="shared" si="166"/>
        <v>0</v>
      </c>
      <c r="N567" s="56">
        <f t="shared" si="166"/>
        <v>0</v>
      </c>
      <c r="O567" s="56">
        <f t="shared" si="166"/>
        <v>0</v>
      </c>
      <c r="P567" s="56">
        <f t="shared" si="166"/>
        <v>0</v>
      </c>
      <c r="Q567" s="56">
        <f t="shared" si="166"/>
        <v>0</v>
      </c>
      <c r="R567" s="56">
        <f t="shared" si="166"/>
        <v>0</v>
      </c>
    </row>
    <row r="568" spans="1:18" s="29" customFormat="1" ht="15">
      <c r="A568" s="219" t="s">
        <v>770</v>
      </c>
      <c r="B568" s="52" t="s">
        <v>452</v>
      </c>
      <c r="C568" s="51" t="s">
        <v>119</v>
      </c>
      <c r="D568" s="220"/>
      <c r="E568" s="220"/>
      <c r="F568" s="56">
        <f t="shared" si="158"/>
        <v>1530400.70881</v>
      </c>
      <c r="G568" s="46">
        <f aca="true" t="shared" si="167" ref="G568:R568">SUM(G569:G572)</f>
        <v>0</v>
      </c>
      <c r="H568" s="46">
        <f t="shared" si="167"/>
        <v>0</v>
      </c>
      <c r="I568" s="46">
        <f t="shared" si="167"/>
        <v>0</v>
      </c>
      <c r="J568" s="46">
        <f t="shared" si="167"/>
        <v>0</v>
      </c>
      <c r="K568" s="46">
        <f t="shared" si="167"/>
        <v>0</v>
      </c>
      <c r="L568" s="46">
        <f t="shared" si="167"/>
        <v>165600.70881</v>
      </c>
      <c r="M568" s="46">
        <f t="shared" si="167"/>
        <v>168200</v>
      </c>
      <c r="N568" s="46">
        <f t="shared" si="167"/>
        <v>315000</v>
      </c>
      <c r="O568" s="46">
        <f t="shared" si="167"/>
        <v>242000</v>
      </c>
      <c r="P568" s="46">
        <f t="shared" si="167"/>
        <v>244600</v>
      </c>
      <c r="Q568" s="46">
        <f t="shared" si="167"/>
        <v>395000</v>
      </c>
      <c r="R568" s="46">
        <f t="shared" si="167"/>
        <v>0</v>
      </c>
    </row>
    <row r="569" spans="1:18" s="29" customFormat="1" ht="25.5" customHeight="1">
      <c r="A569" s="219"/>
      <c r="B569" s="235" t="s">
        <v>453</v>
      </c>
      <c r="C569" s="31" t="s">
        <v>6</v>
      </c>
      <c r="D569" s="220"/>
      <c r="E569" s="220"/>
      <c r="F569" s="56">
        <f t="shared" si="158"/>
        <v>133853.2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133853.2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</row>
    <row r="570" spans="1:18" s="29" customFormat="1" ht="22.5" customHeight="1">
      <c r="A570" s="219"/>
      <c r="B570" s="236"/>
      <c r="C570" s="31" t="s">
        <v>7</v>
      </c>
      <c r="D570" s="220"/>
      <c r="E570" s="220"/>
      <c r="F570" s="56">
        <f t="shared" si="158"/>
        <v>1396547.50881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31747.50881</v>
      </c>
      <c r="M570" s="44">
        <f>154272.17417+13927.82583</f>
        <v>168200</v>
      </c>
      <c r="N570" s="44">
        <v>315000</v>
      </c>
      <c r="O570" s="44">
        <v>242000</v>
      </c>
      <c r="P570" s="44">
        <v>244600</v>
      </c>
      <c r="Q570" s="44">
        <v>395000</v>
      </c>
      <c r="R570" s="44">
        <v>0</v>
      </c>
    </row>
    <row r="571" spans="1:18" s="29" customFormat="1" ht="20.25" customHeight="1">
      <c r="A571" s="219"/>
      <c r="B571" s="236"/>
      <c r="C571" s="31" t="s">
        <v>8</v>
      </c>
      <c r="D571" s="220"/>
      <c r="E571" s="220"/>
      <c r="F571" s="56">
        <f t="shared" si="158"/>
        <v>0</v>
      </c>
      <c r="G571" s="44">
        <f>G570*0.1</f>
        <v>0</v>
      </c>
      <c r="H571" s="44">
        <f>H570*0.1</f>
        <v>0</v>
      </c>
      <c r="I571" s="44">
        <f>I570*0.1</f>
        <v>0</v>
      </c>
      <c r="J571" s="44">
        <f>J570*0.1</f>
        <v>0</v>
      </c>
      <c r="K571" s="44">
        <f>K570*0.1</f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</row>
    <row r="572" spans="1:18" s="29" customFormat="1" ht="24" customHeight="1">
      <c r="A572" s="219"/>
      <c r="B572" s="237"/>
      <c r="C572" s="31" t="s">
        <v>87</v>
      </c>
      <c r="D572" s="220"/>
      <c r="E572" s="220"/>
      <c r="F572" s="56">
        <f t="shared" si="158"/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</row>
    <row r="573" spans="1:18" s="29" customFormat="1" ht="15">
      <c r="A573" s="219" t="s">
        <v>771</v>
      </c>
      <c r="B573" s="52" t="s">
        <v>454</v>
      </c>
      <c r="C573" s="51" t="s">
        <v>119</v>
      </c>
      <c r="D573" s="220"/>
      <c r="E573" s="220"/>
      <c r="F573" s="56">
        <f t="shared" si="158"/>
        <v>1897080.2771</v>
      </c>
      <c r="G573" s="46">
        <f aca="true" t="shared" si="168" ref="G573:R573">SUM(G574:G577)</f>
        <v>0</v>
      </c>
      <c r="H573" s="46">
        <f t="shared" si="168"/>
        <v>0</v>
      </c>
      <c r="I573" s="46">
        <f t="shared" si="168"/>
        <v>0</v>
      </c>
      <c r="J573" s="46">
        <f t="shared" si="168"/>
        <v>0</v>
      </c>
      <c r="K573" s="46">
        <f t="shared" si="168"/>
        <v>0</v>
      </c>
      <c r="L573" s="46">
        <f t="shared" si="168"/>
        <v>380080.2771</v>
      </c>
      <c r="M573" s="46">
        <f t="shared" si="168"/>
        <v>370000</v>
      </c>
      <c r="N573" s="46">
        <f t="shared" si="168"/>
        <v>370000</v>
      </c>
      <c r="O573" s="46">
        <f t="shared" si="168"/>
        <v>37000</v>
      </c>
      <c r="P573" s="46">
        <f t="shared" si="168"/>
        <v>370000</v>
      </c>
      <c r="Q573" s="46">
        <f t="shared" si="168"/>
        <v>370000</v>
      </c>
      <c r="R573" s="46">
        <f t="shared" si="168"/>
        <v>0</v>
      </c>
    </row>
    <row r="574" spans="1:18" s="29" customFormat="1" ht="15" customHeight="1">
      <c r="A574" s="219"/>
      <c r="B574" s="235" t="s">
        <v>455</v>
      </c>
      <c r="C574" s="31" t="s">
        <v>6</v>
      </c>
      <c r="D574" s="220"/>
      <c r="E574" s="220"/>
      <c r="F574" s="56">
        <f t="shared" si="158"/>
        <v>1665000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333000</v>
      </c>
      <c r="M574" s="44">
        <v>333000</v>
      </c>
      <c r="N574" s="44">
        <v>333000</v>
      </c>
      <c r="O574" s="44">
        <v>0</v>
      </c>
      <c r="P574" s="44">
        <v>333000</v>
      </c>
      <c r="Q574" s="44">
        <v>333000</v>
      </c>
      <c r="R574" s="44">
        <v>0</v>
      </c>
    </row>
    <row r="575" spans="1:18" s="29" customFormat="1" ht="15">
      <c r="A575" s="219"/>
      <c r="B575" s="236"/>
      <c r="C575" s="31" t="s">
        <v>7</v>
      </c>
      <c r="D575" s="220"/>
      <c r="E575" s="220"/>
      <c r="F575" s="56">
        <f t="shared" si="158"/>
        <v>9072.24939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9072.24939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</row>
    <row r="576" spans="1:18" s="29" customFormat="1" ht="15">
      <c r="A576" s="219"/>
      <c r="B576" s="236"/>
      <c r="C576" s="31" t="s">
        <v>8</v>
      </c>
      <c r="D576" s="220"/>
      <c r="E576" s="220"/>
      <c r="F576" s="56">
        <f t="shared" si="158"/>
        <v>223008.02771</v>
      </c>
      <c r="G576" s="44">
        <f>G575*0.1</f>
        <v>0</v>
      </c>
      <c r="H576" s="44">
        <f>H575*0.1</f>
        <v>0</v>
      </c>
      <c r="I576" s="44">
        <f>I575*0.1</f>
        <v>0</v>
      </c>
      <c r="J576" s="44">
        <f>J575*0.1</f>
        <v>0</v>
      </c>
      <c r="K576" s="44">
        <f>K575*0.1</f>
        <v>0</v>
      </c>
      <c r="L576" s="44">
        <v>38008.02771</v>
      </c>
      <c r="M576" s="44">
        <v>37000</v>
      </c>
      <c r="N576" s="44">
        <v>37000</v>
      </c>
      <c r="O576" s="44">
        <v>37000</v>
      </c>
      <c r="P576" s="44">
        <v>37000</v>
      </c>
      <c r="Q576" s="44">
        <v>37000</v>
      </c>
      <c r="R576" s="44">
        <v>0</v>
      </c>
    </row>
    <row r="577" spans="1:18" s="29" customFormat="1" ht="15">
      <c r="A577" s="219"/>
      <c r="B577" s="237"/>
      <c r="C577" s="31" t="s">
        <v>87</v>
      </c>
      <c r="D577" s="220"/>
      <c r="E577" s="220"/>
      <c r="F577" s="56">
        <f t="shared" si="158"/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</row>
    <row r="578" spans="1:18" s="29" customFormat="1" ht="15" customHeight="1">
      <c r="A578" s="228" t="s">
        <v>417</v>
      </c>
      <c r="B578" s="101" t="s">
        <v>492</v>
      </c>
      <c r="C578" s="59" t="s">
        <v>119</v>
      </c>
      <c r="D578" s="226" t="s">
        <v>60</v>
      </c>
      <c r="E578" s="226" t="s">
        <v>449</v>
      </c>
      <c r="F578" s="56">
        <f t="shared" si="158"/>
        <v>232500</v>
      </c>
      <c r="G578" s="56">
        <f>SUM(G579:G582)</f>
        <v>0</v>
      </c>
      <c r="H578" s="56">
        <f aca="true" t="shared" si="169" ref="H578:R578">SUM(H579:H582)</f>
        <v>0</v>
      </c>
      <c r="I578" s="56">
        <f t="shared" si="169"/>
        <v>0</v>
      </c>
      <c r="J578" s="56">
        <f t="shared" si="169"/>
        <v>0</v>
      </c>
      <c r="K578" s="56">
        <f t="shared" si="169"/>
        <v>0</v>
      </c>
      <c r="L578" s="56">
        <f t="shared" si="169"/>
        <v>0</v>
      </c>
      <c r="M578" s="56">
        <f t="shared" si="169"/>
        <v>0</v>
      </c>
      <c r="N578" s="56">
        <f t="shared" si="169"/>
        <v>0</v>
      </c>
      <c r="O578" s="56">
        <f t="shared" si="169"/>
        <v>0</v>
      </c>
      <c r="P578" s="56">
        <f t="shared" si="169"/>
        <v>100000</v>
      </c>
      <c r="Q578" s="56">
        <f t="shared" si="169"/>
        <v>132500</v>
      </c>
      <c r="R578" s="56">
        <f t="shared" si="169"/>
        <v>0</v>
      </c>
    </row>
    <row r="579" spans="1:18" s="29" customFormat="1" ht="15" customHeight="1">
      <c r="A579" s="228"/>
      <c r="B579" s="238" t="s">
        <v>456</v>
      </c>
      <c r="C579" s="55" t="s">
        <v>6</v>
      </c>
      <c r="D579" s="226"/>
      <c r="E579" s="226"/>
      <c r="F579" s="56">
        <f t="shared" si="158"/>
        <v>200000</v>
      </c>
      <c r="G579" s="56">
        <f>G584+G589+G594</f>
        <v>0</v>
      </c>
      <c r="H579" s="56">
        <f aca="true" t="shared" si="170" ref="H579:R579">H584+H589+H594</f>
        <v>0</v>
      </c>
      <c r="I579" s="56">
        <f t="shared" si="170"/>
        <v>0</v>
      </c>
      <c r="J579" s="56">
        <f t="shared" si="170"/>
        <v>0</v>
      </c>
      <c r="K579" s="56">
        <f t="shared" si="170"/>
        <v>0</v>
      </c>
      <c r="L579" s="56">
        <f t="shared" si="170"/>
        <v>0</v>
      </c>
      <c r="M579" s="56">
        <f t="shared" si="170"/>
        <v>0</v>
      </c>
      <c r="N579" s="56">
        <f t="shared" si="170"/>
        <v>0</v>
      </c>
      <c r="O579" s="56">
        <f t="shared" si="170"/>
        <v>0</v>
      </c>
      <c r="P579" s="56">
        <f t="shared" si="170"/>
        <v>100000</v>
      </c>
      <c r="Q579" s="56">
        <f t="shared" si="170"/>
        <v>100000</v>
      </c>
      <c r="R579" s="56">
        <f t="shared" si="170"/>
        <v>0</v>
      </c>
    </row>
    <row r="580" spans="1:18" s="29" customFormat="1" ht="15">
      <c r="A580" s="228"/>
      <c r="B580" s="238"/>
      <c r="C580" s="55" t="s">
        <v>7</v>
      </c>
      <c r="D580" s="226"/>
      <c r="E580" s="226"/>
      <c r="F580" s="56">
        <f t="shared" si="158"/>
        <v>27500</v>
      </c>
      <c r="G580" s="56">
        <f aca="true" t="shared" si="171" ref="G580:R582">G585+G590+G595</f>
        <v>0</v>
      </c>
      <c r="H580" s="56">
        <f t="shared" si="171"/>
        <v>0</v>
      </c>
      <c r="I580" s="56">
        <f t="shared" si="171"/>
        <v>0</v>
      </c>
      <c r="J580" s="56">
        <f t="shared" si="171"/>
        <v>0</v>
      </c>
      <c r="K580" s="56">
        <f t="shared" si="171"/>
        <v>0</v>
      </c>
      <c r="L580" s="56">
        <f t="shared" si="171"/>
        <v>0</v>
      </c>
      <c r="M580" s="56">
        <f t="shared" si="171"/>
        <v>0</v>
      </c>
      <c r="N580" s="56">
        <f t="shared" si="171"/>
        <v>0</v>
      </c>
      <c r="O580" s="56">
        <f t="shared" si="171"/>
        <v>0</v>
      </c>
      <c r="P580" s="56">
        <f t="shared" si="171"/>
        <v>0</v>
      </c>
      <c r="Q580" s="56">
        <f t="shared" si="171"/>
        <v>27500</v>
      </c>
      <c r="R580" s="56">
        <f t="shared" si="171"/>
        <v>0</v>
      </c>
    </row>
    <row r="581" spans="1:18" s="29" customFormat="1" ht="15">
      <c r="A581" s="228"/>
      <c r="B581" s="238"/>
      <c r="C581" s="55" t="s">
        <v>8</v>
      </c>
      <c r="D581" s="226"/>
      <c r="E581" s="226"/>
      <c r="F581" s="56">
        <f t="shared" si="158"/>
        <v>5000</v>
      </c>
      <c r="G581" s="56">
        <f t="shared" si="171"/>
        <v>0</v>
      </c>
      <c r="H581" s="56">
        <f t="shared" si="171"/>
        <v>0</v>
      </c>
      <c r="I581" s="56">
        <f t="shared" si="171"/>
        <v>0</v>
      </c>
      <c r="J581" s="56">
        <f t="shared" si="171"/>
        <v>0</v>
      </c>
      <c r="K581" s="56">
        <f t="shared" si="171"/>
        <v>0</v>
      </c>
      <c r="L581" s="56">
        <f t="shared" si="171"/>
        <v>0</v>
      </c>
      <c r="M581" s="56">
        <f t="shared" si="171"/>
        <v>0</v>
      </c>
      <c r="N581" s="56">
        <f t="shared" si="171"/>
        <v>0</v>
      </c>
      <c r="O581" s="56">
        <f t="shared" si="171"/>
        <v>0</v>
      </c>
      <c r="P581" s="56">
        <f t="shared" si="171"/>
        <v>0</v>
      </c>
      <c r="Q581" s="56">
        <f t="shared" si="171"/>
        <v>5000</v>
      </c>
      <c r="R581" s="56">
        <f t="shared" si="171"/>
        <v>0</v>
      </c>
    </row>
    <row r="582" spans="1:18" s="29" customFormat="1" ht="25.5">
      <c r="A582" s="228"/>
      <c r="B582" s="239"/>
      <c r="C582" s="55" t="s">
        <v>87</v>
      </c>
      <c r="D582" s="226"/>
      <c r="E582" s="226"/>
      <c r="F582" s="56">
        <f t="shared" si="158"/>
        <v>0</v>
      </c>
      <c r="G582" s="56">
        <f t="shared" si="171"/>
        <v>0</v>
      </c>
      <c r="H582" s="56">
        <f t="shared" si="171"/>
        <v>0</v>
      </c>
      <c r="I582" s="56">
        <f t="shared" si="171"/>
        <v>0</v>
      </c>
      <c r="J582" s="56">
        <f t="shared" si="171"/>
        <v>0</v>
      </c>
      <c r="K582" s="56">
        <f t="shared" si="171"/>
        <v>0</v>
      </c>
      <c r="L582" s="56">
        <f t="shared" si="171"/>
        <v>0</v>
      </c>
      <c r="M582" s="56">
        <f t="shared" si="171"/>
        <v>0</v>
      </c>
      <c r="N582" s="56">
        <f t="shared" si="171"/>
        <v>0</v>
      </c>
      <c r="O582" s="56">
        <f t="shared" si="171"/>
        <v>0</v>
      </c>
      <c r="P582" s="56">
        <f t="shared" si="171"/>
        <v>0</v>
      </c>
      <c r="Q582" s="56">
        <f t="shared" si="171"/>
        <v>0</v>
      </c>
      <c r="R582" s="56">
        <f t="shared" si="171"/>
        <v>0</v>
      </c>
    </row>
    <row r="583" spans="1:18" s="29" customFormat="1" ht="15">
      <c r="A583" s="219" t="s">
        <v>772</v>
      </c>
      <c r="B583" s="52" t="s">
        <v>457</v>
      </c>
      <c r="C583" s="51" t="s">
        <v>119</v>
      </c>
      <c r="D583" s="220"/>
      <c r="E583" s="220"/>
      <c r="F583" s="56">
        <f t="shared" si="158"/>
        <v>5000</v>
      </c>
      <c r="G583" s="46">
        <f aca="true" t="shared" si="172" ref="G583:R583">SUM(G584:G587)</f>
        <v>0</v>
      </c>
      <c r="H583" s="46">
        <f t="shared" si="172"/>
        <v>0</v>
      </c>
      <c r="I583" s="46">
        <f t="shared" si="172"/>
        <v>0</v>
      </c>
      <c r="J583" s="46">
        <f t="shared" si="172"/>
        <v>0</v>
      </c>
      <c r="K583" s="46">
        <f t="shared" si="172"/>
        <v>0</v>
      </c>
      <c r="L583" s="46">
        <f t="shared" si="172"/>
        <v>0</v>
      </c>
      <c r="M583" s="46">
        <f t="shared" si="172"/>
        <v>0</v>
      </c>
      <c r="N583" s="46">
        <f t="shared" si="172"/>
        <v>0</v>
      </c>
      <c r="O583" s="46">
        <f t="shared" si="172"/>
        <v>0</v>
      </c>
      <c r="P583" s="46">
        <f t="shared" si="172"/>
        <v>0</v>
      </c>
      <c r="Q583" s="46">
        <f t="shared" si="172"/>
        <v>5000</v>
      </c>
      <c r="R583" s="46">
        <f t="shared" si="172"/>
        <v>0</v>
      </c>
    </row>
    <row r="584" spans="1:18" s="29" customFormat="1" ht="15" customHeight="1">
      <c r="A584" s="219"/>
      <c r="B584" s="235" t="s">
        <v>458</v>
      </c>
      <c r="C584" s="31" t="s">
        <v>6</v>
      </c>
      <c r="D584" s="220"/>
      <c r="E584" s="220"/>
      <c r="F584" s="56">
        <f t="shared" si="158"/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</row>
    <row r="585" spans="1:18" s="29" customFormat="1" ht="15">
      <c r="A585" s="219"/>
      <c r="B585" s="236"/>
      <c r="C585" s="31" t="s">
        <v>7</v>
      </c>
      <c r="D585" s="220"/>
      <c r="E585" s="220"/>
      <c r="F585" s="56">
        <f t="shared" si="158"/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</row>
    <row r="586" spans="1:18" s="29" customFormat="1" ht="15">
      <c r="A586" s="219"/>
      <c r="B586" s="236"/>
      <c r="C586" s="31" t="s">
        <v>8</v>
      </c>
      <c r="D586" s="220"/>
      <c r="E586" s="220"/>
      <c r="F586" s="56">
        <f t="shared" si="158"/>
        <v>5000</v>
      </c>
      <c r="G586" s="44">
        <f>G585*0.1</f>
        <v>0</v>
      </c>
      <c r="H586" s="44">
        <f>H585*0.1</f>
        <v>0</v>
      </c>
      <c r="I586" s="44">
        <f>I585*0.1</f>
        <v>0</v>
      </c>
      <c r="J586" s="44">
        <f aca="true" t="shared" si="173" ref="J586:R586">J585*0.1</f>
        <v>0</v>
      </c>
      <c r="K586" s="44">
        <f t="shared" si="173"/>
        <v>0</v>
      </c>
      <c r="L586" s="44">
        <f t="shared" si="173"/>
        <v>0</v>
      </c>
      <c r="M586" s="44">
        <f t="shared" si="173"/>
        <v>0</v>
      </c>
      <c r="N586" s="44">
        <f t="shared" si="173"/>
        <v>0</v>
      </c>
      <c r="O586" s="44">
        <f t="shared" si="173"/>
        <v>0</v>
      </c>
      <c r="P586" s="44">
        <f t="shared" si="173"/>
        <v>0</v>
      </c>
      <c r="Q586" s="44">
        <v>5000</v>
      </c>
      <c r="R586" s="44">
        <f t="shared" si="173"/>
        <v>0</v>
      </c>
    </row>
    <row r="587" spans="1:18" s="29" customFormat="1" ht="15">
      <c r="A587" s="219"/>
      <c r="B587" s="237"/>
      <c r="C587" s="31" t="s">
        <v>87</v>
      </c>
      <c r="D587" s="220"/>
      <c r="E587" s="220"/>
      <c r="F587" s="56">
        <f t="shared" si="158"/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</row>
    <row r="588" spans="1:18" s="29" customFormat="1" ht="15">
      <c r="A588" s="219" t="s">
        <v>773</v>
      </c>
      <c r="B588" s="52" t="s">
        <v>459</v>
      </c>
      <c r="C588" s="51" t="s">
        <v>119</v>
      </c>
      <c r="D588" s="220"/>
      <c r="E588" s="220"/>
      <c r="F588" s="56">
        <f t="shared" si="158"/>
        <v>200000</v>
      </c>
      <c r="G588" s="46">
        <f aca="true" t="shared" si="174" ref="G588:R588">SUM(G589:G592)</f>
        <v>0</v>
      </c>
      <c r="H588" s="46">
        <f t="shared" si="174"/>
        <v>0</v>
      </c>
      <c r="I588" s="46">
        <f t="shared" si="174"/>
        <v>0</v>
      </c>
      <c r="J588" s="46">
        <f t="shared" si="174"/>
        <v>0</v>
      </c>
      <c r="K588" s="46">
        <f t="shared" si="174"/>
        <v>0</v>
      </c>
      <c r="L588" s="46">
        <f t="shared" si="174"/>
        <v>0</v>
      </c>
      <c r="M588" s="46">
        <f t="shared" si="174"/>
        <v>0</v>
      </c>
      <c r="N588" s="46">
        <f t="shared" si="174"/>
        <v>0</v>
      </c>
      <c r="O588" s="46">
        <f t="shared" si="174"/>
        <v>0</v>
      </c>
      <c r="P588" s="46">
        <f t="shared" si="174"/>
        <v>100000</v>
      </c>
      <c r="Q588" s="46">
        <f t="shared" si="174"/>
        <v>100000</v>
      </c>
      <c r="R588" s="46">
        <f t="shared" si="174"/>
        <v>0</v>
      </c>
    </row>
    <row r="589" spans="1:18" s="29" customFormat="1" ht="15" customHeight="1">
      <c r="A589" s="219"/>
      <c r="B589" s="235" t="s">
        <v>460</v>
      </c>
      <c r="C589" s="31" t="s">
        <v>6</v>
      </c>
      <c r="D589" s="220"/>
      <c r="E589" s="220"/>
      <c r="F589" s="56">
        <f t="shared" si="158"/>
        <v>200000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100000</v>
      </c>
      <c r="Q589" s="44">
        <v>100000</v>
      </c>
      <c r="R589" s="44">
        <v>0</v>
      </c>
    </row>
    <row r="590" spans="1:18" s="29" customFormat="1" ht="15">
      <c r="A590" s="219"/>
      <c r="B590" s="236"/>
      <c r="C590" s="31" t="s">
        <v>7</v>
      </c>
      <c r="D590" s="220"/>
      <c r="E590" s="220"/>
      <c r="F590" s="56">
        <f t="shared" si="158"/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</row>
    <row r="591" spans="1:18" s="29" customFormat="1" ht="15">
      <c r="A591" s="219"/>
      <c r="B591" s="236"/>
      <c r="C591" s="31" t="s">
        <v>8</v>
      </c>
      <c r="D591" s="220"/>
      <c r="E591" s="220"/>
      <c r="F591" s="56">
        <f t="shared" si="158"/>
        <v>0</v>
      </c>
      <c r="G591" s="44">
        <f>G590*0.1</f>
        <v>0</v>
      </c>
      <c r="H591" s="44">
        <f>H590*0.1</f>
        <v>0</v>
      </c>
      <c r="I591" s="44">
        <f>I590*0.1</f>
        <v>0</v>
      </c>
      <c r="J591" s="44">
        <f aca="true" t="shared" si="175" ref="J591:R591">J590*0.1</f>
        <v>0</v>
      </c>
      <c r="K591" s="44">
        <f t="shared" si="175"/>
        <v>0</v>
      </c>
      <c r="L591" s="44">
        <f t="shared" si="175"/>
        <v>0</v>
      </c>
      <c r="M591" s="44">
        <f t="shared" si="175"/>
        <v>0</v>
      </c>
      <c r="N591" s="44">
        <f t="shared" si="175"/>
        <v>0</v>
      </c>
      <c r="O591" s="44">
        <f t="shared" si="175"/>
        <v>0</v>
      </c>
      <c r="P591" s="44">
        <f t="shared" si="175"/>
        <v>0</v>
      </c>
      <c r="Q591" s="44">
        <f t="shared" si="175"/>
        <v>0</v>
      </c>
      <c r="R591" s="44">
        <f t="shared" si="175"/>
        <v>0</v>
      </c>
    </row>
    <row r="592" spans="1:18" s="29" customFormat="1" ht="15">
      <c r="A592" s="219"/>
      <c r="B592" s="237"/>
      <c r="C592" s="31" t="s">
        <v>87</v>
      </c>
      <c r="D592" s="220"/>
      <c r="E592" s="220"/>
      <c r="F592" s="56">
        <f t="shared" si="158"/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0</v>
      </c>
      <c r="N592" s="44">
        <v>0</v>
      </c>
      <c r="O592" s="44">
        <v>0</v>
      </c>
      <c r="P592" s="44">
        <v>0</v>
      </c>
      <c r="Q592" s="44">
        <v>0</v>
      </c>
      <c r="R592" s="44">
        <v>0</v>
      </c>
    </row>
    <row r="593" spans="1:18" s="29" customFormat="1" ht="15">
      <c r="A593" s="219" t="s">
        <v>774</v>
      </c>
      <c r="B593" s="52" t="s">
        <v>545</v>
      </c>
      <c r="C593" s="51" t="s">
        <v>119</v>
      </c>
      <c r="D593" s="220"/>
      <c r="E593" s="220"/>
      <c r="F593" s="56">
        <f>SUM(G593:R593)</f>
        <v>27500</v>
      </c>
      <c r="G593" s="46">
        <f aca="true" t="shared" si="176" ref="G593:R593">SUM(G594:G597)</f>
        <v>0</v>
      </c>
      <c r="H593" s="46">
        <f t="shared" si="176"/>
        <v>0</v>
      </c>
      <c r="I593" s="46">
        <f t="shared" si="176"/>
        <v>0</v>
      </c>
      <c r="J593" s="46">
        <f t="shared" si="176"/>
        <v>0</v>
      </c>
      <c r="K593" s="46">
        <f t="shared" si="176"/>
        <v>0</v>
      </c>
      <c r="L593" s="46">
        <f t="shared" si="176"/>
        <v>0</v>
      </c>
      <c r="M593" s="46">
        <f t="shared" si="176"/>
        <v>0</v>
      </c>
      <c r="N593" s="46">
        <f t="shared" si="176"/>
        <v>0</v>
      </c>
      <c r="O593" s="46">
        <f t="shared" si="176"/>
        <v>0</v>
      </c>
      <c r="P593" s="46">
        <f t="shared" si="176"/>
        <v>0</v>
      </c>
      <c r="Q593" s="46">
        <f t="shared" si="176"/>
        <v>27500</v>
      </c>
      <c r="R593" s="46">
        <f t="shared" si="176"/>
        <v>0</v>
      </c>
    </row>
    <row r="594" spans="1:18" s="29" customFormat="1" ht="15">
      <c r="A594" s="219"/>
      <c r="B594" s="235" t="s">
        <v>546</v>
      </c>
      <c r="C594" s="31" t="s">
        <v>6</v>
      </c>
      <c r="D594" s="220"/>
      <c r="E594" s="220"/>
      <c r="F594" s="56">
        <f>SUM(G594:R594)</f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</row>
    <row r="595" spans="1:18" s="29" customFormat="1" ht="15">
      <c r="A595" s="219"/>
      <c r="B595" s="236"/>
      <c r="C595" s="31" t="s">
        <v>7</v>
      </c>
      <c r="D595" s="220"/>
      <c r="E595" s="220"/>
      <c r="F595" s="56">
        <f>SUM(G595:R595)</f>
        <v>27500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27500</v>
      </c>
      <c r="R595" s="44">
        <v>0</v>
      </c>
    </row>
    <row r="596" spans="1:18" s="29" customFormat="1" ht="15">
      <c r="A596" s="219"/>
      <c r="B596" s="236"/>
      <c r="C596" s="31" t="s">
        <v>8</v>
      </c>
      <c r="D596" s="220"/>
      <c r="E596" s="220"/>
      <c r="F596" s="56">
        <f>SUM(G596:R596)</f>
        <v>0</v>
      </c>
      <c r="G596" s="44">
        <f>G595*0.1</f>
        <v>0</v>
      </c>
      <c r="H596" s="44">
        <f>H595*0.1</f>
        <v>0</v>
      </c>
      <c r="I596" s="44">
        <f>I595*0.1</f>
        <v>0</v>
      </c>
      <c r="J596" s="44">
        <f aca="true" t="shared" si="177" ref="J596:R596">J595*0.1</f>
        <v>0</v>
      </c>
      <c r="K596" s="44">
        <f t="shared" si="177"/>
        <v>0</v>
      </c>
      <c r="L596" s="44">
        <f t="shared" si="177"/>
        <v>0</v>
      </c>
      <c r="M596" s="44">
        <f t="shared" si="177"/>
        <v>0</v>
      </c>
      <c r="N596" s="44">
        <f t="shared" si="177"/>
        <v>0</v>
      </c>
      <c r="O596" s="44">
        <f t="shared" si="177"/>
        <v>0</v>
      </c>
      <c r="P596" s="44">
        <f t="shared" si="177"/>
        <v>0</v>
      </c>
      <c r="Q596" s="44">
        <v>0</v>
      </c>
      <c r="R596" s="44">
        <f t="shared" si="177"/>
        <v>0</v>
      </c>
    </row>
    <row r="597" spans="1:18" s="29" customFormat="1" ht="15">
      <c r="A597" s="219"/>
      <c r="B597" s="237"/>
      <c r="C597" s="31" t="s">
        <v>87</v>
      </c>
      <c r="D597" s="220"/>
      <c r="E597" s="220"/>
      <c r="F597" s="56">
        <f>SUM(G597:R597)</f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</row>
    <row r="598" spans="1:18" s="29" customFormat="1" ht="15">
      <c r="A598" s="228" t="s">
        <v>498</v>
      </c>
      <c r="B598" s="57" t="s">
        <v>493</v>
      </c>
      <c r="C598" s="59" t="s">
        <v>119</v>
      </c>
      <c r="D598" s="226" t="s">
        <v>60</v>
      </c>
      <c r="E598" s="226" t="s">
        <v>449</v>
      </c>
      <c r="F598" s="56">
        <f aca="true" t="shared" si="178" ref="F598:F607">SUM(G598:R598)</f>
        <v>148486</v>
      </c>
      <c r="G598" s="56">
        <f>SUM(G599:G602)</f>
        <v>0</v>
      </c>
      <c r="H598" s="56">
        <f aca="true" t="shared" si="179" ref="H598:R598">SUM(H599:H602)</f>
        <v>0</v>
      </c>
      <c r="I598" s="56">
        <f t="shared" si="179"/>
        <v>0</v>
      </c>
      <c r="J598" s="56">
        <f t="shared" si="179"/>
        <v>0</v>
      </c>
      <c r="K598" s="56">
        <f t="shared" si="179"/>
        <v>0</v>
      </c>
      <c r="L598" s="56">
        <f t="shared" si="179"/>
        <v>0</v>
      </c>
      <c r="M598" s="56">
        <f t="shared" si="179"/>
        <v>0</v>
      </c>
      <c r="N598" s="56">
        <f t="shared" si="179"/>
        <v>0</v>
      </c>
      <c r="O598" s="56">
        <f t="shared" si="179"/>
        <v>0</v>
      </c>
      <c r="P598" s="56">
        <f t="shared" si="179"/>
        <v>49495.33333</v>
      </c>
      <c r="Q598" s="56">
        <f t="shared" si="179"/>
        <v>49495.33333</v>
      </c>
      <c r="R598" s="56">
        <f t="shared" si="179"/>
        <v>49495.33334</v>
      </c>
    </row>
    <row r="599" spans="1:18" s="29" customFormat="1" ht="25.5">
      <c r="A599" s="228"/>
      <c r="B599" s="238" t="s">
        <v>497</v>
      </c>
      <c r="C599" s="55" t="s">
        <v>6</v>
      </c>
      <c r="D599" s="226"/>
      <c r="E599" s="226"/>
      <c r="F599" s="56">
        <f t="shared" si="178"/>
        <v>0</v>
      </c>
      <c r="G599" s="56">
        <f>G604+G609</f>
        <v>0</v>
      </c>
      <c r="H599" s="56">
        <f aca="true" t="shared" si="180" ref="H599:R599">H604+H609</f>
        <v>0</v>
      </c>
      <c r="I599" s="56">
        <f t="shared" si="180"/>
        <v>0</v>
      </c>
      <c r="J599" s="56">
        <f t="shared" si="180"/>
        <v>0</v>
      </c>
      <c r="K599" s="56">
        <f t="shared" si="180"/>
        <v>0</v>
      </c>
      <c r="L599" s="56">
        <f t="shared" si="180"/>
        <v>0</v>
      </c>
      <c r="M599" s="56">
        <f t="shared" si="180"/>
        <v>0</v>
      </c>
      <c r="N599" s="56">
        <f t="shared" si="180"/>
        <v>0</v>
      </c>
      <c r="O599" s="56">
        <f t="shared" si="180"/>
        <v>0</v>
      </c>
      <c r="P599" s="56">
        <f t="shared" si="180"/>
        <v>0</v>
      </c>
      <c r="Q599" s="56">
        <f t="shared" si="180"/>
        <v>0</v>
      </c>
      <c r="R599" s="56">
        <f t="shared" si="180"/>
        <v>0</v>
      </c>
    </row>
    <row r="600" spans="1:18" s="29" customFormat="1" ht="15">
      <c r="A600" s="228"/>
      <c r="B600" s="238"/>
      <c r="C600" s="55" t="s">
        <v>7</v>
      </c>
      <c r="D600" s="226"/>
      <c r="E600" s="226"/>
      <c r="F600" s="56">
        <f t="shared" si="178"/>
        <v>148486</v>
      </c>
      <c r="G600" s="56">
        <f aca="true" t="shared" si="181" ref="G600:R602">G605+G610</f>
        <v>0</v>
      </c>
      <c r="H600" s="56">
        <f t="shared" si="181"/>
        <v>0</v>
      </c>
      <c r="I600" s="56">
        <f t="shared" si="181"/>
        <v>0</v>
      </c>
      <c r="J600" s="56">
        <f t="shared" si="181"/>
        <v>0</v>
      </c>
      <c r="K600" s="56">
        <f t="shared" si="181"/>
        <v>0</v>
      </c>
      <c r="L600" s="56">
        <f t="shared" si="181"/>
        <v>0</v>
      </c>
      <c r="M600" s="56">
        <f t="shared" si="181"/>
        <v>0</v>
      </c>
      <c r="N600" s="56">
        <f t="shared" si="181"/>
        <v>0</v>
      </c>
      <c r="O600" s="56">
        <f t="shared" si="181"/>
        <v>0</v>
      </c>
      <c r="P600" s="56">
        <f t="shared" si="181"/>
        <v>49495.33333</v>
      </c>
      <c r="Q600" s="56">
        <f t="shared" si="181"/>
        <v>49495.33333</v>
      </c>
      <c r="R600" s="56">
        <f t="shared" si="181"/>
        <v>49495.33334</v>
      </c>
    </row>
    <row r="601" spans="1:18" s="29" customFormat="1" ht="15">
      <c r="A601" s="228"/>
      <c r="B601" s="238"/>
      <c r="C601" s="55" t="s">
        <v>8</v>
      </c>
      <c r="D601" s="226"/>
      <c r="E601" s="226"/>
      <c r="F601" s="56">
        <f t="shared" si="178"/>
        <v>0</v>
      </c>
      <c r="G601" s="56">
        <f t="shared" si="181"/>
        <v>0</v>
      </c>
      <c r="H601" s="56">
        <f t="shared" si="181"/>
        <v>0</v>
      </c>
      <c r="I601" s="56">
        <f t="shared" si="181"/>
        <v>0</v>
      </c>
      <c r="J601" s="56">
        <f t="shared" si="181"/>
        <v>0</v>
      </c>
      <c r="K601" s="56">
        <f t="shared" si="181"/>
        <v>0</v>
      </c>
      <c r="L601" s="56">
        <f t="shared" si="181"/>
        <v>0</v>
      </c>
      <c r="M601" s="56">
        <f t="shared" si="181"/>
        <v>0</v>
      </c>
      <c r="N601" s="56">
        <f t="shared" si="181"/>
        <v>0</v>
      </c>
      <c r="O601" s="56">
        <f t="shared" si="181"/>
        <v>0</v>
      </c>
      <c r="P601" s="56">
        <f t="shared" si="181"/>
        <v>0</v>
      </c>
      <c r="Q601" s="56">
        <f t="shared" si="181"/>
        <v>0</v>
      </c>
      <c r="R601" s="56">
        <f t="shared" si="181"/>
        <v>0</v>
      </c>
    </row>
    <row r="602" spans="1:18" s="29" customFormat="1" ht="25.5">
      <c r="A602" s="228"/>
      <c r="B602" s="239"/>
      <c r="C602" s="55" t="s">
        <v>87</v>
      </c>
      <c r="D602" s="226"/>
      <c r="E602" s="226"/>
      <c r="F602" s="56">
        <f t="shared" si="178"/>
        <v>0</v>
      </c>
      <c r="G602" s="56">
        <f t="shared" si="181"/>
        <v>0</v>
      </c>
      <c r="H602" s="56">
        <f t="shared" si="181"/>
        <v>0</v>
      </c>
      <c r="I602" s="56">
        <f t="shared" si="181"/>
        <v>0</v>
      </c>
      <c r="J602" s="56">
        <f t="shared" si="181"/>
        <v>0</v>
      </c>
      <c r="K602" s="56">
        <f t="shared" si="181"/>
        <v>0</v>
      </c>
      <c r="L602" s="56">
        <f t="shared" si="181"/>
        <v>0</v>
      </c>
      <c r="M602" s="56">
        <f t="shared" si="181"/>
        <v>0</v>
      </c>
      <c r="N602" s="56">
        <f t="shared" si="181"/>
        <v>0</v>
      </c>
      <c r="O602" s="56">
        <f t="shared" si="181"/>
        <v>0</v>
      </c>
      <c r="P602" s="56">
        <f t="shared" si="181"/>
        <v>0</v>
      </c>
      <c r="Q602" s="56">
        <f t="shared" si="181"/>
        <v>0</v>
      </c>
      <c r="R602" s="56">
        <f t="shared" si="181"/>
        <v>0</v>
      </c>
    </row>
    <row r="603" spans="1:18" s="29" customFormat="1" ht="15" customHeight="1">
      <c r="A603" s="219" t="s">
        <v>775</v>
      </c>
      <c r="B603" s="52" t="s">
        <v>494</v>
      </c>
      <c r="C603" s="51" t="s">
        <v>119</v>
      </c>
      <c r="D603" s="220"/>
      <c r="E603" s="220"/>
      <c r="F603" s="56">
        <f t="shared" si="178"/>
        <v>32100</v>
      </c>
      <c r="G603" s="46">
        <f aca="true" t="shared" si="182" ref="G603:R603">SUM(G604:G607)</f>
        <v>0</v>
      </c>
      <c r="H603" s="46">
        <f t="shared" si="182"/>
        <v>0</v>
      </c>
      <c r="I603" s="46">
        <f t="shared" si="182"/>
        <v>0</v>
      </c>
      <c r="J603" s="46">
        <f t="shared" si="182"/>
        <v>0</v>
      </c>
      <c r="K603" s="46">
        <f t="shared" si="182"/>
        <v>0</v>
      </c>
      <c r="L603" s="46">
        <f t="shared" si="182"/>
        <v>0</v>
      </c>
      <c r="M603" s="46">
        <f t="shared" si="182"/>
        <v>0</v>
      </c>
      <c r="N603" s="46">
        <f t="shared" si="182"/>
        <v>0</v>
      </c>
      <c r="O603" s="46">
        <f t="shared" si="182"/>
        <v>0</v>
      </c>
      <c r="P603" s="46">
        <f t="shared" si="182"/>
        <v>10700</v>
      </c>
      <c r="Q603" s="46">
        <f t="shared" si="182"/>
        <v>10700</v>
      </c>
      <c r="R603" s="46">
        <f t="shared" si="182"/>
        <v>10700</v>
      </c>
    </row>
    <row r="604" spans="1:18" s="29" customFormat="1" ht="15">
      <c r="A604" s="219"/>
      <c r="B604" s="235" t="s">
        <v>496</v>
      </c>
      <c r="C604" s="31" t="s">
        <v>6</v>
      </c>
      <c r="D604" s="220"/>
      <c r="E604" s="220"/>
      <c r="F604" s="56">
        <f t="shared" si="178"/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0</v>
      </c>
      <c r="N604" s="44">
        <v>0</v>
      </c>
      <c r="O604" s="44">
        <v>0</v>
      </c>
      <c r="P604" s="44">
        <v>0</v>
      </c>
      <c r="Q604" s="44">
        <v>0</v>
      </c>
      <c r="R604" s="44">
        <v>0</v>
      </c>
    </row>
    <row r="605" spans="1:18" s="29" customFormat="1" ht="15">
      <c r="A605" s="219"/>
      <c r="B605" s="236"/>
      <c r="C605" s="31" t="s">
        <v>7</v>
      </c>
      <c r="D605" s="220"/>
      <c r="E605" s="220"/>
      <c r="F605" s="56">
        <f t="shared" si="178"/>
        <v>32100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0</v>
      </c>
      <c r="N605" s="44">
        <v>0</v>
      </c>
      <c r="O605" s="44">
        <v>0</v>
      </c>
      <c r="P605" s="44">
        <v>10700</v>
      </c>
      <c r="Q605" s="44">
        <v>10700</v>
      </c>
      <c r="R605" s="44">
        <v>10700</v>
      </c>
    </row>
    <row r="606" spans="1:18" s="29" customFormat="1" ht="15">
      <c r="A606" s="219"/>
      <c r="B606" s="236"/>
      <c r="C606" s="31" t="s">
        <v>8</v>
      </c>
      <c r="D606" s="220"/>
      <c r="E606" s="220"/>
      <c r="F606" s="56">
        <f t="shared" si="178"/>
        <v>0</v>
      </c>
      <c r="G606" s="44">
        <f aca="true" t="shared" si="183" ref="G606:L606">G605*0.1</f>
        <v>0</v>
      </c>
      <c r="H606" s="44">
        <f t="shared" si="183"/>
        <v>0</v>
      </c>
      <c r="I606" s="44">
        <f t="shared" si="183"/>
        <v>0</v>
      </c>
      <c r="J606" s="44">
        <f t="shared" si="183"/>
        <v>0</v>
      </c>
      <c r="K606" s="44">
        <f t="shared" si="183"/>
        <v>0</v>
      </c>
      <c r="L606" s="44">
        <f t="shared" si="183"/>
        <v>0</v>
      </c>
      <c r="M606" s="44">
        <v>0</v>
      </c>
      <c r="N606" s="44">
        <v>0</v>
      </c>
      <c r="O606" s="44">
        <v>0</v>
      </c>
      <c r="P606" s="44">
        <v>0</v>
      </c>
      <c r="Q606" s="44">
        <v>0</v>
      </c>
      <c r="R606" s="44">
        <v>0</v>
      </c>
    </row>
    <row r="607" spans="1:18" s="29" customFormat="1" ht="15">
      <c r="A607" s="219"/>
      <c r="B607" s="237"/>
      <c r="C607" s="31" t="s">
        <v>87</v>
      </c>
      <c r="D607" s="220"/>
      <c r="E607" s="220"/>
      <c r="F607" s="56">
        <f t="shared" si="178"/>
        <v>0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0</v>
      </c>
      <c r="N607" s="44">
        <v>0</v>
      </c>
      <c r="O607" s="44">
        <v>0</v>
      </c>
      <c r="P607" s="44">
        <v>0</v>
      </c>
      <c r="Q607" s="44">
        <v>0</v>
      </c>
      <c r="R607" s="44">
        <v>0</v>
      </c>
    </row>
    <row r="608" spans="1:18" s="48" customFormat="1" ht="14.25">
      <c r="A608" s="219" t="s">
        <v>776</v>
      </c>
      <c r="B608" s="52" t="s">
        <v>495</v>
      </c>
      <c r="C608" s="51" t="s">
        <v>119</v>
      </c>
      <c r="D608" s="220"/>
      <c r="E608" s="220"/>
      <c r="F608" s="56">
        <f>SUM(G608:R608)</f>
        <v>116386</v>
      </c>
      <c r="G608" s="46">
        <f aca="true" t="shared" si="184" ref="G608:R608">SUM(G609:G612)</f>
        <v>0</v>
      </c>
      <c r="H608" s="46">
        <f t="shared" si="184"/>
        <v>0</v>
      </c>
      <c r="I608" s="46">
        <f t="shared" si="184"/>
        <v>0</v>
      </c>
      <c r="J608" s="46">
        <f t="shared" si="184"/>
        <v>0</v>
      </c>
      <c r="K608" s="46">
        <f t="shared" si="184"/>
        <v>0</v>
      </c>
      <c r="L608" s="46">
        <f t="shared" si="184"/>
        <v>0</v>
      </c>
      <c r="M608" s="46">
        <f t="shared" si="184"/>
        <v>0</v>
      </c>
      <c r="N608" s="46">
        <f t="shared" si="184"/>
        <v>0</v>
      </c>
      <c r="O608" s="46">
        <f t="shared" si="184"/>
        <v>0</v>
      </c>
      <c r="P608" s="46">
        <f t="shared" si="184"/>
        <v>38795.33333</v>
      </c>
      <c r="Q608" s="46">
        <f t="shared" si="184"/>
        <v>38795.33333</v>
      </c>
      <c r="R608" s="46">
        <f t="shared" si="184"/>
        <v>38795.33334</v>
      </c>
    </row>
    <row r="609" spans="1:18" s="48" customFormat="1" ht="14.25">
      <c r="A609" s="219"/>
      <c r="B609" s="235" t="s">
        <v>491</v>
      </c>
      <c r="C609" s="31" t="s">
        <v>6</v>
      </c>
      <c r="D609" s="220"/>
      <c r="E609" s="220"/>
      <c r="F609" s="56">
        <f>SUM(G609:R609)</f>
        <v>0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  <c r="L609" s="44">
        <v>0</v>
      </c>
      <c r="M609" s="44">
        <v>0</v>
      </c>
      <c r="N609" s="44">
        <v>0</v>
      </c>
      <c r="O609" s="44">
        <v>0</v>
      </c>
      <c r="P609" s="44">
        <v>0</v>
      </c>
      <c r="Q609" s="44">
        <v>0</v>
      </c>
      <c r="R609" s="44">
        <v>0</v>
      </c>
    </row>
    <row r="610" spans="1:18" s="48" customFormat="1" ht="14.25">
      <c r="A610" s="219"/>
      <c r="B610" s="236"/>
      <c r="C610" s="31" t="s">
        <v>7</v>
      </c>
      <c r="D610" s="220"/>
      <c r="E610" s="220"/>
      <c r="F610" s="56">
        <f>SUM(G610:R610)</f>
        <v>116386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  <c r="L610" s="44">
        <v>0</v>
      </c>
      <c r="M610" s="44">
        <v>0</v>
      </c>
      <c r="N610" s="44">
        <v>0</v>
      </c>
      <c r="O610" s="44">
        <v>0</v>
      </c>
      <c r="P610" s="44">
        <v>38795.33333</v>
      </c>
      <c r="Q610" s="44">
        <v>38795.33333</v>
      </c>
      <c r="R610" s="44">
        <v>38795.33334</v>
      </c>
    </row>
    <row r="611" spans="1:18" s="48" customFormat="1" ht="14.25">
      <c r="A611" s="219"/>
      <c r="B611" s="236"/>
      <c r="C611" s="31" t="s">
        <v>8</v>
      </c>
      <c r="D611" s="220"/>
      <c r="E611" s="220"/>
      <c r="F611" s="56">
        <f>SUM(G611:R611)</f>
        <v>0</v>
      </c>
      <c r="G611" s="44">
        <f>G610*0.1</f>
        <v>0</v>
      </c>
      <c r="H611" s="44">
        <f>H610*0.1</f>
        <v>0</v>
      </c>
      <c r="I611" s="44">
        <f>I610*0.1</f>
        <v>0</v>
      </c>
      <c r="J611" s="44">
        <f aca="true" t="shared" si="185" ref="J611:O611">J610*0.1</f>
        <v>0</v>
      </c>
      <c r="K611" s="44">
        <f t="shared" si="185"/>
        <v>0</v>
      </c>
      <c r="L611" s="44">
        <f t="shared" si="185"/>
        <v>0</v>
      </c>
      <c r="M611" s="44">
        <v>0</v>
      </c>
      <c r="N611" s="44">
        <f t="shared" si="185"/>
        <v>0</v>
      </c>
      <c r="O611" s="44">
        <f t="shared" si="185"/>
        <v>0</v>
      </c>
      <c r="P611" s="44">
        <v>0</v>
      </c>
      <c r="Q611" s="44">
        <v>0</v>
      </c>
      <c r="R611" s="44">
        <v>0</v>
      </c>
    </row>
    <row r="612" spans="1:18" s="48" customFormat="1" ht="14.25">
      <c r="A612" s="219"/>
      <c r="B612" s="237"/>
      <c r="C612" s="31" t="s">
        <v>87</v>
      </c>
      <c r="D612" s="220"/>
      <c r="E612" s="220"/>
      <c r="F612" s="56">
        <f>SUM(G612:R612)</f>
        <v>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44">
        <v>0</v>
      </c>
      <c r="M612" s="44">
        <v>0</v>
      </c>
      <c r="N612" s="44">
        <v>0</v>
      </c>
      <c r="O612" s="44">
        <v>0</v>
      </c>
      <c r="P612" s="44">
        <v>0</v>
      </c>
      <c r="Q612" s="44">
        <v>0</v>
      </c>
      <c r="R612" s="44">
        <v>0</v>
      </c>
    </row>
    <row r="613" spans="1:18" s="48" customFormat="1" ht="15" customHeight="1">
      <c r="A613" s="227" t="s">
        <v>169</v>
      </c>
      <c r="B613" s="227"/>
      <c r="C613" s="59" t="s">
        <v>119</v>
      </c>
      <c r="D613" s="226" t="s">
        <v>60</v>
      </c>
      <c r="E613" s="226" t="s">
        <v>461</v>
      </c>
      <c r="F613" s="56">
        <f aca="true" t="shared" si="186" ref="F613:R613">SUM(F614:F617)</f>
        <v>2326314.5668</v>
      </c>
      <c r="G613" s="56">
        <f t="shared" si="186"/>
        <v>14170.9885</v>
      </c>
      <c r="H613" s="56">
        <f t="shared" si="186"/>
        <v>15980.16428</v>
      </c>
      <c r="I613" s="56">
        <f t="shared" si="186"/>
        <v>24444.44444</v>
      </c>
      <c r="J613" s="56">
        <f t="shared" si="186"/>
        <v>74662.09988</v>
      </c>
      <c r="K613" s="56">
        <f t="shared" si="186"/>
        <v>265358.45432</v>
      </c>
      <c r="L613" s="56">
        <f t="shared" si="186"/>
        <v>367654.64228</v>
      </c>
      <c r="M613" s="56">
        <f t="shared" si="186"/>
        <v>484078.34452</v>
      </c>
      <c r="N613" s="56">
        <f t="shared" si="186"/>
        <v>473697</v>
      </c>
      <c r="O613" s="56">
        <f t="shared" si="186"/>
        <v>477597</v>
      </c>
      <c r="P613" s="56">
        <f t="shared" si="186"/>
        <v>42957.14286</v>
      </c>
      <c r="Q613" s="56">
        <f t="shared" si="186"/>
        <v>42857.14286</v>
      </c>
      <c r="R613" s="56">
        <f t="shared" si="186"/>
        <v>42857.14286</v>
      </c>
    </row>
    <row r="614" spans="1:18" s="48" customFormat="1" ht="18" customHeight="1">
      <c r="A614" s="227"/>
      <c r="B614" s="227"/>
      <c r="C614" s="55" t="s">
        <v>6</v>
      </c>
      <c r="D614" s="226"/>
      <c r="E614" s="226"/>
      <c r="F614" s="56">
        <f aca="true" t="shared" si="187" ref="F614:F677">SUM(G614:R614)</f>
        <v>0</v>
      </c>
      <c r="G614" s="56">
        <f>G619+G664+G639+G634+G669+G684+G694+G699</f>
        <v>0</v>
      </c>
      <c r="H614" s="56">
        <f aca="true" t="shared" si="188" ref="H614:R614">H619+H664+H639+H634+H669+H684+H694+H699</f>
        <v>0</v>
      </c>
      <c r="I614" s="56">
        <f t="shared" si="188"/>
        <v>0</v>
      </c>
      <c r="J614" s="56">
        <f t="shared" si="188"/>
        <v>0</v>
      </c>
      <c r="K614" s="56">
        <f t="shared" si="188"/>
        <v>0</v>
      </c>
      <c r="L614" s="56">
        <f t="shared" si="188"/>
        <v>0</v>
      </c>
      <c r="M614" s="56">
        <f t="shared" si="188"/>
        <v>0</v>
      </c>
      <c r="N614" s="56">
        <f t="shared" si="188"/>
        <v>0</v>
      </c>
      <c r="O614" s="56">
        <f t="shared" si="188"/>
        <v>0</v>
      </c>
      <c r="P614" s="56">
        <f t="shared" si="188"/>
        <v>0</v>
      </c>
      <c r="Q614" s="56">
        <f t="shared" si="188"/>
        <v>0</v>
      </c>
      <c r="R614" s="56">
        <f t="shared" si="188"/>
        <v>0</v>
      </c>
    </row>
    <row r="615" spans="1:18" s="48" customFormat="1" ht="18" customHeight="1">
      <c r="A615" s="227"/>
      <c r="B615" s="227"/>
      <c r="C615" s="55" t="s">
        <v>7</v>
      </c>
      <c r="D615" s="226"/>
      <c r="E615" s="226"/>
      <c r="F615" s="56">
        <f t="shared" si="187"/>
        <v>2192812.0243</v>
      </c>
      <c r="G615" s="56">
        <f aca="true" t="shared" si="189" ref="G615:R617">G620+G665+G640+G635+G670+G685+G695+G700</f>
        <v>11803.30195</v>
      </c>
      <c r="H615" s="56">
        <f t="shared" si="189"/>
        <v>11965.74655</v>
      </c>
      <c r="I615" s="56">
        <f t="shared" si="189"/>
        <v>22000</v>
      </c>
      <c r="J615" s="56">
        <f t="shared" si="189"/>
        <v>65295.88989</v>
      </c>
      <c r="K615" s="56">
        <f t="shared" si="189"/>
        <v>197960.76563</v>
      </c>
      <c r="L615" s="56">
        <f t="shared" si="189"/>
        <v>365592.51728</v>
      </c>
      <c r="M615" s="56">
        <f t="shared" si="189"/>
        <v>476799.803</v>
      </c>
      <c r="N615" s="56">
        <f t="shared" si="189"/>
        <v>473697</v>
      </c>
      <c r="O615" s="56">
        <f t="shared" si="189"/>
        <v>477597</v>
      </c>
      <c r="P615" s="56">
        <f t="shared" si="189"/>
        <v>30100</v>
      </c>
      <c r="Q615" s="56">
        <f t="shared" si="189"/>
        <v>30000</v>
      </c>
      <c r="R615" s="56">
        <f t="shared" si="189"/>
        <v>30000</v>
      </c>
    </row>
    <row r="616" spans="1:18" s="48" customFormat="1" ht="20.25" customHeight="1">
      <c r="A616" s="227"/>
      <c r="B616" s="227"/>
      <c r="C616" s="55" t="s">
        <v>8</v>
      </c>
      <c r="D616" s="226"/>
      <c r="E616" s="226"/>
      <c r="F616" s="56">
        <f t="shared" si="187"/>
        <v>133502.5425</v>
      </c>
      <c r="G616" s="56">
        <f t="shared" si="189"/>
        <v>2367.68655</v>
      </c>
      <c r="H616" s="56">
        <f t="shared" si="189"/>
        <v>4014.41773</v>
      </c>
      <c r="I616" s="56">
        <f t="shared" si="189"/>
        <v>2444.44444</v>
      </c>
      <c r="J616" s="56">
        <f t="shared" si="189"/>
        <v>9366.20999</v>
      </c>
      <c r="K616" s="56">
        <f t="shared" si="189"/>
        <v>67397.68869</v>
      </c>
      <c r="L616" s="56">
        <f t="shared" si="189"/>
        <v>2062.125</v>
      </c>
      <c r="M616" s="56">
        <f t="shared" si="189"/>
        <v>7278.54152</v>
      </c>
      <c r="N616" s="56">
        <f t="shared" si="189"/>
        <v>0</v>
      </c>
      <c r="O616" s="56">
        <f t="shared" si="189"/>
        <v>0</v>
      </c>
      <c r="P616" s="56">
        <f t="shared" si="189"/>
        <v>12857.14286</v>
      </c>
      <c r="Q616" s="56">
        <f t="shared" si="189"/>
        <v>12857.14286</v>
      </c>
      <c r="R616" s="56">
        <f t="shared" si="189"/>
        <v>12857.14286</v>
      </c>
    </row>
    <row r="617" spans="1:18" s="48" customFormat="1" ht="19.5" customHeight="1">
      <c r="A617" s="227"/>
      <c r="B617" s="227"/>
      <c r="C617" s="55" t="s">
        <v>87</v>
      </c>
      <c r="D617" s="226"/>
      <c r="E617" s="226"/>
      <c r="F617" s="56">
        <f t="shared" si="187"/>
        <v>0</v>
      </c>
      <c r="G617" s="56">
        <f t="shared" si="189"/>
        <v>0</v>
      </c>
      <c r="H617" s="56">
        <f t="shared" si="189"/>
        <v>0</v>
      </c>
      <c r="I617" s="56">
        <f t="shared" si="189"/>
        <v>0</v>
      </c>
      <c r="J617" s="56">
        <f t="shared" si="189"/>
        <v>0</v>
      </c>
      <c r="K617" s="56">
        <f t="shared" si="189"/>
        <v>0</v>
      </c>
      <c r="L617" s="56">
        <f t="shared" si="189"/>
        <v>0</v>
      </c>
      <c r="M617" s="56">
        <f t="shared" si="189"/>
        <v>0</v>
      </c>
      <c r="N617" s="56">
        <f t="shared" si="189"/>
        <v>0</v>
      </c>
      <c r="O617" s="56">
        <f t="shared" si="189"/>
        <v>0</v>
      </c>
      <c r="P617" s="56">
        <f t="shared" si="189"/>
        <v>0</v>
      </c>
      <c r="Q617" s="56">
        <f t="shared" si="189"/>
        <v>0</v>
      </c>
      <c r="R617" s="56">
        <f t="shared" si="189"/>
        <v>0</v>
      </c>
    </row>
    <row r="618" spans="1:18" s="48" customFormat="1" ht="14.25" customHeight="1">
      <c r="A618" s="232" t="s">
        <v>9</v>
      </c>
      <c r="B618" s="57" t="s">
        <v>260</v>
      </c>
      <c r="C618" s="59" t="s">
        <v>119</v>
      </c>
      <c r="D618" s="226"/>
      <c r="E618" s="226"/>
      <c r="F618" s="56">
        <f t="shared" si="187"/>
        <v>1765362.6161</v>
      </c>
      <c r="G618" s="56">
        <f aca="true" t="shared" si="190" ref="G618:R618">SUM(G619:G622)</f>
        <v>0</v>
      </c>
      <c r="H618" s="56">
        <f t="shared" si="190"/>
        <v>1000</v>
      </c>
      <c r="I618" s="56">
        <f t="shared" si="190"/>
        <v>0</v>
      </c>
      <c r="J618" s="56">
        <f t="shared" si="190"/>
        <v>0</v>
      </c>
      <c r="K618" s="56">
        <f t="shared" si="190"/>
        <v>39348.52382</v>
      </c>
      <c r="L618" s="56">
        <f t="shared" si="190"/>
        <v>356780.89228</v>
      </c>
      <c r="M618" s="56">
        <f t="shared" si="190"/>
        <v>416939.2</v>
      </c>
      <c r="N618" s="56">
        <f t="shared" si="190"/>
        <v>473697</v>
      </c>
      <c r="O618" s="56">
        <f t="shared" si="190"/>
        <v>477597</v>
      </c>
      <c r="P618" s="56">
        <f t="shared" si="190"/>
        <v>0</v>
      </c>
      <c r="Q618" s="56">
        <f t="shared" si="190"/>
        <v>0</v>
      </c>
      <c r="R618" s="56">
        <f t="shared" si="190"/>
        <v>0</v>
      </c>
    </row>
    <row r="619" spans="1:18" s="29" customFormat="1" ht="18" customHeight="1">
      <c r="A619" s="233"/>
      <c r="B619" s="223" t="s">
        <v>162</v>
      </c>
      <c r="C619" s="55" t="s">
        <v>6</v>
      </c>
      <c r="D619" s="226"/>
      <c r="E619" s="226"/>
      <c r="F619" s="56">
        <f t="shared" si="187"/>
        <v>0</v>
      </c>
      <c r="G619" s="56">
        <f>G624+G629</f>
        <v>0</v>
      </c>
      <c r="H619" s="56">
        <f aca="true" t="shared" si="191" ref="H619:R619">H624+H629</f>
        <v>0</v>
      </c>
      <c r="I619" s="56">
        <f t="shared" si="191"/>
        <v>0</v>
      </c>
      <c r="J619" s="56">
        <f t="shared" si="191"/>
        <v>0</v>
      </c>
      <c r="K619" s="56">
        <f t="shared" si="191"/>
        <v>0</v>
      </c>
      <c r="L619" s="56">
        <f t="shared" si="191"/>
        <v>0</v>
      </c>
      <c r="M619" s="56">
        <f t="shared" si="191"/>
        <v>0</v>
      </c>
      <c r="N619" s="56">
        <f t="shared" si="191"/>
        <v>0</v>
      </c>
      <c r="O619" s="56">
        <f t="shared" si="191"/>
        <v>0</v>
      </c>
      <c r="P619" s="56">
        <f t="shared" si="191"/>
        <v>0</v>
      </c>
      <c r="Q619" s="56">
        <f t="shared" si="191"/>
        <v>0</v>
      </c>
      <c r="R619" s="56">
        <f t="shared" si="191"/>
        <v>0</v>
      </c>
    </row>
    <row r="620" spans="1:18" s="29" customFormat="1" ht="18.75" customHeight="1">
      <c r="A620" s="233"/>
      <c r="B620" s="223"/>
      <c r="C620" s="55" t="s">
        <v>7</v>
      </c>
      <c r="D620" s="226"/>
      <c r="E620" s="226"/>
      <c r="F620" s="56">
        <f t="shared" si="187"/>
        <v>1765362.6161</v>
      </c>
      <c r="G620" s="56">
        <f aca="true" t="shared" si="192" ref="G620:R622">G625+G630</f>
        <v>0</v>
      </c>
      <c r="H620" s="56">
        <f t="shared" si="192"/>
        <v>1000</v>
      </c>
      <c r="I620" s="56">
        <f t="shared" si="192"/>
        <v>0</v>
      </c>
      <c r="J620" s="56">
        <f t="shared" si="192"/>
        <v>0</v>
      </c>
      <c r="K620" s="56">
        <f t="shared" si="192"/>
        <v>39348.52382</v>
      </c>
      <c r="L620" s="56">
        <f t="shared" si="192"/>
        <v>356780.89228</v>
      </c>
      <c r="M620" s="56">
        <f t="shared" si="192"/>
        <v>416939.2</v>
      </c>
      <c r="N620" s="56">
        <f t="shared" si="192"/>
        <v>473697</v>
      </c>
      <c r="O620" s="56">
        <f t="shared" si="192"/>
        <v>477597</v>
      </c>
      <c r="P620" s="56">
        <f t="shared" si="192"/>
        <v>0</v>
      </c>
      <c r="Q620" s="56">
        <f t="shared" si="192"/>
        <v>0</v>
      </c>
      <c r="R620" s="56">
        <f t="shared" si="192"/>
        <v>0</v>
      </c>
    </row>
    <row r="621" spans="1:18" s="29" customFormat="1" ht="16.5" customHeight="1">
      <c r="A621" s="233"/>
      <c r="B621" s="223"/>
      <c r="C621" s="55" t="s">
        <v>8</v>
      </c>
      <c r="D621" s="226"/>
      <c r="E621" s="226"/>
      <c r="F621" s="56">
        <f t="shared" si="187"/>
        <v>0</v>
      </c>
      <c r="G621" s="56">
        <f t="shared" si="192"/>
        <v>0</v>
      </c>
      <c r="H621" s="56">
        <f t="shared" si="192"/>
        <v>0</v>
      </c>
      <c r="I621" s="56">
        <f t="shared" si="192"/>
        <v>0</v>
      </c>
      <c r="J621" s="56">
        <f t="shared" si="192"/>
        <v>0</v>
      </c>
      <c r="K621" s="56">
        <f t="shared" si="192"/>
        <v>0</v>
      </c>
      <c r="L621" s="56">
        <f t="shared" si="192"/>
        <v>0</v>
      </c>
      <c r="M621" s="56">
        <f t="shared" si="192"/>
        <v>0</v>
      </c>
      <c r="N621" s="56">
        <f t="shared" si="192"/>
        <v>0</v>
      </c>
      <c r="O621" s="56">
        <f t="shared" si="192"/>
        <v>0</v>
      </c>
      <c r="P621" s="56">
        <f t="shared" si="192"/>
        <v>0</v>
      </c>
      <c r="Q621" s="56">
        <f t="shared" si="192"/>
        <v>0</v>
      </c>
      <c r="R621" s="56">
        <f t="shared" si="192"/>
        <v>0</v>
      </c>
    </row>
    <row r="622" spans="1:18" s="29" customFormat="1" ht="16.5" customHeight="1">
      <c r="A622" s="234"/>
      <c r="B622" s="224"/>
      <c r="C622" s="55" t="s">
        <v>87</v>
      </c>
      <c r="D622" s="226"/>
      <c r="E622" s="226"/>
      <c r="F622" s="56">
        <f t="shared" si="187"/>
        <v>0</v>
      </c>
      <c r="G622" s="56">
        <f t="shared" si="192"/>
        <v>0</v>
      </c>
      <c r="H622" s="56">
        <f t="shared" si="192"/>
        <v>0</v>
      </c>
      <c r="I622" s="56">
        <f t="shared" si="192"/>
        <v>0</v>
      </c>
      <c r="J622" s="56">
        <f t="shared" si="192"/>
        <v>0</v>
      </c>
      <c r="K622" s="56">
        <f t="shared" si="192"/>
        <v>0</v>
      </c>
      <c r="L622" s="56">
        <f t="shared" si="192"/>
        <v>0</v>
      </c>
      <c r="M622" s="56">
        <f t="shared" si="192"/>
        <v>0</v>
      </c>
      <c r="N622" s="56">
        <f t="shared" si="192"/>
        <v>0</v>
      </c>
      <c r="O622" s="56">
        <f t="shared" si="192"/>
        <v>0</v>
      </c>
      <c r="P622" s="56">
        <f t="shared" si="192"/>
        <v>0</v>
      </c>
      <c r="Q622" s="56">
        <f t="shared" si="192"/>
        <v>0</v>
      </c>
      <c r="R622" s="56">
        <f t="shared" si="192"/>
        <v>0</v>
      </c>
    </row>
    <row r="623" spans="1:18" s="29" customFormat="1" ht="15">
      <c r="A623" s="229" t="s">
        <v>736</v>
      </c>
      <c r="B623" s="52" t="s">
        <v>259</v>
      </c>
      <c r="C623" s="51" t="s">
        <v>119</v>
      </c>
      <c r="D623" s="220"/>
      <c r="E623" s="220"/>
      <c r="F623" s="56">
        <f t="shared" si="187"/>
        <v>1000</v>
      </c>
      <c r="G623" s="46">
        <f aca="true" t="shared" si="193" ref="G623:R623">SUM(G624:G627)</f>
        <v>0</v>
      </c>
      <c r="H623" s="46">
        <f t="shared" si="193"/>
        <v>1000</v>
      </c>
      <c r="I623" s="46">
        <f t="shared" si="193"/>
        <v>0</v>
      </c>
      <c r="J623" s="46">
        <f t="shared" si="193"/>
        <v>0</v>
      </c>
      <c r="K623" s="46">
        <f t="shared" si="193"/>
        <v>0</v>
      </c>
      <c r="L623" s="46">
        <f t="shared" si="193"/>
        <v>0</v>
      </c>
      <c r="M623" s="46">
        <f t="shared" si="193"/>
        <v>0</v>
      </c>
      <c r="N623" s="46">
        <f t="shared" si="193"/>
        <v>0</v>
      </c>
      <c r="O623" s="46">
        <f t="shared" si="193"/>
        <v>0</v>
      </c>
      <c r="P623" s="46">
        <f t="shared" si="193"/>
        <v>0</v>
      </c>
      <c r="Q623" s="46">
        <f t="shared" si="193"/>
        <v>0</v>
      </c>
      <c r="R623" s="46">
        <f t="shared" si="193"/>
        <v>0</v>
      </c>
    </row>
    <row r="624" spans="1:18" s="29" customFormat="1" ht="31.5" customHeight="1">
      <c r="A624" s="230"/>
      <c r="B624" s="221" t="s">
        <v>102</v>
      </c>
      <c r="C624" s="31" t="s">
        <v>6</v>
      </c>
      <c r="D624" s="220"/>
      <c r="E624" s="220"/>
      <c r="F624" s="56">
        <f t="shared" si="187"/>
        <v>0</v>
      </c>
      <c r="G624" s="44">
        <v>0</v>
      </c>
      <c r="H624" s="44">
        <v>0</v>
      </c>
      <c r="I624" s="44">
        <v>0</v>
      </c>
      <c r="J624" s="44">
        <v>0</v>
      </c>
      <c r="K624" s="44">
        <v>0</v>
      </c>
      <c r="L624" s="44">
        <v>0</v>
      </c>
      <c r="M624" s="44">
        <v>0</v>
      </c>
      <c r="N624" s="44">
        <v>0</v>
      </c>
      <c r="O624" s="44">
        <v>0</v>
      </c>
      <c r="P624" s="44">
        <v>0</v>
      </c>
      <c r="Q624" s="44">
        <v>0</v>
      </c>
      <c r="R624" s="44">
        <v>0</v>
      </c>
    </row>
    <row r="625" spans="1:18" s="29" customFormat="1" ht="29.25" customHeight="1">
      <c r="A625" s="230"/>
      <c r="B625" s="221"/>
      <c r="C625" s="31" t="s">
        <v>7</v>
      </c>
      <c r="D625" s="220"/>
      <c r="E625" s="220"/>
      <c r="F625" s="56">
        <f t="shared" si="187"/>
        <v>1000</v>
      </c>
      <c r="G625" s="44">
        <v>0</v>
      </c>
      <c r="H625" s="44">
        <v>1000</v>
      </c>
      <c r="I625" s="44">
        <v>0</v>
      </c>
      <c r="J625" s="44">
        <v>0</v>
      </c>
      <c r="K625" s="44">
        <v>0</v>
      </c>
      <c r="L625" s="44">
        <v>0</v>
      </c>
      <c r="M625" s="44">
        <v>0</v>
      </c>
      <c r="N625" s="44">
        <v>0</v>
      </c>
      <c r="O625" s="44">
        <v>0</v>
      </c>
      <c r="P625" s="44">
        <v>0</v>
      </c>
      <c r="Q625" s="44">
        <v>0</v>
      </c>
      <c r="R625" s="44">
        <v>0</v>
      </c>
    </row>
    <row r="626" spans="1:18" s="29" customFormat="1" ht="27" customHeight="1">
      <c r="A626" s="230"/>
      <c r="B626" s="221"/>
      <c r="C626" s="31" t="s">
        <v>8</v>
      </c>
      <c r="D626" s="220"/>
      <c r="E626" s="220"/>
      <c r="F626" s="56">
        <f t="shared" si="187"/>
        <v>0</v>
      </c>
      <c r="G626" s="44">
        <v>0</v>
      </c>
      <c r="H626" s="44">
        <v>0</v>
      </c>
      <c r="I626" s="44">
        <v>0</v>
      </c>
      <c r="J626" s="44">
        <v>0</v>
      </c>
      <c r="K626" s="44">
        <v>0</v>
      </c>
      <c r="L626" s="44">
        <v>0</v>
      </c>
      <c r="M626" s="44">
        <v>0</v>
      </c>
      <c r="N626" s="44">
        <v>0</v>
      </c>
      <c r="O626" s="44">
        <v>0</v>
      </c>
      <c r="P626" s="44">
        <v>0</v>
      </c>
      <c r="Q626" s="44">
        <v>0</v>
      </c>
      <c r="R626" s="44">
        <v>0</v>
      </c>
    </row>
    <row r="627" spans="1:18" s="29" customFormat="1" ht="27" customHeight="1">
      <c r="A627" s="231"/>
      <c r="B627" s="222"/>
      <c r="C627" s="31" t="s">
        <v>87</v>
      </c>
      <c r="D627" s="220"/>
      <c r="E627" s="220"/>
      <c r="F627" s="56">
        <f t="shared" si="187"/>
        <v>0</v>
      </c>
      <c r="G627" s="44">
        <v>0</v>
      </c>
      <c r="H627" s="44">
        <v>0</v>
      </c>
      <c r="I627" s="44">
        <v>0</v>
      </c>
      <c r="J627" s="44">
        <v>0</v>
      </c>
      <c r="K627" s="44">
        <v>0</v>
      </c>
      <c r="L627" s="44">
        <v>0</v>
      </c>
      <c r="M627" s="44">
        <v>0</v>
      </c>
      <c r="N627" s="44">
        <v>0</v>
      </c>
      <c r="O627" s="44">
        <v>0</v>
      </c>
      <c r="P627" s="44">
        <v>0</v>
      </c>
      <c r="Q627" s="44">
        <v>0</v>
      </c>
      <c r="R627" s="44">
        <v>0</v>
      </c>
    </row>
    <row r="628" spans="1:18" s="48" customFormat="1" ht="14.25">
      <c r="A628" s="229" t="s">
        <v>737</v>
      </c>
      <c r="B628" s="52" t="s">
        <v>408</v>
      </c>
      <c r="C628" s="51" t="s">
        <v>119</v>
      </c>
      <c r="D628" s="220"/>
      <c r="E628" s="220"/>
      <c r="F628" s="56">
        <f t="shared" si="187"/>
        <v>1764362.6161</v>
      </c>
      <c r="G628" s="46">
        <f>SUM(G629:G632)</f>
        <v>0</v>
      </c>
      <c r="H628" s="46">
        <f aca="true" t="shared" si="194" ref="H628:R628">SUM(H629:H632)</f>
        <v>0</v>
      </c>
      <c r="I628" s="46">
        <f t="shared" si="194"/>
        <v>0</v>
      </c>
      <c r="J628" s="46">
        <f t="shared" si="194"/>
        <v>0</v>
      </c>
      <c r="K628" s="46">
        <f t="shared" si="194"/>
        <v>39348.52382</v>
      </c>
      <c r="L628" s="46">
        <f t="shared" si="194"/>
        <v>356780.89228</v>
      </c>
      <c r="M628" s="46">
        <f t="shared" si="194"/>
        <v>416939.2</v>
      </c>
      <c r="N628" s="46">
        <f t="shared" si="194"/>
        <v>473697</v>
      </c>
      <c r="O628" s="46">
        <f t="shared" si="194"/>
        <v>477597</v>
      </c>
      <c r="P628" s="46">
        <f t="shared" si="194"/>
        <v>0</v>
      </c>
      <c r="Q628" s="46">
        <f t="shared" si="194"/>
        <v>0</v>
      </c>
      <c r="R628" s="46">
        <f t="shared" si="194"/>
        <v>0</v>
      </c>
    </row>
    <row r="629" spans="1:18" s="48" customFormat="1" ht="14.25">
      <c r="A629" s="230"/>
      <c r="B629" s="221" t="s">
        <v>409</v>
      </c>
      <c r="C629" s="31" t="s">
        <v>6</v>
      </c>
      <c r="D629" s="220"/>
      <c r="E629" s="220"/>
      <c r="F629" s="56">
        <f t="shared" si="187"/>
        <v>0</v>
      </c>
      <c r="G629" s="44">
        <v>0</v>
      </c>
      <c r="H629" s="44">
        <v>0</v>
      </c>
      <c r="I629" s="44">
        <v>0</v>
      </c>
      <c r="J629" s="44">
        <v>0</v>
      </c>
      <c r="K629" s="44">
        <v>0</v>
      </c>
      <c r="L629" s="44">
        <v>0</v>
      </c>
      <c r="M629" s="44">
        <v>0</v>
      </c>
      <c r="N629" s="44">
        <v>0</v>
      </c>
      <c r="O629" s="44">
        <v>0</v>
      </c>
      <c r="P629" s="44">
        <v>0</v>
      </c>
      <c r="Q629" s="44">
        <v>0</v>
      </c>
      <c r="R629" s="44">
        <v>0</v>
      </c>
    </row>
    <row r="630" spans="1:18" s="48" customFormat="1" ht="14.25">
      <c r="A630" s="230"/>
      <c r="B630" s="221"/>
      <c r="C630" s="31" t="s">
        <v>7</v>
      </c>
      <c r="D630" s="220"/>
      <c r="E630" s="220"/>
      <c r="F630" s="56">
        <f t="shared" si="187"/>
        <v>1764362.6161</v>
      </c>
      <c r="G630" s="44">
        <v>0</v>
      </c>
      <c r="H630" s="44">
        <v>0</v>
      </c>
      <c r="I630" s="44">
        <v>0</v>
      </c>
      <c r="J630" s="44">
        <v>0</v>
      </c>
      <c r="K630" s="44">
        <v>39348.52382</v>
      </c>
      <c r="L630" s="44">
        <v>356780.89228</v>
      </c>
      <c r="M630" s="44">
        <f>460497-43557.8</f>
        <v>416939.2</v>
      </c>
      <c r="N630" s="44">
        <v>473697</v>
      </c>
      <c r="O630" s="44">
        <v>477597</v>
      </c>
      <c r="P630" s="44">
        <v>0</v>
      </c>
      <c r="Q630" s="44">
        <v>0</v>
      </c>
      <c r="R630" s="44">
        <v>0</v>
      </c>
    </row>
    <row r="631" spans="1:18" s="48" customFormat="1" ht="14.25">
      <c r="A631" s="230"/>
      <c r="B631" s="221"/>
      <c r="C631" s="31" t="s">
        <v>8</v>
      </c>
      <c r="D631" s="220"/>
      <c r="E631" s="220"/>
      <c r="F631" s="56">
        <f t="shared" si="187"/>
        <v>0</v>
      </c>
      <c r="G631" s="44">
        <v>0</v>
      </c>
      <c r="H631" s="44">
        <f>H630/0.9*0.1</f>
        <v>0</v>
      </c>
      <c r="I631" s="44">
        <v>0</v>
      </c>
      <c r="J631" s="44">
        <v>0</v>
      </c>
      <c r="K631" s="44">
        <v>0</v>
      </c>
      <c r="L631" s="44">
        <v>0</v>
      </c>
      <c r="M631" s="44">
        <v>0</v>
      </c>
      <c r="N631" s="44">
        <v>0</v>
      </c>
      <c r="O631" s="44">
        <v>0</v>
      </c>
      <c r="P631" s="44">
        <v>0</v>
      </c>
      <c r="Q631" s="44">
        <v>0</v>
      </c>
      <c r="R631" s="44">
        <v>0</v>
      </c>
    </row>
    <row r="632" spans="1:18" s="48" customFormat="1" ht="14.25">
      <c r="A632" s="231"/>
      <c r="B632" s="222"/>
      <c r="C632" s="31" t="s">
        <v>87</v>
      </c>
      <c r="D632" s="220"/>
      <c r="E632" s="220"/>
      <c r="F632" s="56">
        <f t="shared" si="187"/>
        <v>0</v>
      </c>
      <c r="G632" s="44">
        <v>0</v>
      </c>
      <c r="H632" s="44">
        <v>0</v>
      </c>
      <c r="I632" s="44">
        <v>0</v>
      </c>
      <c r="J632" s="44">
        <v>0</v>
      </c>
      <c r="K632" s="44">
        <v>0</v>
      </c>
      <c r="L632" s="44">
        <v>0</v>
      </c>
      <c r="M632" s="44">
        <v>0</v>
      </c>
      <c r="N632" s="44">
        <v>0</v>
      </c>
      <c r="O632" s="44">
        <v>0</v>
      </c>
      <c r="P632" s="44">
        <v>0</v>
      </c>
      <c r="Q632" s="44">
        <v>0</v>
      </c>
      <c r="R632" s="44">
        <v>0</v>
      </c>
    </row>
    <row r="633" spans="1:18" s="48" customFormat="1" ht="15" customHeight="1">
      <c r="A633" s="228" t="s">
        <v>12</v>
      </c>
      <c r="B633" s="57" t="s">
        <v>258</v>
      </c>
      <c r="C633" s="59" t="s">
        <v>119</v>
      </c>
      <c r="D633" s="226"/>
      <c r="E633" s="226"/>
      <c r="F633" s="56">
        <f t="shared" si="187"/>
        <v>187955.67453</v>
      </c>
      <c r="G633" s="56">
        <f aca="true" t="shared" si="195" ref="G633:R633">SUM(G634:G637)</f>
        <v>7892.2885</v>
      </c>
      <c r="H633" s="56">
        <f t="shared" si="195"/>
        <v>12582.0065</v>
      </c>
      <c r="I633" s="56">
        <f t="shared" si="195"/>
        <v>0</v>
      </c>
      <c r="J633" s="56">
        <f t="shared" si="195"/>
        <v>9500</v>
      </c>
      <c r="K633" s="56">
        <f t="shared" si="195"/>
        <v>15124.23666</v>
      </c>
      <c r="L633" s="56">
        <f t="shared" si="195"/>
        <v>0</v>
      </c>
      <c r="M633" s="56">
        <f t="shared" si="195"/>
        <v>14285.71429</v>
      </c>
      <c r="N633" s="56">
        <f t="shared" si="195"/>
        <v>0</v>
      </c>
      <c r="O633" s="56">
        <f t="shared" si="195"/>
        <v>0</v>
      </c>
      <c r="P633" s="56">
        <f t="shared" si="195"/>
        <v>42857.14286</v>
      </c>
      <c r="Q633" s="56">
        <f t="shared" si="195"/>
        <v>42857.14286</v>
      </c>
      <c r="R633" s="56">
        <f t="shared" si="195"/>
        <v>42857.14286</v>
      </c>
    </row>
    <row r="634" spans="1:18" s="49" customFormat="1" ht="18" customHeight="1">
      <c r="A634" s="228"/>
      <c r="B634" s="223" t="s">
        <v>64</v>
      </c>
      <c r="C634" s="55" t="s">
        <v>6</v>
      </c>
      <c r="D634" s="226"/>
      <c r="E634" s="226"/>
      <c r="F634" s="56">
        <f t="shared" si="187"/>
        <v>0</v>
      </c>
      <c r="G634" s="58">
        <v>0</v>
      </c>
      <c r="H634" s="58">
        <v>0</v>
      </c>
      <c r="I634" s="58">
        <v>0</v>
      </c>
      <c r="J634" s="58">
        <v>0</v>
      </c>
      <c r="K634" s="58">
        <v>0</v>
      </c>
      <c r="L634" s="58">
        <v>0</v>
      </c>
      <c r="M634" s="58">
        <v>0</v>
      </c>
      <c r="N634" s="58">
        <v>0</v>
      </c>
      <c r="O634" s="58">
        <v>0</v>
      </c>
      <c r="P634" s="58">
        <v>0</v>
      </c>
      <c r="Q634" s="58">
        <v>0</v>
      </c>
      <c r="R634" s="58">
        <v>0</v>
      </c>
    </row>
    <row r="635" spans="1:18" s="49" customFormat="1" ht="17.25" customHeight="1">
      <c r="A635" s="228"/>
      <c r="B635" s="223"/>
      <c r="C635" s="55" t="s">
        <v>7</v>
      </c>
      <c r="D635" s="226"/>
      <c r="E635" s="226"/>
      <c r="F635" s="56">
        <f t="shared" si="187"/>
        <v>131568.97216</v>
      </c>
      <c r="G635" s="58">
        <v>5524.60195</v>
      </c>
      <c r="H635" s="58">
        <v>8807.40455</v>
      </c>
      <c r="I635" s="58">
        <v>0</v>
      </c>
      <c r="J635" s="58">
        <v>6650</v>
      </c>
      <c r="K635" s="58">
        <v>10586.96566</v>
      </c>
      <c r="L635" s="58">
        <v>0</v>
      </c>
      <c r="M635" s="58">
        <v>10000</v>
      </c>
      <c r="N635" s="58">
        <v>0</v>
      </c>
      <c r="O635" s="58">
        <v>0</v>
      </c>
      <c r="P635" s="58">
        <v>30000</v>
      </c>
      <c r="Q635" s="58">
        <v>30000</v>
      </c>
      <c r="R635" s="58">
        <v>30000</v>
      </c>
    </row>
    <row r="636" spans="1:18" s="49" customFormat="1" ht="15.75" customHeight="1">
      <c r="A636" s="228"/>
      <c r="B636" s="223"/>
      <c r="C636" s="55" t="s">
        <v>8</v>
      </c>
      <c r="D636" s="226"/>
      <c r="E636" s="226"/>
      <c r="F636" s="56">
        <f t="shared" si="187"/>
        <v>56386.70237</v>
      </c>
      <c r="G636" s="58">
        <f>G635/0.7*0.3</f>
        <v>2367.68655</v>
      </c>
      <c r="H636" s="58">
        <f>H635/0.7*0.3</f>
        <v>3774.60195</v>
      </c>
      <c r="I636" s="58">
        <v>0</v>
      </c>
      <c r="J636" s="58">
        <f>J635/0.7*0.3</f>
        <v>2850</v>
      </c>
      <c r="K636" s="58">
        <f aca="true" t="shared" si="196" ref="K636:R636">K635/0.7*0.3</f>
        <v>4537.271</v>
      </c>
      <c r="L636" s="58">
        <f t="shared" si="196"/>
        <v>0</v>
      </c>
      <c r="M636" s="58">
        <f t="shared" si="196"/>
        <v>4285.71429</v>
      </c>
      <c r="N636" s="58">
        <f t="shared" si="196"/>
        <v>0</v>
      </c>
      <c r="O636" s="58">
        <f t="shared" si="196"/>
        <v>0</v>
      </c>
      <c r="P636" s="58">
        <f t="shared" si="196"/>
        <v>12857.14286</v>
      </c>
      <c r="Q636" s="58">
        <f t="shared" si="196"/>
        <v>12857.14286</v>
      </c>
      <c r="R636" s="58">
        <f t="shared" si="196"/>
        <v>12857.14286</v>
      </c>
    </row>
    <row r="637" spans="1:18" s="49" customFormat="1" ht="18" customHeight="1">
      <c r="A637" s="228"/>
      <c r="B637" s="224"/>
      <c r="C637" s="55" t="s">
        <v>87</v>
      </c>
      <c r="D637" s="226"/>
      <c r="E637" s="226"/>
      <c r="F637" s="56">
        <f t="shared" si="187"/>
        <v>0</v>
      </c>
      <c r="G637" s="58">
        <v>0</v>
      </c>
      <c r="H637" s="58">
        <v>0</v>
      </c>
      <c r="I637" s="58">
        <v>0</v>
      </c>
      <c r="J637" s="58">
        <v>0</v>
      </c>
      <c r="K637" s="58">
        <v>0</v>
      </c>
      <c r="L637" s="58">
        <v>0</v>
      </c>
      <c r="M637" s="58">
        <v>0</v>
      </c>
      <c r="N637" s="58">
        <v>0</v>
      </c>
      <c r="O637" s="58">
        <v>0</v>
      </c>
      <c r="P637" s="58">
        <v>0</v>
      </c>
      <c r="Q637" s="58">
        <v>0</v>
      </c>
      <c r="R637" s="58">
        <v>0</v>
      </c>
    </row>
    <row r="638" spans="1:18" s="49" customFormat="1" ht="15" customHeight="1">
      <c r="A638" s="228" t="s">
        <v>46</v>
      </c>
      <c r="B638" s="57" t="s">
        <v>257</v>
      </c>
      <c r="C638" s="59" t="s">
        <v>119</v>
      </c>
      <c r="D638" s="226"/>
      <c r="E638" s="226"/>
      <c r="F638" s="56">
        <f t="shared" si="187"/>
        <v>92004.7021</v>
      </c>
      <c r="G638" s="56">
        <f>SUM(G639:G642)</f>
        <v>0</v>
      </c>
      <c r="H638" s="56">
        <f aca="true" t="shared" si="197" ref="H638:R638">SUM(H639:H642)</f>
        <v>2398.15778</v>
      </c>
      <c r="I638" s="56">
        <f t="shared" si="197"/>
        <v>24444.44444</v>
      </c>
      <c r="J638" s="56">
        <f t="shared" si="197"/>
        <v>65162.09988</v>
      </c>
      <c r="K638" s="56">
        <f t="shared" si="197"/>
        <v>0</v>
      </c>
      <c r="L638" s="56">
        <f t="shared" si="197"/>
        <v>0</v>
      </c>
      <c r="M638" s="56">
        <f t="shared" si="197"/>
        <v>0</v>
      </c>
      <c r="N638" s="56">
        <f t="shared" si="197"/>
        <v>0</v>
      </c>
      <c r="O638" s="56">
        <f t="shared" si="197"/>
        <v>0</v>
      </c>
      <c r="P638" s="56">
        <f t="shared" si="197"/>
        <v>0</v>
      </c>
      <c r="Q638" s="56">
        <f t="shared" si="197"/>
        <v>0</v>
      </c>
      <c r="R638" s="56">
        <f t="shared" si="197"/>
        <v>0</v>
      </c>
    </row>
    <row r="639" spans="1:18" s="30" customFormat="1" ht="25.5">
      <c r="A639" s="228"/>
      <c r="B639" s="223" t="s">
        <v>389</v>
      </c>
      <c r="C639" s="55" t="s">
        <v>6</v>
      </c>
      <c r="D639" s="226"/>
      <c r="E639" s="226"/>
      <c r="F639" s="56">
        <f t="shared" si="187"/>
        <v>0</v>
      </c>
      <c r="G639" s="56">
        <f>G644+G649+G654+G659</f>
        <v>0</v>
      </c>
      <c r="H639" s="56">
        <f aca="true" t="shared" si="198" ref="H639:R639">H644+H649+H654+H659</f>
        <v>0</v>
      </c>
      <c r="I639" s="56">
        <f t="shared" si="198"/>
        <v>0</v>
      </c>
      <c r="J639" s="56">
        <f t="shared" si="198"/>
        <v>0</v>
      </c>
      <c r="K639" s="56">
        <f t="shared" si="198"/>
        <v>0</v>
      </c>
      <c r="L639" s="56">
        <f t="shared" si="198"/>
        <v>0</v>
      </c>
      <c r="M639" s="56">
        <f t="shared" si="198"/>
        <v>0</v>
      </c>
      <c r="N639" s="56">
        <f t="shared" si="198"/>
        <v>0</v>
      </c>
      <c r="O639" s="56">
        <f t="shared" si="198"/>
        <v>0</v>
      </c>
      <c r="P639" s="56">
        <f t="shared" si="198"/>
        <v>0</v>
      </c>
      <c r="Q639" s="56">
        <f t="shared" si="198"/>
        <v>0</v>
      </c>
      <c r="R639" s="56">
        <f t="shared" si="198"/>
        <v>0</v>
      </c>
    </row>
    <row r="640" spans="1:18" s="30" customFormat="1" ht="15">
      <c r="A640" s="228"/>
      <c r="B640" s="223"/>
      <c r="C640" s="55" t="s">
        <v>7</v>
      </c>
      <c r="D640" s="226"/>
      <c r="E640" s="226"/>
      <c r="F640" s="56">
        <f t="shared" si="187"/>
        <v>82804.23189</v>
      </c>
      <c r="G640" s="56">
        <f aca="true" t="shared" si="199" ref="G640:R642">G645+G650+G655+G660</f>
        <v>0</v>
      </c>
      <c r="H640" s="56">
        <f t="shared" si="199"/>
        <v>2158.342</v>
      </c>
      <c r="I640" s="56">
        <f t="shared" si="199"/>
        <v>22000</v>
      </c>
      <c r="J640" s="56">
        <f t="shared" si="199"/>
        <v>58645.88989</v>
      </c>
      <c r="K640" s="56">
        <f t="shared" si="199"/>
        <v>0</v>
      </c>
      <c r="L640" s="56">
        <f t="shared" si="199"/>
        <v>0</v>
      </c>
      <c r="M640" s="56">
        <f t="shared" si="199"/>
        <v>0</v>
      </c>
      <c r="N640" s="56">
        <f t="shared" si="199"/>
        <v>0</v>
      </c>
      <c r="O640" s="56">
        <f t="shared" si="199"/>
        <v>0</v>
      </c>
      <c r="P640" s="56">
        <f t="shared" si="199"/>
        <v>0</v>
      </c>
      <c r="Q640" s="56">
        <f t="shared" si="199"/>
        <v>0</v>
      </c>
      <c r="R640" s="56">
        <f t="shared" si="199"/>
        <v>0</v>
      </c>
    </row>
    <row r="641" spans="1:18" s="30" customFormat="1" ht="15">
      <c r="A641" s="228"/>
      <c r="B641" s="223"/>
      <c r="C641" s="55" t="s">
        <v>8</v>
      </c>
      <c r="D641" s="226"/>
      <c r="E641" s="226"/>
      <c r="F641" s="56">
        <f t="shared" si="187"/>
        <v>9200.47021</v>
      </c>
      <c r="G641" s="56">
        <f t="shared" si="199"/>
        <v>0</v>
      </c>
      <c r="H641" s="56">
        <f t="shared" si="199"/>
        <v>239.81578</v>
      </c>
      <c r="I641" s="56">
        <f t="shared" si="199"/>
        <v>2444.44444</v>
      </c>
      <c r="J641" s="56">
        <f t="shared" si="199"/>
        <v>6516.20999</v>
      </c>
      <c r="K641" s="56">
        <f t="shared" si="199"/>
        <v>0</v>
      </c>
      <c r="L641" s="56">
        <f t="shared" si="199"/>
        <v>0</v>
      </c>
      <c r="M641" s="56">
        <f t="shared" si="199"/>
        <v>0</v>
      </c>
      <c r="N641" s="56">
        <f t="shared" si="199"/>
        <v>0</v>
      </c>
      <c r="O641" s="56">
        <f t="shared" si="199"/>
        <v>0</v>
      </c>
      <c r="P641" s="56">
        <f t="shared" si="199"/>
        <v>0</v>
      </c>
      <c r="Q641" s="56">
        <f t="shared" si="199"/>
        <v>0</v>
      </c>
      <c r="R641" s="56">
        <f t="shared" si="199"/>
        <v>0</v>
      </c>
    </row>
    <row r="642" spans="1:18" s="30" customFormat="1" ht="25.5">
      <c r="A642" s="228"/>
      <c r="B642" s="224"/>
      <c r="C642" s="55" t="s">
        <v>87</v>
      </c>
      <c r="D642" s="226"/>
      <c r="E642" s="226"/>
      <c r="F642" s="56">
        <f t="shared" si="187"/>
        <v>0</v>
      </c>
      <c r="G642" s="56">
        <f t="shared" si="199"/>
        <v>0</v>
      </c>
      <c r="H642" s="56">
        <f t="shared" si="199"/>
        <v>0</v>
      </c>
      <c r="I642" s="56">
        <f t="shared" si="199"/>
        <v>0</v>
      </c>
      <c r="J642" s="56">
        <f t="shared" si="199"/>
        <v>0</v>
      </c>
      <c r="K642" s="56">
        <f t="shared" si="199"/>
        <v>0</v>
      </c>
      <c r="L642" s="56">
        <f t="shared" si="199"/>
        <v>0</v>
      </c>
      <c r="M642" s="56">
        <f t="shared" si="199"/>
        <v>0</v>
      </c>
      <c r="N642" s="56">
        <f t="shared" si="199"/>
        <v>0</v>
      </c>
      <c r="O642" s="56">
        <f t="shared" si="199"/>
        <v>0</v>
      </c>
      <c r="P642" s="56">
        <f t="shared" si="199"/>
        <v>0</v>
      </c>
      <c r="Q642" s="56">
        <f t="shared" si="199"/>
        <v>0</v>
      </c>
      <c r="R642" s="56">
        <f t="shared" si="199"/>
        <v>0</v>
      </c>
    </row>
    <row r="643" spans="1:18" s="49" customFormat="1" ht="15" customHeight="1">
      <c r="A643" s="219" t="s">
        <v>683</v>
      </c>
      <c r="B643" s="52" t="s">
        <v>256</v>
      </c>
      <c r="C643" s="51" t="s">
        <v>119</v>
      </c>
      <c r="D643" s="220"/>
      <c r="E643" s="220"/>
      <c r="F643" s="56">
        <f t="shared" si="187"/>
        <v>2398.15778</v>
      </c>
      <c r="G643" s="46">
        <f>SUM(G644:G647)</f>
        <v>0</v>
      </c>
      <c r="H643" s="46">
        <f aca="true" t="shared" si="200" ref="H643:R643">SUM(H644:H647)</f>
        <v>2398.15778</v>
      </c>
      <c r="I643" s="46">
        <f t="shared" si="200"/>
        <v>0</v>
      </c>
      <c r="J643" s="46">
        <f t="shared" si="200"/>
        <v>0</v>
      </c>
      <c r="K643" s="46">
        <f t="shared" si="200"/>
        <v>0</v>
      </c>
      <c r="L643" s="46">
        <f t="shared" si="200"/>
        <v>0</v>
      </c>
      <c r="M643" s="46">
        <f t="shared" si="200"/>
        <v>0</v>
      </c>
      <c r="N643" s="46">
        <f t="shared" si="200"/>
        <v>0</v>
      </c>
      <c r="O643" s="46">
        <f t="shared" si="200"/>
        <v>0</v>
      </c>
      <c r="P643" s="46">
        <f t="shared" si="200"/>
        <v>0</v>
      </c>
      <c r="Q643" s="46">
        <f t="shared" si="200"/>
        <v>0</v>
      </c>
      <c r="R643" s="46">
        <f t="shared" si="200"/>
        <v>0</v>
      </c>
    </row>
    <row r="644" spans="1:18" s="30" customFormat="1" ht="15">
      <c r="A644" s="219"/>
      <c r="B644" s="221" t="s">
        <v>98</v>
      </c>
      <c r="C644" s="31" t="s">
        <v>6</v>
      </c>
      <c r="D644" s="220"/>
      <c r="E644" s="220"/>
      <c r="F644" s="56">
        <f t="shared" si="187"/>
        <v>0</v>
      </c>
      <c r="G644" s="44">
        <v>0</v>
      </c>
      <c r="H644" s="44">
        <v>0</v>
      </c>
      <c r="I644" s="44">
        <v>0</v>
      </c>
      <c r="J644" s="44">
        <v>0</v>
      </c>
      <c r="K644" s="44">
        <v>0</v>
      </c>
      <c r="L644" s="44">
        <v>0</v>
      </c>
      <c r="M644" s="44">
        <v>0</v>
      </c>
      <c r="N644" s="44">
        <v>0</v>
      </c>
      <c r="O644" s="44">
        <v>0</v>
      </c>
      <c r="P644" s="44">
        <v>0</v>
      </c>
      <c r="Q644" s="44">
        <v>0</v>
      </c>
      <c r="R644" s="44">
        <v>0</v>
      </c>
    </row>
    <row r="645" spans="1:18" s="30" customFormat="1" ht="15">
      <c r="A645" s="219"/>
      <c r="B645" s="221"/>
      <c r="C645" s="31" t="s">
        <v>7</v>
      </c>
      <c r="D645" s="220"/>
      <c r="E645" s="220"/>
      <c r="F645" s="56">
        <f t="shared" si="187"/>
        <v>2158.342</v>
      </c>
      <c r="G645" s="44">
        <v>0</v>
      </c>
      <c r="H645" s="44">
        <v>2158.342</v>
      </c>
      <c r="I645" s="44">
        <v>0</v>
      </c>
      <c r="J645" s="44">
        <v>0</v>
      </c>
      <c r="K645" s="44">
        <v>0</v>
      </c>
      <c r="L645" s="44">
        <v>0</v>
      </c>
      <c r="M645" s="44">
        <v>0</v>
      </c>
      <c r="N645" s="44">
        <v>0</v>
      </c>
      <c r="O645" s="44">
        <v>0</v>
      </c>
      <c r="P645" s="44">
        <v>0</v>
      </c>
      <c r="Q645" s="44">
        <v>0</v>
      </c>
      <c r="R645" s="44">
        <v>0</v>
      </c>
    </row>
    <row r="646" spans="1:18" s="30" customFormat="1" ht="15">
      <c r="A646" s="219"/>
      <c r="B646" s="221"/>
      <c r="C646" s="31" t="s">
        <v>8</v>
      </c>
      <c r="D646" s="220"/>
      <c r="E646" s="220"/>
      <c r="F646" s="56">
        <f t="shared" si="187"/>
        <v>239.81578</v>
      </c>
      <c r="G646" s="44">
        <v>0</v>
      </c>
      <c r="H646" s="44">
        <f>H645/0.9*0.1</f>
        <v>239.81578</v>
      </c>
      <c r="I646" s="44">
        <v>0</v>
      </c>
      <c r="J646" s="44">
        <v>0</v>
      </c>
      <c r="K646" s="44">
        <v>0</v>
      </c>
      <c r="L646" s="44">
        <v>0</v>
      </c>
      <c r="M646" s="44">
        <v>0</v>
      </c>
      <c r="N646" s="44">
        <v>0</v>
      </c>
      <c r="O646" s="44">
        <v>0</v>
      </c>
      <c r="P646" s="44">
        <v>0</v>
      </c>
      <c r="Q646" s="44">
        <v>0</v>
      </c>
      <c r="R646" s="44">
        <v>0</v>
      </c>
    </row>
    <row r="647" spans="1:18" s="30" customFormat="1" ht="15">
      <c r="A647" s="219"/>
      <c r="B647" s="222"/>
      <c r="C647" s="31" t="s">
        <v>87</v>
      </c>
      <c r="D647" s="220"/>
      <c r="E647" s="220"/>
      <c r="F647" s="56">
        <f t="shared" si="187"/>
        <v>0</v>
      </c>
      <c r="G647" s="44">
        <v>0</v>
      </c>
      <c r="H647" s="44">
        <v>0</v>
      </c>
      <c r="I647" s="44">
        <v>0</v>
      </c>
      <c r="J647" s="44">
        <v>0</v>
      </c>
      <c r="K647" s="44">
        <v>0</v>
      </c>
      <c r="L647" s="44">
        <v>0</v>
      </c>
      <c r="M647" s="44">
        <v>0</v>
      </c>
      <c r="N647" s="44">
        <v>0</v>
      </c>
      <c r="O647" s="44">
        <v>0</v>
      </c>
      <c r="P647" s="44">
        <v>0</v>
      </c>
      <c r="Q647" s="44">
        <v>0</v>
      </c>
      <c r="R647" s="44">
        <v>0</v>
      </c>
    </row>
    <row r="648" spans="1:18" s="30" customFormat="1" ht="15">
      <c r="A648" s="219" t="s">
        <v>684</v>
      </c>
      <c r="B648" s="52" t="s">
        <v>255</v>
      </c>
      <c r="C648" s="51" t="s">
        <v>119</v>
      </c>
      <c r="D648" s="220"/>
      <c r="E648" s="220"/>
      <c r="F648" s="56">
        <f t="shared" si="187"/>
        <v>89606.54432</v>
      </c>
      <c r="G648" s="46">
        <f>SUM(G649:G652)</f>
        <v>0</v>
      </c>
      <c r="H648" s="46">
        <f aca="true" t="shared" si="201" ref="H648:R648">SUM(H649:H652)</f>
        <v>0</v>
      </c>
      <c r="I648" s="46">
        <f t="shared" si="201"/>
        <v>24444.44444</v>
      </c>
      <c r="J648" s="46">
        <f t="shared" si="201"/>
        <v>65162.09988</v>
      </c>
      <c r="K648" s="46">
        <f t="shared" si="201"/>
        <v>0</v>
      </c>
      <c r="L648" s="46">
        <f t="shared" si="201"/>
        <v>0</v>
      </c>
      <c r="M648" s="46">
        <f t="shared" si="201"/>
        <v>0</v>
      </c>
      <c r="N648" s="46">
        <f t="shared" si="201"/>
        <v>0</v>
      </c>
      <c r="O648" s="46">
        <f t="shared" si="201"/>
        <v>0</v>
      </c>
      <c r="P648" s="46">
        <f t="shared" si="201"/>
        <v>0</v>
      </c>
      <c r="Q648" s="46">
        <f t="shared" si="201"/>
        <v>0</v>
      </c>
      <c r="R648" s="46">
        <f t="shared" si="201"/>
        <v>0</v>
      </c>
    </row>
    <row r="649" spans="1:18" s="30" customFormat="1" ht="15">
      <c r="A649" s="219"/>
      <c r="B649" s="221" t="s">
        <v>107</v>
      </c>
      <c r="C649" s="31" t="s">
        <v>6</v>
      </c>
      <c r="D649" s="220"/>
      <c r="E649" s="220"/>
      <c r="F649" s="56">
        <f t="shared" si="187"/>
        <v>0</v>
      </c>
      <c r="G649" s="44">
        <v>0</v>
      </c>
      <c r="H649" s="44">
        <v>0</v>
      </c>
      <c r="I649" s="44">
        <v>0</v>
      </c>
      <c r="J649" s="44">
        <v>0</v>
      </c>
      <c r="K649" s="44">
        <v>0</v>
      </c>
      <c r="L649" s="44">
        <v>0</v>
      </c>
      <c r="M649" s="44">
        <v>0</v>
      </c>
      <c r="N649" s="44">
        <v>0</v>
      </c>
      <c r="O649" s="44">
        <v>0</v>
      </c>
      <c r="P649" s="44">
        <v>0</v>
      </c>
      <c r="Q649" s="44">
        <v>0</v>
      </c>
      <c r="R649" s="44">
        <v>0</v>
      </c>
    </row>
    <row r="650" spans="1:18" s="30" customFormat="1" ht="15">
      <c r="A650" s="219"/>
      <c r="B650" s="221"/>
      <c r="C650" s="31" t="s">
        <v>7</v>
      </c>
      <c r="D650" s="220"/>
      <c r="E650" s="220"/>
      <c r="F650" s="56">
        <f t="shared" si="187"/>
        <v>80645.88989</v>
      </c>
      <c r="G650" s="44">
        <v>0</v>
      </c>
      <c r="H650" s="44">
        <v>0</v>
      </c>
      <c r="I650" s="44">
        <v>22000</v>
      </c>
      <c r="J650" s="44">
        <v>58645.88989</v>
      </c>
      <c r="K650" s="44">
        <v>0</v>
      </c>
      <c r="L650" s="44">
        <v>0</v>
      </c>
      <c r="M650" s="44">
        <v>0</v>
      </c>
      <c r="N650" s="44">
        <v>0</v>
      </c>
      <c r="O650" s="44">
        <v>0</v>
      </c>
      <c r="P650" s="44">
        <v>0</v>
      </c>
      <c r="Q650" s="44">
        <v>0</v>
      </c>
      <c r="R650" s="44">
        <v>0</v>
      </c>
    </row>
    <row r="651" spans="1:18" s="30" customFormat="1" ht="15">
      <c r="A651" s="219"/>
      <c r="B651" s="221"/>
      <c r="C651" s="31" t="s">
        <v>8</v>
      </c>
      <c r="D651" s="220"/>
      <c r="E651" s="220"/>
      <c r="F651" s="56">
        <f t="shared" si="187"/>
        <v>8960.65443</v>
      </c>
      <c r="G651" s="44">
        <v>0</v>
      </c>
      <c r="H651" s="44">
        <f>H650/0.9*0.1</f>
        <v>0</v>
      </c>
      <c r="I651" s="44">
        <f>I650/0.9*0.1</f>
        <v>2444.44444</v>
      </c>
      <c r="J651" s="44">
        <f>J650/0.9*0.1</f>
        <v>6516.20999</v>
      </c>
      <c r="K651" s="44">
        <v>0</v>
      </c>
      <c r="L651" s="44">
        <v>0</v>
      </c>
      <c r="M651" s="44">
        <v>0</v>
      </c>
      <c r="N651" s="44">
        <v>0</v>
      </c>
      <c r="O651" s="44">
        <v>0</v>
      </c>
      <c r="P651" s="44">
        <v>0</v>
      </c>
      <c r="Q651" s="44">
        <v>0</v>
      </c>
      <c r="R651" s="44">
        <v>0</v>
      </c>
    </row>
    <row r="652" spans="1:18" s="30" customFormat="1" ht="15">
      <c r="A652" s="219"/>
      <c r="B652" s="222"/>
      <c r="C652" s="31" t="s">
        <v>87</v>
      </c>
      <c r="D652" s="220"/>
      <c r="E652" s="220"/>
      <c r="F652" s="56">
        <f t="shared" si="187"/>
        <v>0</v>
      </c>
      <c r="G652" s="44">
        <v>0</v>
      </c>
      <c r="H652" s="44">
        <v>0</v>
      </c>
      <c r="I652" s="44">
        <v>0</v>
      </c>
      <c r="J652" s="44">
        <v>0</v>
      </c>
      <c r="K652" s="44">
        <v>0</v>
      </c>
      <c r="L652" s="44">
        <v>0</v>
      </c>
      <c r="M652" s="44">
        <v>0</v>
      </c>
      <c r="N652" s="44">
        <v>0</v>
      </c>
      <c r="O652" s="44">
        <v>0</v>
      </c>
      <c r="P652" s="44">
        <v>0</v>
      </c>
      <c r="Q652" s="44">
        <v>0</v>
      </c>
      <c r="R652" s="44">
        <v>0</v>
      </c>
    </row>
    <row r="653" spans="1:18" s="30" customFormat="1" ht="15" hidden="1">
      <c r="A653" s="219" t="s">
        <v>685</v>
      </c>
      <c r="B653" s="52" t="s">
        <v>439</v>
      </c>
      <c r="C653" s="51" t="s">
        <v>119</v>
      </c>
      <c r="D653" s="220"/>
      <c r="E653" s="220"/>
      <c r="F653" s="56">
        <f t="shared" si="187"/>
        <v>0</v>
      </c>
      <c r="G653" s="46">
        <f>SUM(G654:G657)</f>
        <v>0</v>
      </c>
      <c r="H653" s="46">
        <f aca="true" t="shared" si="202" ref="H653:R653">SUM(H654:H657)</f>
        <v>0</v>
      </c>
      <c r="I653" s="46">
        <f t="shared" si="202"/>
        <v>0</v>
      </c>
      <c r="J653" s="46">
        <f t="shared" si="202"/>
        <v>0</v>
      </c>
      <c r="K653" s="46">
        <f t="shared" si="202"/>
        <v>0</v>
      </c>
      <c r="L653" s="46">
        <f t="shared" si="202"/>
        <v>0</v>
      </c>
      <c r="M653" s="46">
        <f t="shared" si="202"/>
        <v>0</v>
      </c>
      <c r="N653" s="46">
        <f t="shared" si="202"/>
        <v>0</v>
      </c>
      <c r="O653" s="46">
        <f t="shared" si="202"/>
        <v>0</v>
      </c>
      <c r="P653" s="46">
        <f t="shared" si="202"/>
        <v>0</v>
      </c>
      <c r="Q653" s="46">
        <f t="shared" si="202"/>
        <v>0</v>
      </c>
      <c r="R653" s="46">
        <f t="shared" si="202"/>
        <v>0</v>
      </c>
    </row>
    <row r="654" spans="1:18" s="30" customFormat="1" ht="15" hidden="1">
      <c r="A654" s="219"/>
      <c r="B654" s="221" t="s">
        <v>462</v>
      </c>
      <c r="C654" s="31" t="s">
        <v>6</v>
      </c>
      <c r="D654" s="220"/>
      <c r="E654" s="220"/>
      <c r="F654" s="56">
        <f t="shared" si="187"/>
        <v>0</v>
      </c>
      <c r="G654" s="44">
        <v>0</v>
      </c>
      <c r="H654" s="44">
        <v>0</v>
      </c>
      <c r="I654" s="44">
        <v>0</v>
      </c>
      <c r="J654" s="44">
        <v>0</v>
      </c>
      <c r="K654" s="44">
        <v>0</v>
      </c>
      <c r="L654" s="44">
        <v>0</v>
      </c>
      <c r="M654" s="44">
        <v>0</v>
      </c>
      <c r="N654" s="44">
        <v>0</v>
      </c>
      <c r="O654" s="44">
        <v>0</v>
      </c>
      <c r="P654" s="44">
        <v>0</v>
      </c>
      <c r="Q654" s="44">
        <v>0</v>
      </c>
      <c r="R654" s="44">
        <v>0</v>
      </c>
    </row>
    <row r="655" spans="1:18" s="30" customFormat="1" ht="15" hidden="1">
      <c r="A655" s="219"/>
      <c r="B655" s="221"/>
      <c r="C655" s="31" t="s">
        <v>7</v>
      </c>
      <c r="D655" s="220"/>
      <c r="E655" s="220"/>
      <c r="F655" s="56">
        <f t="shared" si="187"/>
        <v>0</v>
      </c>
      <c r="G655" s="44">
        <v>0</v>
      </c>
      <c r="H655" s="44">
        <v>0</v>
      </c>
      <c r="I655" s="44">
        <v>0</v>
      </c>
      <c r="J655" s="44">
        <v>0</v>
      </c>
      <c r="K655" s="44">
        <v>0</v>
      </c>
      <c r="L655" s="44">
        <v>0</v>
      </c>
      <c r="M655" s="44">
        <v>0</v>
      </c>
      <c r="N655" s="44">
        <v>0</v>
      </c>
      <c r="O655" s="44">
        <v>0</v>
      </c>
      <c r="P655" s="44">
        <v>0</v>
      </c>
      <c r="Q655" s="44">
        <v>0</v>
      </c>
      <c r="R655" s="44">
        <v>0</v>
      </c>
    </row>
    <row r="656" spans="1:18" s="30" customFormat="1" ht="15" hidden="1">
      <c r="A656" s="219"/>
      <c r="B656" s="221"/>
      <c r="C656" s="31" t="s">
        <v>8</v>
      </c>
      <c r="D656" s="220"/>
      <c r="E656" s="220"/>
      <c r="F656" s="56">
        <f t="shared" si="187"/>
        <v>0</v>
      </c>
      <c r="G656" s="44">
        <v>0</v>
      </c>
      <c r="H656" s="44">
        <f>H655/0.9*0.1</f>
        <v>0</v>
      </c>
      <c r="I656" s="44">
        <f>I655/0.9*0.1</f>
        <v>0</v>
      </c>
      <c r="J656" s="44">
        <f>J655/0.9*0.1</f>
        <v>0</v>
      </c>
      <c r="K656" s="44">
        <v>0</v>
      </c>
      <c r="L656" s="44">
        <v>0</v>
      </c>
      <c r="M656" s="44">
        <v>0</v>
      </c>
      <c r="N656" s="44">
        <v>0</v>
      </c>
      <c r="O656" s="44">
        <v>0</v>
      </c>
      <c r="P656" s="44">
        <v>0</v>
      </c>
      <c r="Q656" s="44">
        <v>0</v>
      </c>
      <c r="R656" s="44">
        <v>0</v>
      </c>
    </row>
    <row r="657" spans="1:18" s="30" customFormat="1" ht="15" hidden="1">
      <c r="A657" s="219"/>
      <c r="B657" s="222"/>
      <c r="C657" s="31" t="s">
        <v>87</v>
      </c>
      <c r="D657" s="220"/>
      <c r="E657" s="220"/>
      <c r="F657" s="56">
        <f t="shared" si="187"/>
        <v>0</v>
      </c>
      <c r="G657" s="44">
        <v>0</v>
      </c>
      <c r="H657" s="44">
        <v>0</v>
      </c>
      <c r="I657" s="44">
        <v>0</v>
      </c>
      <c r="J657" s="44">
        <v>0</v>
      </c>
      <c r="K657" s="44">
        <v>0</v>
      </c>
      <c r="L657" s="44">
        <v>0</v>
      </c>
      <c r="M657" s="44">
        <v>0</v>
      </c>
      <c r="N657" s="44">
        <v>0</v>
      </c>
      <c r="O657" s="44">
        <v>0</v>
      </c>
      <c r="P657" s="44">
        <v>0</v>
      </c>
      <c r="Q657" s="44">
        <v>0</v>
      </c>
      <c r="R657" s="44">
        <v>0</v>
      </c>
    </row>
    <row r="658" spans="1:18" s="49" customFormat="1" ht="15" customHeight="1" hidden="1">
      <c r="A658" s="219" t="s">
        <v>686</v>
      </c>
      <c r="B658" s="52" t="s">
        <v>444</v>
      </c>
      <c r="C658" s="51" t="s">
        <v>119</v>
      </c>
      <c r="D658" s="220"/>
      <c r="E658" s="220"/>
      <c r="F658" s="56">
        <f t="shared" si="187"/>
        <v>0</v>
      </c>
      <c r="G658" s="46">
        <f>SUM(G659:G662)</f>
        <v>0</v>
      </c>
      <c r="H658" s="46">
        <f aca="true" t="shared" si="203" ref="H658:R658">SUM(H659:H662)</f>
        <v>0</v>
      </c>
      <c r="I658" s="46">
        <f t="shared" si="203"/>
        <v>0</v>
      </c>
      <c r="J658" s="46">
        <f t="shared" si="203"/>
        <v>0</v>
      </c>
      <c r="K658" s="46">
        <f t="shared" si="203"/>
        <v>0</v>
      </c>
      <c r="L658" s="46">
        <f t="shared" si="203"/>
        <v>0</v>
      </c>
      <c r="M658" s="46">
        <f t="shared" si="203"/>
        <v>0</v>
      </c>
      <c r="N658" s="46">
        <f t="shared" si="203"/>
        <v>0</v>
      </c>
      <c r="O658" s="46">
        <f t="shared" si="203"/>
        <v>0</v>
      </c>
      <c r="P658" s="46">
        <f t="shared" si="203"/>
        <v>0</v>
      </c>
      <c r="Q658" s="46">
        <f t="shared" si="203"/>
        <v>0</v>
      </c>
      <c r="R658" s="46">
        <f t="shared" si="203"/>
        <v>0</v>
      </c>
    </row>
    <row r="659" spans="1:18" s="49" customFormat="1" ht="17.25" customHeight="1" hidden="1">
      <c r="A659" s="219"/>
      <c r="B659" s="221" t="s">
        <v>463</v>
      </c>
      <c r="C659" s="31" t="s">
        <v>6</v>
      </c>
      <c r="D659" s="220"/>
      <c r="E659" s="220"/>
      <c r="F659" s="56">
        <f t="shared" si="187"/>
        <v>0</v>
      </c>
      <c r="G659" s="44">
        <v>0</v>
      </c>
      <c r="H659" s="44">
        <v>0</v>
      </c>
      <c r="I659" s="44">
        <v>0</v>
      </c>
      <c r="J659" s="44">
        <v>0</v>
      </c>
      <c r="K659" s="44">
        <v>0</v>
      </c>
      <c r="L659" s="44">
        <v>0</v>
      </c>
      <c r="M659" s="44">
        <v>0</v>
      </c>
      <c r="N659" s="44">
        <v>0</v>
      </c>
      <c r="O659" s="44">
        <v>0</v>
      </c>
      <c r="P659" s="44">
        <v>0</v>
      </c>
      <c r="Q659" s="44">
        <v>0</v>
      </c>
      <c r="R659" s="44">
        <v>0</v>
      </c>
    </row>
    <row r="660" spans="1:18" s="49" customFormat="1" ht="15.75" customHeight="1" hidden="1">
      <c r="A660" s="219"/>
      <c r="B660" s="221"/>
      <c r="C660" s="31" t="s">
        <v>7</v>
      </c>
      <c r="D660" s="220"/>
      <c r="E660" s="220"/>
      <c r="F660" s="56">
        <f t="shared" si="187"/>
        <v>0</v>
      </c>
      <c r="G660" s="44">
        <v>0</v>
      </c>
      <c r="H660" s="44">
        <v>0</v>
      </c>
      <c r="I660" s="44">
        <v>0</v>
      </c>
      <c r="J660" s="44">
        <v>0</v>
      </c>
      <c r="K660" s="44">
        <v>0</v>
      </c>
      <c r="L660" s="44">
        <v>0</v>
      </c>
      <c r="M660" s="44">
        <v>0</v>
      </c>
      <c r="N660" s="44">
        <v>0</v>
      </c>
      <c r="O660" s="44">
        <v>0</v>
      </c>
      <c r="P660" s="44">
        <v>0</v>
      </c>
      <c r="Q660" s="44">
        <v>0</v>
      </c>
      <c r="R660" s="44">
        <v>0</v>
      </c>
    </row>
    <row r="661" spans="1:18" s="49" customFormat="1" ht="18" customHeight="1" hidden="1">
      <c r="A661" s="219"/>
      <c r="B661" s="221"/>
      <c r="C661" s="31" t="s">
        <v>8</v>
      </c>
      <c r="D661" s="220"/>
      <c r="E661" s="220"/>
      <c r="F661" s="56">
        <f t="shared" si="187"/>
        <v>0</v>
      </c>
      <c r="G661" s="44">
        <v>0</v>
      </c>
      <c r="H661" s="44">
        <f>H660/0.9*0.1</f>
        <v>0</v>
      </c>
      <c r="I661" s="44">
        <f>I660/0.9*0.1</f>
        <v>0</v>
      </c>
      <c r="J661" s="44">
        <f>J660/0.9*0.1</f>
        <v>0</v>
      </c>
      <c r="K661" s="44">
        <v>0</v>
      </c>
      <c r="L661" s="44">
        <f>L660/0.9*0.1</f>
        <v>0</v>
      </c>
      <c r="M661" s="44">
        <v>0</v>
      </c>
      <c r="N661" s="44">
        <v>0</v>
      </c>
      <c r="O661" s="44">
        <v>0</v>
      </c>
      <c r="P661" s="44">
        <v>0</v>
      </c>
      <c r="Q661" s="44">
        <v>0</v>
      </c>
      <c r="R661" s="44">
        <v>0</v>
      </c>
    </row>
    <row r="662" spans="1:18" s="49" customFormat="1" ht="15.75" customHeight="1" hidden="1">
      <c r="A662" s="219"/>
      <c r="B662" s="222"/>
      <c r="C662" s="31" t="s">
        <v>87</v>
      </c>
      <c r="D662" s="220"/>
      <c r="E662" s="220"/>
      <c r="F662" s="56">
        <f t="shared" si="187"/>
        <v>0</v>
      </c>
      <c r="G662" s="44">
        <v>0</v>
      </c>
      <c r="H662" s="44">
        <v>0</v>
      </c>
      <c r="I662" s="44">
        <v>0</v>
      </c>
      <c r="J662" s="44">
        <v>0</v>
      </c>
      <c r="K662" s="44">
        <v>0</v>
      </c>
      <c r="L662" s="44">
        <v>0</v>
      </c>
      <c r="M662" s="44">
        <v>0</v>
      </c>
      <c r="N662" s="44">
        <v>0</v>
      </c>
      <c r="O662" s="44">
        <v>0</v>
      </c>
      <c r="P662" s="44">
        <v>0</v>
      </c>
      <c r="Q662" s="44">
        <v>0</v>
      </c>
      <c r="R662" s="44">
        <v>0</v>
      </c>
    </row>
    <row r="663" spans="1:18" s="49" customFormat="1" ht="15">
      <c r="A663" s="228" t="s">
        <v>47</v>
      </c>
      <c r="B663" s="57" t="s">
        <v>254</v>
      </c>
      <c r="C663" s="59" t="s">
        <v>119</v>
      </c>
      <c r="D663" s="226"/>
      <c r="E663" s="226"/>
      <c r="F663" s="56">
        <f t="shared" si="187"/>
        <v>6278.7</v>
      </c>
      <c r="G663" s="56">
        <f>SUM(G664:G667)</f>
        <v>6278.7</v>
      </c>
      <c r="H663" s="56">
        <f aca="true" t="shared" si="204" ref="H663:R663">SUM(H664:H667)</f>
        <v>0</v>
      </c>
      <c r="I663" s="56">
        <f t="shared" si="204"/>
        <v>0</v>
      </c>
      <c r="J663" s="56">
        <f t="shared" si="204"/>
        <v>0</v>
      </c>
      <c r="K663" s="56">
        <f t="shared" si="204"/>
        <v>0</v>
      </c>
      <c r="L663" s="56">
        <f t="shared" si="204"/>
        <v>0</v>
      </c>
      <c r="M663" s="56">
        <f t="shared" si="204"/>
        <v>0</v>
      </c>
      <c r="N663" s="56">
        <f t="shared" si="204"/>
        <v>0</v>
      </c>
      <c r="O663" s="56">
        <f t="shared" si="204"/>
        <v>0</v>
      </c>
      <c r="P663" s="56">
        <f t="shared" si="204"/>
        <v>0</v>
      </c>
      <c r="Q663" s="56">
        <f t="shared" si="204"/>
        <v>0</v>
      </c>
      <c r="R663" s="56">
        <f t="shared" si="204"/>
        <v>0</v>
      </c>
    </row>
    <row r="664" spans="1:18" s="49" customFormat="1" ht="25.5">
      <c r="A664" s="228"/>
      <c r="B664" s="223" t="s">
        <v>77</v>
      </c>
      <c r="C664" s="55" t="s">
        <v>6</v>
      </c>
      <c r="D664" s="226"/>
      <c r="E664" s="226"/>
      <c r="F664" s="56">
        <f t="shared" si="187"/>
        <v>0</v>
      </c>
      <c r="G664" s="56">
        <v>0</v>
      </c>
      <c r="H664" s="56">
        <v>0</v>
      </c>
      <c r="I664" s="56">
        <v>0</v>
      </c>
      <c r="J664" s="56">
        <v>0</v>
      </c>
      <c r="K664" s="56">
        <v>0</v>
      </c>
      <c r="L664" s="56">
        <v>0</v>
      </c>
      <c r="M664" s="56">
        <v>0</v>
      </c>
      <c r="N664" s="56">
        <v>0</v>
      </c>
      <c r="O664" s="56">
        <v>0</v>
      </c>
      <c r="P664" s="56">
        <v>0</v>
      </c>
      <c r="Q664" s="56">
        <v>0</v>
      </c>
      <c r="R664" s="56">
        <v>0</v>
      </c>
    </row>
    <row r="665" spans="1:18" s="49" customFormat="1" ht="15">
      <c r="A665" s="228"/>
      <c r="B665" s="223"/>
      <c r="C665" s="55" t="s">
        <v>7</v>
      </c>
      <c r="D665" s="226"/>
      <c r="E665" s="226"/>
      <c r="F665" s="56">
        <f t="shared" si="187"/>
        <v>6278.7</v>
      </c>
      <c r="G665" s="56">
        <v>6278.7</v>
      </c>
      <c r="H665" s="56">
        <v>0</v>
      </c>
      <c r="I665" s="56">
        <v>0</v>
      </c>
      <c r="J665" s="56">
        <v>0</v>
      </c>
      <c r="K665" s="56">
        <v>0</v>
      </c>
      <c r="L665" s="56">
        <v>0</v>
      </c>
      <c r="M665" s="56">
        <v>0</v>
      </c>
      <c r="N665" s="56">
        <v>0</v>
      </c>
      <c r="O665" s="56">
        <v>0</v>
      </c>
      <c r="P665" s="56">
        <v>0</v>
      </c>
      <c r="Q665" s="56">
        <v>0</v>
      </c>
      <c r="R665" s="56">
        <v>0</v>
      </c>
    </row>
    <row r="666" spans="1:18" s="49" customFormat="1" ht="15">
      <c r="A666" s="228"/>
      <c r="B666" s="223"/>
      <c r="C666" s="55" t="s">
        <v>8</v>
      </c>
      <c r="D666" s="226"/>
      <c r="E666" s="226"/>
      <c r="F666" s="56">
        <f t="shared" si="187"/>
        <v>0</v>
      </c>
      <c r="G666" s="56">
        <v>0</v>
      </c>
      <c r="H666" s="56">
        <v>0</v>
      </c>
      <c r="I666" s="56">
        <v>0</v>
      </c>
      <c r="J666" s="56">
        <v>0</v>
      </c>
      <c r="K666" s="56">
        <v>0</v>
      </c>
      <c r="L666" s="56">
        <v>0</v>
      </c>
      <c r="M666" s="56">
        <v>0</v>
      </c>
      <c r="N666" s="56">
        <v>0</v>
      </c>
      <c r="O666" s="56">
        <v>0</v>
      </c>
      <c r="P666" s="56">
        <v>0</v>
      </c>
      <c r="Q666" s="56">
        <v>0</v>
      </c>
      <c r="R666" s="56">
        <v>0</v>
      </c>
    </row>
    <row r="667" spans="1:18" s="49" customFormat="1" ht="25.5">
      <c r="A667" s="228"/>
      <c r="B667" s="224"/>
      <c r="C667" s="55" t="s">
        <v>87</v>
      </c>
      <c r="D667" s="226"/>
      <c r="E667" s="226"/>
      <c r="F667" s="56">
        <f t="shared" si="187"/>
        <v>0</v>
      </c>
      <c r="G667" s="56">
        <v>0</v>
      </c>
      <c r="H667" s="56">
        <v>0</v>
      </c>
      <c r="I667" s="56">
        <v>0</v>
      </c>
      <c r="J667" s="56">
        <v>0</v>
      </c>
      <c r="K667" s="56">
        <v>0</v>
      </c>
      <c r="L667" s="56">
        <v>0</v>
      </c>
      <c r="M667" s="56">
        <v>0</v>
      </c>
      <c r="N667" s="56">
        <v>0</v>
      </c>
      <c r="O667" s="56">
        <v>0</v>
      </c>
      <c r="P667" s="56">
        <v>0</v>
      </c>
      <c r="Q667" s="56">
        <v>0</v>
      </c>
      <c r="R667" s="56">
        <v>0</v>
      </c>
    </row>
    <row r="668" spans="1:18" s="49" customFormat="1" ht="15">
      <c r="A668" s="228" t="s">
        <v>48</v>
      </c>
      <c r="B668" s="57" t="s">
        <v>253</v>
      </c>
      <c r="C668" s="59" t="s">
        <v>119</v>
      </c>
      <c r="D668" s="226"/>
      <c r="E668" s="226"/>
      <c r="F668" s="56">
        <f t="shared" si="187"/>
        <v>213732.99153</v>
      </c>
      <c r="G668" s="56">
        <f aca="true" t="shared" si="205" ref="G668:R668">SUM(G669:G672)</f>
        <v>0</v>
      </c>
      <c r="H668" s="56">
        <f t="shared" si="205"/>
        <v>0</v>
      </c>
      <c r="I668" s="56">
        <f t="shared" si="205"/>
        <v>0</v>
      </c>
      <c r="J668" s="56">
        <f t="shared" si="205"/>
        <v>0</v>
      </c>
      <c r="K668" s="56">
        <f t="shared" si="205"/>
        <v>208859.24153</v>
      </c>
      <c r="L668" s="56">
        <f t="shared" si="205"/>
        <v>4873.75</v>
      </c>
      <c r="M668" s="56">
        <f t="shared" si="205"/>
        <v>0</v>
      </c>
      <c r="N668" s="56">
        <f t="shared" si="205"/>
        <v>0</v>
      </c>
      <c r="O668" s="56">
        <f t="shared" si="205"/>
        <v>0</v>
      </c>
      <c r="P668" s="56">
        <f t="shared" si="205"/>
        <v>0</v>
      </c>
      <c r="Q668" s="56">
        <f t="shared" si="205"/>
        <v>0</v>
      </c>
      <c r="R668" s="56">
        <f t="shared" si="205"/>
        <v>0</v>
      </c>
    </row>
    <row r="669" spans="1:18" s="49" customFormat="1" ht="25.5">
      <c r="A669" s="228"/>
      <c r="B669" s="223" t="s">
        <v>381</v>
      </c>
      <c r="C669" s="55" t="s">
        <v>6</v>
      </c>
      <c r="D669" s="226"/>
      <c r="E669" s="226"/>
      <c r="F669" s="56">
        <f t="shared" si="187"/>
        <v>0</v>
      </c>
      <c r="G669" s="56">
        <f>G674+G679</f>
        <v>0</v>
      </c>
      <c r="H669" s="56">
        <f aca="true" t="shared" si="206" ref="H669:R669">H674+H679</f>
        <v>0</v>
      </c>
      <c r="I669" s="56">
        <f t="shared" si="206"/>
        <v>0</v>
      </c>
      <c r="J669" s="56">
        <f t="shared" si="206"/>
        <v>0</v>
      </c>
      <c r="K669" s="56">
        <f t="shared" si="206"/>
        <v>0</v>
      </c>
      <c r="L669" s="56">
        <f t="shared" si="206"/>
        <v>0</v>
      </c>
      <c r="M669" s="56">
        <f t="shared" si="206"/>
        <v>0</v>
      </c>
      <c r="N669" s="56">
        <f t="shared" si="206"/>
        <v>0</v>
      </c>
      <c r="O669" s="56">
        <f t="shared" si="206"/>
        <v>0</v>
      </c>
      <c r="P669" s="56">
        <f t="shared" si="206"/>
        <v>0</v>
      </c>
      <c r="Q669" s="56">
        <f t="shared" si="206"/>
        <v>0</v>
      </c>
      <c r="R669" s="56">
        <f t="shared" si="206"/>
        <v>0</v>
      </c>
    </row>
    <row r="670" spans="1:18" s="49" customFormat="1" ht="15">
      <c r="A670" s="228"/>
      <c r="B670" s="223"/>
      <c r="C670" s="55" t="s">
        <v>7</v>
      </c>
      <c r="D670" s="226"/>
      <c r="E670" s="226"/>
      <c r="F670" s="56">
        <f t="shared" si="187"/>
        <v>149613.09407</v>
      </c>
      <c r="G670" s="56">
        <f aca="true" t="shared" si="207" ref="G670:R672">G675+G680</f>
        <v>0</v>
      </c>
      <c r="H670" s="56">
        <f t="shared" si="207"/>
        <v>0</v>
      </c>
      <c r="I670" s="56">
        <f t="shared" si="207"/>
        <v>0</v>
      </c>
      <c r="J670" s="56">
        <f t="shared" si="207"/>
        <v>0</v>
      </c>
      <c r="K670" s="56">
        <f t="shared" si="207"/>
        <v>146201.46907</v>
      </c>
      <c r="L670" s="56">
        <f t="shared" si="207"/>
        <v>3411.625</v>
      </c>
      <c r="M670" s="56">
        <f t="shared" si="207"/>
        <v>0</v>
      </c>
      <c r="N670" s="56">
        <f t="shared" si="207"/>
        <v>0</v>
      </c>
      <c r="O670" s="56">
        <f t="shared" si="207"/>
        <v>0</v>
      </c>
      <c r="P670" s="56">
        <f t="shared" si="207"/>
        <v>0</v>
      </c>
      <c r="Q670" s="56">
        <f t="shared" si="207"/>
        <v>0</v>
      </c>
      <c r="R670" s="56">
        <f t="shared" si="207"/>
        <v>0</v>
      </c>
    </row>
    <row r="671" spans="1:18" s="49" customFormat="1" ht="15">
      <c r="A671" s="228"/>
      <c r="B671" s="223"/>
      <c r="C671" s="55" t="s">
        <v>8</v>
      </c>
      <c r="D671" s="226"/>
      <c r="E671" s="226"/>
      <c r="F671" s="56">
        <f t="shared" si="187"/>
        <v>64119.89746</v>
      </c>
      <c r="G671" s="56">
        <f t="shared" si="207"/>
        <v>0</v>
      </c>
      <c r="H671" s="56">
        <f t="shared" si="207"/>
        <v>0</v>
      </c>
      <c r="I671" s="56">
        <f t="shared" si="207"/>
        <v>0</v>
      </c>
      <c r="J671" s="56">
        <f t="shared" si="207"/>
        <v>0</v>
      </c>
      <c r="K671" s="56">
        <f t="shared" si="207"/>
        <v>62657.77246</v>
      </c>
      <c r="L671" s="56">
        <f t="shared" si="207"/>
        <v>1462.125</v>
      </c>
      <c r="M671" s="56">
        <f t="shared" si="207"/>
        <v>0</v>
      </c>
      <c r="N671" s="56">
        <f t="shared" si="207"/>
        <v>0</v>
      </c>
      <c r="O671" s="56">
        <f t="shared" si="207"/>
        <v>0</v>
      </c>
      <c r="P671" s="56">
        <f t="shared" si="207"/>
        <v>0</v>
      </c>
      <c r="Q671" s="56">
        <f t="shared" si="207"/>
        <v>0</v>
      </c>
      <c r="R671" s="56">
        <f t="shared" si="207"/>
        <v>0</v>
      </c>
    </row>
    <row r="672" spans="1:18" s="49" customFormat="1" ht="21.75" customHeight="1">
      <c r="A672" s="228"/>
      <c r="B672" s="224"/>
      <c r="C672" s="55" t="s">
        <v>87</v>
      </c>
      <c r="D672" s="226"/>
      <c r="E672" s="226"/>
      <c r="F672" s="56">
        <f t="shared" si="187"/>
        <v>0</v>
      </c>
      <c r="G672" s="56">
        <f t="shared" si="207"/>
        <v>0</v>
      </c>
      <c r="H672" s="56">
        <f t="shared" si="207"/>
        <v>0</v>
      </c>
      <c r="I672" s="56">
        <f t="shared" si="207"/>
        <v>0</v>
      </c>
      <c r="J672" s="56">
        <f t="shared" si="207"/>
        <v>0</v>
      </c>
      <c r="K672" s="56">
        <f t="shared" si="207"/>
        <v>0</v>
      </c>
      <c r="L672" s="56">
        <f t="shared" si="207"/>
        <v>0</v>
      </c>
      <c r="M672" s="56">
        <f t="shared" si="207"/>
        <v>0</v>
      </c>
      <c r="N672" s="56">
        <f t="shared" si="207"/>
        <v>0</v>
      </c>
      <c r="O672" s="56">
        <f t="shared" si="207"/>
        <v>0</v>
      </c>
      <c r="P672" s="56">
        <f t="shared" si="207"/>
        <v>0</v>
      </c>
      <c r="Q672" s="56">
        <f t="shared" si="207"/>
        <v>0</v>
      </c>
      <c r="R672" s="56">
        <f t="shared" si="207"/>
        <v>0</v>
      </c>
    </row>
    <row r="673" spans="1:18" s="49" customFormat="1" ht="15">
      <c r="A673" s="219" t="s">
        <v>755</v>
      </c>
      <c r="B673" s="52" t="s">
        <v>252</v>
      </c>
      <c r="C673" s="51" t="s">
        <v>119</v>
      </c>
      <c r="D673" s="220"/>
      <c r="E673" s="220"/>
      <c r="F673" s="56">
        <f t="shared" si="187"/>
        <v>194250</v>
      </c>
      <c r="G673" s="46">
        <f aca="true" t="shared" si="208" ref="G673:R673">SUM(G674:G677)</f>
        <v>0</v>
      </c>
      <c r="H673" s="46">
        <f t="shared" si="208"/>
        <v>0</v>
      </c>
      <c r="I673" s="46">
        <f t="shared" si="208"/>
        <v>0</v>
      </c>
      <c r="J673" s="46">
        <f t="shared" si="208"/>
        <v>0</v>
      </c>
      <c r="K673" s="46">
        <f t="shared" si="208"/>
        <v>194250</v>
      </c>
      <c r="L673" s="46">
        <f t="shared" si="208"/>
        <v>0</v>
      </c>
      <c r="M673" s="46">
        <f t="shared" si="208"/>
        <v>0</v>
      </c>
      <c r="N673" s="46">
        <f t="shared" si="208"/>
        <v>0</v>
      </c>
      <c r="O673" s="46">
        <f t="shared" si="208"/>
        <v>0</v>
      </c>
      <c r="P673" s="46">
        <f t="shared" si="208"/>
        <v>0</v>
      </c>
      <c r="Q673" s="46">
        <f t="shared" si="208"/>
        <v>0</v>
      </c>
      <c r="R673" s="46">
        <f t="shared" si="208"/>
        <v>0</v>
      </c>
    </row>
    <row r="674" spans="1:18" s="49" customFormat="1" ht="15">
      <c r="A674" s="219"/>
      <c r="B674" s="221" t="s">
        <v>382</v>
      </c>
      <c r="C674" s="31" t="s">
        <v>6</v>
      </c>
      <c r="D674" s="220"/>
      <c r="E674" s="220"/>
      <c r="F674" s="56">
        <f t="shared" si="187"/>
        <v>0</v>
      </c>
      <c r="G674" s="44">
        <v>0</v>
      </c>
      <c r="H674" s="44">
        <v>0</v>
      </c>
      <c r="I674" s="44">
        <v>0</v>
      </c>
      <c r="J674" s="44">
        <v>0</v>
      </c>
      <c r="K674" s="44">
        <v>0</v>
      </c>
      <c r="L674" s="44">
        <v>0</v>
      </c>
      <c r="M674" s="44">
        <v>0</v>
      </c>
      <c r="N674" s="44">
        <v>0</v>
      </c>
      <c r="O674" s="44">
        <v>0</v>
      </c>
      <c r="P674" s="44">
        <v>0</v>
      </c>
      <c r="Q674" s="44">
        <v>0</v>
      </c>
      <c r="R674" s="44">
        <v>0</v>
      </c>
    </row>
    <row r="675" spans="1:18" s="49" customFormat="1" ht="15">
      <c r="A675" s="219"/>
      <c r="B675" s="221"/>
      <c r="C675" s="31" t="s">
        <v>7</v>
      </c>
      <c r="D675" s="220"/>
      <c r="E675" s="220"/>
      <c r="F675" s="56">
        <f t="shared" si="187"/>
        <v>135975</v>
      </c>
      <c r="G675" s="44">
        <v>0</v>
      </c>
      <c r="H675" s="44">
        <v>0</v>
      </c>
      <c r="I675" s="44">
        <v>0</v>
      </c>
      <c r="J675" s="44">
        <v>0</v>
      </c>
      <c r="K675" s="44">
        <v>135975</v>
      </c>
      <c r="L675" s="44">
        <v>0</v>
      </c>
      <c r="M675" s="44">
        <v>0</v>
      </c>
      <c r="N675" s="44">
        <v>0</v>
      </c>
      <c r="O675" s="44">
        <v>0</v>
      </c>
      <c r="P675" s="44">
        <v>0</v>
      </c>
      <c r="Q675" s="44">
        <v>0</v>
      </c>
      <c r="R675" s="44">
        <v>0</v>
      </c>
    </row>
    <row r="676" spans="1:18" s="49" customFormat="1" ht="15">
      <c r="A676" s="219"/>
      <c r="B676" s="221"/>
      <c r="C676" s="31" t="s">
        <v>8</v>
      </c>
      <c r="D676" s="220"/>
      <c r="E676" s="220"/>
      <c r="F676" s="56">
        <f t="shared" si="187"/>
        <v>58275</v>
      </c>
      <c r="G676" s="44">
        <f>G675/0.7*0.3</f>
        <v>0</v>
      </c>
      <c r="H676" s="44">
        <f>H675/0.7*0.3</f>
        <v>0</v>
      </c>
      <c r="I676" s="44">
        <v>0</v>
      </c>
      <c r="J676" s="44">
        <f>J675/0.7*0.3</f>
        <v>0</v>
      </c>
      <c r="K676" s="44">
        <f aca="true" t="shared" si="209" ref="K676:R676">K675/0.7*0.3</f>
        <v>58275</v>
      </c>
      <c r="L676" s="44">
        <f t="shared" si="209"/>
        <v>0</v>
      </c>
      <c r="M676" s="44">
        <f t="shared" si="209"/>
        <v>0</v>
      </c>
      <c r="N676" s="44">
        <f t="shared" si="209"/>
        <v>0</v>
      </c>
      <c r="O676" s="44">
        <f t="shared" si="209"/>
        <v>0</v>
      </c>
      <c r="P676" s="44">
        <f t="shared" si="209"/>
        <v>0</v>
      </c>
      <c r="Q676" s="44">
        <f t="shared" si="209"/>
        <v>0</v>
      </c>
      <c r="R676" s="44">
        <f t="shared" si="209"/>
        <v>0</v>
      </c>
    </row>
    <row r="677" spans="1:18" s="49" customFormat="1" ht="15">
      <c r="A677" s="219"/>
      <c r="B677" s="222"/>
      <c r="C677" s="31" t="s">
        <v>87</v>
      </c>
      <c r="D677" s="220"/>
      <c r="E677" s="220"/>
      <c r="F677" s="56">
        <f t="shared" si="187"/>
        <v>0</v>
      </c>
      <c r="G677" s="44">
        <v>0</v>
      </c>
      <c r="H677" s="44">
        <v>0</v>
      </c>
      <c r="I677" s="44">
        <v>0</v>
      </c>
      <c r="J677" s="44">
        <v>0</v>
      </c>
      <c r="K677" s="44">
        <v>0</v>
      </c>
      <c r="L677" s="44">
        <v>0</v>
      </c>
      <c r="M677" s="44">
        <v>0</v>
      </c>
      <c r="N677" s="44">
        <v>0</v>
      </c>
      <c r="O677" s="44">
        <v>0</v>
      </c>
      <c r="P677" s="44">
        <v>0</v>
      </c>
      <c r="Q677" s="44">
        <v>0</v>
      </c>
      <c r="R677" s="44">
        <v>0</v>
      </c>
    </row>
    <row r="678" spans="1:18" s="49" customFormat="1" ht="15">
      <c r="A678" s="219" t="s">
        <v>756</v>
      </c>
      <c r="B678" s="52" t="s">
        <v>251</v>
      </c>
      <c r="C678" s="51" t="s">
        <v>119</v>
      </c>
      <c r="D678" s="220"/>
      <c r="E678" s="220"/>
      <c r="F678" s="56">
        <f>SUM(G678:R678)</f>
        <v>19482.99153</v>
      </c>
      <c r="G678" s="46">
        <f aca="true" t="shared" si="210" ref="G678:R678">SUM(G679:G682)</f>
        <v>0</v>
      </c>
      <c r="H678" s="46">
        <f t="shared" si="210"/>
        <v>0</v>
      </c>
      <c r="I678" s="46">
        <f t="shared" si="210"/>
        <v>0</v>
      </c>
      <c r="J678" s="46">
        <f t="shared" si="210"/>
        <v>0</v>
      </c>
      <c r="K678" s="46">
        <f t="shared" si="210"/>
        <v>14609.24153</v>
      </c>
      <c r="L678" s="46">
        <f t="shared" si="210"/>
        <v>4873.75</v>
      </c>
      <c r="M678" s="46">
        <f t="shared" si="210"/>
        <v>0</v>
      </c>
      <c r="N678" s="46">
        <f t="shared" si="210"/>
        <v>0</v>
      </c>
      <c r="O678" s="46">
        <f t="shared" si="210"/>
        <v>0</v>
      </c>
      <c r="P678" s="46">
        <f t="shared" si="210"/>
        <v>0</v>
      </c>
      <c r="Q678" s="46">
        <f t="shared" si="210"/>
        <v>0</v>
      </c>
      <c r="R678" s="46">
        <f t="shared" si="210"/>
        <v>0</v>
      </c>
    </row>
    <row r="679" spans="1:18" s="49" customFormat="1" ht="17.25" customHeight="1">
      <c r="A679" s="219"/>
      <c r="B679" s="221" t="s">
        <v>383</v>
      </c>
      <c r="C679" s="31" t="s">
        <v>6</v>
      </c>
      <c r="D679" s="220"/>
      <c r="E679" s="220"/>
      <c r="F679" s="56">
        <f>SUM(G679:R679)</f>
        <v>0</v>
      </c>
      <c r="G679" s="44">
        <v>0</v>
      </c>
      <c r="H679" s="44">
        <v>0</v>
      </c>
      <c r="I679" s="44">
        <v>0</v>
      </c>
      <c r="J679" s="44">
        <v>0</v>
      </c>
      <c r="K679" s="44">
        <v>0</v>
      </c>
      <c r="L679" s="44">
        <v>0</v>
      </c>
      <c r="M679" s="44">
        <v>0</v>
      </c>
      <c r="N679" s="44">
        <v>0</v>
      </c>
      <c r="O679" s="44">
        <v>0</v>
      </c>
      <c r="P679" s="44">
        <v>0</v>
      </c>
      <c r="Q679" s="44">
        <v>0</v>
      </c>
      <c r="R679" s="44">
        <v>0</v>
      </c>
    </row>
    <row r="680" spans="1:18" s="49" customFormat="1" ht="17.25" customHeight="1">
      <c r="A680" s="219"/>
      <c r="B680" s="221"/>
      <c r="C680" s="31" t="s">
        <v>7</v>
      </c>
      <c r="D680" s="220"/>
      <c r="E680" s="220"/>
      <c r="F680" s="56">
        <f>SUM(G680:R680)</f>
        <v>13638.09407</v>
      </c>
      <c r="G680" s="44">
        <v>0</v>
      </c>
      <c r="H680" s="44">
        <v>0</v>
      </c>
      <c r="I680" s="44">
        <v>0</v>
      </c>
      <c r="J680" s="44">
        <v>0</v>
      </c>
      <c r="K680" s="44">
        <v>10226.46907</v>
      </c>
      <c r="L680" s="44">
        <v>3411.625</v>
      </c>
      <c r="M680" s="44">
        <v>0</v>
      </c>
      <c r="N680" s="44">
        <v>0</v>
      </c>
      <c r="O680" s="44">
        <v>0</v>
      </c>
      <c r="P680" s="44">
        <v>0</v>
      </c>
      <c r="Q680" s="44">
        <v>0</v>
      </c>
      <c r="R680" s="44">
        <v>0</v>
      </c>
    </row>
    <row r="681" spans="1:18" s="49" customFormat="1" ht="17.25" customHeight="1">
      <c r="A681" s="219"/>
      <c r="B681" s="221"/>
      <c r="C681" s="31" t="s">
        <v>8</v>
      </c>
      <c r="D681" s="220"/>
      <c r="E681" s="220"/>
      <c r="F681" s="56">
        <f>SUM(G681:R681)</f>
        <v>5844.89746</v>
      </c>
      <c r="G681" s="44">
        <f>G680/0.7*0.3</f>
        <v>0</v>
      </c>
      <c r="H681" s="44">
        <f>H680/0.7*0.3</f>
        <v>0</v>
      </c>
      <c r="I681" s="44">
        <v>0</v>
      </c>
      <c r="J681" s="44">
        <f>J680/0.7*0.3</f>
        <v>0</v>
      </c>
      <c r="K681" s="44">
        <f aca="true" t="shared" si="211" ref="K681:R681">K680/0.7*0.3</f>
        <v>4382.77246</v>
      </c>
      <c r="L681" s="44">
        <f t="shared" si="211"/>
        <v>1462.125</v>
      </c>
      <c r="M681" s="44">
        <f t="shared" si="211"/>
        <v>0</v>
      </c>
      <c r="N681" s="44">
        <f t="shared" si="211"/>
        <v>0</v>
      </c>
      <c r="O681" s="44">
        <f t="shared" si="211"/>
        <v>0</v>
      </c>
      <c r="P681" s="44">
        <f t="shared" si="211"/>
        <v>0</v>
      </c>
      <c r="Q681" s="44">
        <f t="shared" si="211"/>
        <v>0</v>
      </c>
      <c r="R681" s="44">
        <f t="shared" si="211"/>
        <v>0</v>
      </c>
    </row>
    <row r="682" spans="1:18" s="49" customFormat="1" ht="18" customHeight="1">
      <c r="A682" s="219"/>
      <c r="B682" s="222"/>
      <c r="C682" s="31" t="s">
        <v>87</v>
      </c>
      <c r="D682" s="220"/>
      <c r="E682" s="220"/>
      <c r="F682" s="56">
        <f>SUM(G682:R682)</f>
        <v>0</v>
      </c>
      <c r="G682" s="44">
        <v>0</v>
      </c>
      <c r="H682" s="44">
        <v>0</v>
      </c>
      <c r="I682" s="44">
        <v>0</v>
      </c>
      <c r="J682" s="44">
        <v>0</v>
      </c>
      <c r="K682" s="44">
        <v>0</v>
      </c>
      <c r="L682" s="44">
        <v>0</v>
      </c>
      <c r="M682" s="44">
        <v>0</v>
      </c>
      <c r="N682" s="44">
        <v>0</v>
      </c>
      <c r="O682" s="44">
        <v>0</v>
      </c>
      <c r="P682" s="44">
        <v>0</v>
      </c>
      <c r="Q682" s="44">
        <v>0</v>
      </c>
      <c r="R682" s="44">
        <v>0</v>
      </c>
    </row>
    <row r="683" spans="1:18" s="49" customFormat="1" ht="15">
      <c r="A683" s="228" t="s">
        <v>67</v>
      </c>
      <c r="B683" s="57" t="s">
        <v>250</v>
      </c>
      <c r="C683" s="59" t="s">
        <v>119</v>
      </c>
      <c r="D683" s="226"/>
      <c r="E683" s="226"/>
      <c r="F683" s="56">
        <f aca="true" t="shared" si="212" ref="F683:F707">SUM(G683:R683)</f>
        <v>15029.56675</v>
      </c>
      <c r="G683" s="56">
        <f>SUM(G684:G687)</f>
        <v>0</v>
      </c>
      <c r="H683" s="56">
        <f aca="true" t="shared" si="213" ref="H683:R683">SUM(H684:H687)</f>
        <v>0</v>
      </c>
      <c r="I683" s="56">
        <f t="shared" si="213"/>
        <v>0</v>
      </c>
      <c r="J683" s="56">
        <f t="shared" si="213"/>
        <v>0</v>
      </c>
      <c r="K683" s="56">
        <f t="shared" si="213"/>
        <v>2026.45231</v>
      </c>
      <c r="L683" s="56">
        <f t="shared" si="213"/>
        <v>6000</v>
      </c>
      <c r="M683" s="56">
        <f t="shared" si="213"/>
        <v>7003.11444</v>
      </c>
      <c r="N683" s="56">
        <f t="shared" si="213"/>
        <v>0</v>
      </c>
      <c r="O683" s="56">
        <f t="shared" si="213"/>
        <v>0</v>
      </c>
      <c r="P683" s="56">
        <f t="shared" si="213"/>
        <v>0</v>
      </c>
      <c r="Q683" s="56">
        <f t="shared" si="213"/>
        <v>0</v>
      </c>
      <c r="R683" s="56">
        <f t="shared" si="213"/>
        <v>0</v>
      </c>
    </row>
    <row r="684" spans="1:18" s="49" customFormat="1" ht="17.25" customHeight="1">
      <c r="A684" s="228"/>
      <c r="B684" s="223" t="s">
        <v>384</v>
      </c>
      <c r="C684" s="55" t="s">
        <v>6</v>
      </c>
      <c r="D684" s="226"/>
      <c r="E684" s="226"/>
      <c r="F684" s="56">
        <f t="shared" si="212"/>
        <v>0</v>
      </c>
      <c r="G684" s="56">
        <f>G689</f>
        <v>0</v>
      </c>
      <c r="H684" s="56">
        <f aca="true" t="shared" si="214" ref="H684:R684">H689</f>
        <v>0</v>
      </c>
      <c r="I684" s="56">
        <f t="shared" si="214"/>
        <v>0</v>
      </c>
      <c r="J684" s="56">
        <f t="shared" si="214"/>
        <v>0</v>
      </c>
      <c r="K684" s="56">
        <f t="shared" si="214"/>
        <v>0</v>
      </c>
      <c r="L684" s="56">
        <f t="shared" si="214"/>
        <v>0</v>
      </c>
      <c r="M684" s="56">
        <f t="shared" si="214"/>
        <v>0</v>
      </c>
      <c r="N684" s="56">
        <f t="shared" si="214"/>
        <v>0</v>
      </c>
      <c r="O684" s="56">
        <f t="shared" si="214"/>
        <v>0</v>
      </c>
      <c r="P684" s="56">
        <f t="shared" si="214"/>
        <v>0</v>
      </c>
      <c r="Q684" s="56">
        <f t="shared" si="214"/>
        <v>0</v>
      </c>
      <c r="R684" s="56">
        <f t="shared" si="214"/>
        <v>0</v>
      </c>
    </row>
    <row r="685" spans="1:18" s="49" customFormat="1" ht="15">
      <c r="A685" s="228"/>
      <c r="B685" s="223"/>
      <c r="C685" s="55" t="s">
        <v>7</v>
      </c>
      <c r="D685" s="226"/>
      <c r="E685" s="226"/>
      <c r="F685" s="56">
        <f t="shared" si="212"/>
        <v>13526.61008</v>
      </c>
      <c r="G685" s="56">
        <f aca="true" t="shared" si="215" ref="G685:R687">G690</f>
        <v>0</v>
      </c>
      <c r="H685" s="56">
        <f t="shared" si="215"/>
        <v>0</v>
      </c>
      <c r="I685" s="56">
        <f t="shared" si="215"/>
        <v>0</v>
      </c>
      <c r="J685" s="56">
        <f t="shared" si="215"/>
        <v>0</v>
      </c>
      <c r="K685" s="56">
        <f t="shared" si="215"/>
        <v>1823.80708</v>
      </c>
      <c r="L685" s="56">
        <f t="shared" si="215"/>
        <v>5400</v>
      </c>
      <c r="M685" s="56">
        <f t="shared" si="215"/>
        <v>6302.803</v>
      </c>
      <c r="N685" s="56">
        <f t="shared" si="215"/>
        <v>0</v>
      </c>
      <c r="O685" s="56">
        <f t="shared" si="215"/>
        <v>0</v>
      </c>
      <c r="P685" s="56">
        <f t="shared" si="215"/>
        <v>0</v>
      </c>
      <c r="Q685" s="56">
        <f t="shared" si="215"/>
        <v>0</v>
      </c>
      <c r="R685" s="56">
        <f t="shared" si="215"/>
        <v>0</v>
      </c>
    </row>
    <row r="686" spans="1:18" s="49" customFormat="1" ht="15">
      <c r="A686" s="228"/>
      <c r="B686" s="223"/>
      <c r="C686" s="55" t="s">
        <v>8</v>
      </c>
      <c r="D686" s="226"/>
      <c r="E686" s="226"/>
      <c r="F686" s="56">
        <f t="shared" si="212"/>
        <v>1502.95667</v>
      </c>
      <c r="G686" s="56">
        <f t="shared" si="215"/>
        <v>0</v>
      </c>
      <c r="H686" s="56">
        <f t="shared" si="215"/>
        <v>0</v>
      </c>
      <c r="I686" s="56">
        <f t="shared" si="215"/>
        <v>0</v>
      </c>
      <c r="J686" s="56">
        <f t="shared" si="215"/>
        <v>0</v>
      </c>
      <c r="K686" s="56">
        <f t="shared" si="215"/>
        <v>202.64523</v>
      </c>
      <c r="L686" s="56">
        <f t="shared" si="215"/>
        <v>600</v>
      </c>
      <c r="M686" s="56">
        <f t="shared" si="215"/>
        <v>700.31144</v>
      </c>
      <c r="N686" s="56">
        <f t="shared" si="215"/>
        <v>0</v>
      </c>
      <c r="O686" s="56">
        <f t="shared" si="215"/>
        <v>0</v>
      </c>
      <c r="P686" s="56">
        <f t="shared" si="215"/>
        <v>0</v>
      </c>
      <c r="Q686" s="56">
        <f t="shared" si="215"/>
        <v>0</v>
      </c>
      <c r="R686" s="56">
        <f t="shared" si="215"/>
        <v>0</v>
      </c>
    </row>
    <row r="687" spans="1:18" s="49" customFormat="1" ht="17.25" customHeight="1">
      <c r="A687" s="228"/>
      <c r="B687" s="224"/>
      <c r="C687" s="55" t="s">
        <v>87</v>
      </c>
      <c r="D687" s="226"/>
      <c r="E687" s="226"/>
      <c r="F687" s="56">
        <f t="shared" si="212"/>
        <v>0</v>
      </c>
      <c r="G687" s="56">
        <f t="shared" si="215"/>
        <v>0</v>
      </c>
      <c r="H687" s="56">
        <f t="shared" si="215"/>
        <v>0</v>
      </c>
      <c r="I687" s="56">
        <f t="shared" si="215"/>
        <v>0</v>
      </c>
      <c r="J687" s="56">
        <f t="shared" si="215"/>
        <v>0</v>
      </c>
      <c r="K687" s="56">
        <f t="shared" si="215"/>
        <v>0</v>
      </c>
      <c r="L687" s="56">
        <f t="shared" si="215"/>
        <v>0</v>
      </c>
      <c r="M687" s="56">
        <f t="shared" si="215"/>
        <v>0</v>
      </c>
      <c r="N687" s="56">
        <f t="shared" si="215"/>
        <v>0</v>
      </c>
      <c r="O687" s="56">
        <f t="shared" si="215"/>
        <v>0</v>
      </c>
      <c r="P687" s="56">
        <f t="shared" si="215"/>
        <v>0</v>
      </c>
      <c r="Q687" s="56">
        <f t="shared" si="215"/>
        <v>0</v>
      </c>
      <c r="R687" s="56">
        <f t="shared" si="215"/>
        <v>0</v>
      </c>
    </row>
    <row r="688" spans="1:18" s="49" customFormat="1" ht="15">
      <c r="A688" s="219" t="s">
        <v>566</v>
      </c>
      <c r="B688" s="52" t="s">
        <v>374</v>
      </c>
      <c r="C688" s="59" t="s">
        <v>119</v>
      </c>
      <c r="D688" s="226"/>
      <c r="E688" s="226"/>
      <c r="F688" s="56">
        <f t="shared" si="212"/>
        <v>15029.56675</v>
      </c>
      <c r="G688" s="56">
        <f>SUM(G689:G692)</f>
        <v>0</v>
      </c>
      <c r="H688" s="56">
        <f aca="true" t="shared" si="216" ref="H688:R688">SUM(H689:H692)</f>
        <v>0</v>
      </c>
      <c r="I688" s="56">
        <f t="shared" si="216"/>
        <v>0</v>
      </c>
      <c r="J688" s="56">
        <f t="shared" si="216"/>
        <v>0</v>
      </c>
      <c r="K688" s="56">
        <f t="shared" si="216"/>
        <v>2026.45231</v>
      </c>
      <c r="L688" s="56">
        <f t="shared" si="216"/>
        <v>6000</v>
      </c>
      <c r="M688" s="56">
        <f t="shared" si="216"/>
        <v>7003.11444</v>
      </c>
      <c r="N688" s="56">
        <f t="shared" si="216"/>
        <v>0</v>
      </c>
      <c r="O688" s="56">
        <f t="shared" si="216"/>
        <v>0</v>
      </c>
      <c r="P688" s="56">
        <f t="shared" si="216"/>
        <v>0</v>
      </c>
      <c r="Q688" s="56">
        <f t="shared" si="216"/>
        <v>0</v>
      </c>
      <c r="R688" s="56">
        <f t="shared" si="216"/>
        <v>0</v>
      </c>
    </row>
    <row r="689" spans="1:18" s="49" customFormat="1" ht="17.25" customHeight="1">
      <c r="A689" s="219"/>
      <c r="B689" s="221" t="s">
        <v>249</v>
      </c>
      <c r="C689" s="31" t="s">
        <v>6</v>
      </c>
      <c r="D689" s="226"/>
      <c r="E689" s="226"/>
      <c r="F689" s="56">
        <f t="shared" si="212"/>
        <v>0</v>
      </c>
      <c r="G689" s="44">
        <v>0</v>
      </c>
      <c r="H689" s="44">
        <v>0</v>
      </c>
      <c r="I689" s="44">
        <v>0</v>
      </c>
      <c r="J689" s="44">
        <v>0</v>
      </c>
      <c r="K689" s="44">
        <v>0</v>
      </c>
      <c r="L689" s="44">
        <v>0</v>
      </c>
      <c r="M689" s="44">
        <v>0</v>
      </c>
      <c r="N689" s="44">
        <v>0</v>
      </c>
      <c r="O689" s="44">
        <v>0</v>
      </c>
      <c r="P689" s="44">
        <v>0</v>
      </c>
      <c r="Q689" s="44">
        <v>0</v>
      </c>
      <c r="R689" s="44">
        <v>0</v>
      </c>
    </row>
    <row r="690" spans="1:18" s="49" customFormat="1" ht="15">
      <c r="A690" s="219"/>
      <c r="B690" s="221"/>
      <c r="C690" s="31" t="s">
        <v>7</v>
      </c>
      <c r="D690" s="226"/>
      <c r="E690" s="226"/>
      <c r="F690" s="56">
        <f t="shared" si="212"/>
        <v>13526.61008</v>
      </c>
      <c r="G690" s="44">
        <v>0</v>
      </c>
      <c r="H690" s="44">
        <v>0</v>
      </c>
      <c r="I690" s="44">
        <v>0</v>
      </c>
      <c r="J690" s="44">
        <v>0</v>
      </c>
      <c r="K690" s="44">
        <v>1823.80708</v>
      </c>
      <c r="L690" s="44">
        <v>5400</v>
      </c>
      <c r="M690" s="44">
        <v>6302.803</v>
      </c>
      <c r="N690" s="44">
        <v>0</v>
      </c>
      <c r="O690" s="44">
        <v>0</v>
      </c>
      <c r="P690" s="44">
        <v>0</v>
      </c>
      <c r="Q690" s="44">
        <v>0</v>
      </c>
      <c r="R690" s="44">
        <v>0</v>
      </c>
    </row>
    <row r="691" spans="1:18" s="49" customFormat="1" ht="15.75" customHeight="1">
      <c r="A691" s="219"/>
      <c r="B691" s="221"/>
      <c r="C691" s="31" t="s">
        <v>8</v>
      </c>
      <c r="D691" s="226"/>
      <c r="E691" s="226"/>
      <c r="F691" s="56">
        <f t="shared" si="212"/>
        <v>1502.95667</v>
      </c>
      <c r="G691" s="44">
        <v>0</v>
      </c>
      <c r="H691" s="44">
        <v>0</v>
      </c>
      <c r="I691" s="44">
        <v>0</v>
      </c>
      <c r="J691" s="44">
        <v>0</v>
      </c>
      <c r="K691" s="44">
        <f aca="true" t="shared" si="217" ref="K691:R691">K690/0.9*0.1</f>
        <v>202.64523</v>
      </c>
      <c r="L691" s="44">
        <f t="shared" si="217"/>
        <v>600</v>
      </c>
      <c r="M691" s="44">
        <f t="shared" si="217"/>
        <v>700.31144</v>
      </c>
      <c r="N691" s="44">
        <f t="shared" si="217"/>
        <v>0</v>
      </c>
      <c r="O691" s="44">
        <f t="shared" si="217"/>
        <v>0</v>
      </c>
      <c r="P691" s="44">
        <f t="shared" si="217"/>
        <v>0</v>
      </c>
      <c r="Q691" s="44">
        <f t="shared" si="217"/>
        <v>0</v>
      </c>
      <c r="R691" s="44">
        <f t="shared" si="217"/>
        <v>0</v>
      </c>
    </row>
    <row r="692" spans="1:18" s="49" customFormat="1" ht="17.25" customHeight="1">
      <c r="A692" s="219"/>
      <c r="B692" s="222"/>
      <c r="C692" s="31" t="s">
        <v>87</v>
      </c>
      <c r="D692" s="226"/>
      <c r="E692" s="226"/>
      <c r="F692" s="56">
        <f t="shared" si="212"/>
        <v>0</v>
      </c>
      <c r="G692" s="44">
        <v>0</v>
      </c>
      <c r="H692" s="44">
        <v>0</v>
      </c>
      <c r="I692" s="44">
        <v>0</v>
      </c>
      <c r="J692" s="44">
        <v>0</v>
      </c>
      <c r="K692" s="44">
        <v>0</v>
      </c>
      <c r="L692" s="44">
        <v>0</v>
      </c>
      <c r="M692" s="44">
        <v>0</v>
      </c>
      <c r="N692" s="44">
        <v>0</v>
      </c>
      <c r="O692" s="44">
        <v>0</v>
      </c>
      <c r="P692" s="44">
        <v>0</v>
      </c>
      <c r="Q692" s="44">
        <v>0</v>
      </c>
      <c r="R692" s="44">
        <v>0</v>
      </c>
    </row>
    <row r="693" spans="1:18" s="48" customFormat="1" ht="14.25">
      <c r="A693" s="228" t="s">
        <v>108</v>
      </c>
      <c r="B693" s="57" t="s">
        <v>387</v>
      </c>
      <c r="C693" s="59" t="s">
        <v>119</v>
      </c>
      <c r="D693" s="226"/>
      <c r="E693" s="226"/>
      <c r="F693" s="56">
        <f t="shared" si="212"/>
        <v>100</v>
      </c>
      <c r="G693" s="56">
        <f>SUM(G694:G697)</f>
        <v>0</v>
      </c>
      <c r="H693" s="56">
        <f aca="true" t="shared" si="218" ref="H693:R693">SUM(H694:H697)</f>
        <v>0</v>
      </c>
      <c r="I693" s="56">
        <f t="shared" si="218"/>
        <v>0</v>
      </c>
      <c r="J693" s="56">
        <f t="shared" si="218"/>
        <v>0</v>
      </c>
      <c r="K693" s="56">
        <f t="shared" si="218"/>
        <v>0</v>
      </c>
      <c r="L693" s="56">
        <f t="shared" si="218"/>
        <v>0</v>
      </c>
      <c r="M693" s="56">
        <f t="shared" si="218"/>
        <v>0</v>
      </c>
      <c r="N693" s="56">
        <f t="shared" si="218"/>
        <v>0</v>
      </c>
      <c r="O693" s="56">
        <f t="shared" si="218"/>
        <v>0</v>
      </c>
      <c r="P693" s="56">
        <f t="shared" si="218"/>
        <v>100</v>
      </c>
      <c r="Q693" s="56">
        <f t="shared" si="218"/>
        <v>0</v>
      </c>
      <c r="R693" s="56">
        <f t="shared" si="218"/>
        <v>0</v>
      </c>
    </row>
    <row r="694" spans="1:18" s="48" customFormat="1" ht="25.5">
      <c r="A694" s="228"/>
      <c r="B694" s="223" t="s">
        <v>388</v>
      </c>
      <c r="C694" s="55" t="s">
        <v>6</v>
      </c>
      <c r="D694" s="226"/>
      <c r="E694" s="226"/>
      <c r="F694" s="56">
        <f t="shared" si="212"/>
        <v>0</v>
      </c>
      <c r="G694" s="56">
        <v>0</v>
      </c>
      <c r="H694" s="56">
        <v>0</v>
      </c>
      <c r="I694" s="56">
        <v>0</v>
      </c>
      <c r="J694" s="56">
        <v>0</v>
      </c>
      <c r="K694" s="56">
        <v>0</v>
      </c>
      <c r="L694" s="56">
        <v>0</v>
      </c>
      <c r="M694" s="56">
        <v>0</v>
      </c>
      <c r="N694" s="56">
        <v>0</v>
      </c>
      <c r="O694" s="56">
        <v>0</v>
      </c>
      <c r="P694" s="56">
        <v>0</v>
      </c>
      <c r="Q694" s="56">
        <v>0</v>
      </c>
      <c r="R694" s="56">
        <v>0</v>
      </c>
    </row>
    <row r="695" spans="1:18" s="48" customFormat="1" ht="14.25">
      <c r="A695" s="228"/>
      <c r="B695" s="223"/>
      <c r="C695" s="55" t="s">
        <v>7</v>
      </c>
      <c r="D695" s="226"/>
      <c r="E695" s="226"/>
      <c r="F695" s="56">
        <f t="shared" si="212"/>
        <v>100</v>
      </c>
      <c r="G695" s="56">
        <v>0</v>
      </c>
      <c r="H695" s="56">
        <v>0</v>
      </c>
      <c r="I695" s="56">
        <v>0</v>
      </c>
      <c r="J695" s="56">
        <v>0</v>
      </c>
      <c r="K695" s="56">
        <v>0</v>
      </c>
      <c r="L695" s="56">
        <v>0</v>
      </c>
      <c r="M695" s="56">
        <v>0</v>
      </c>
      <c r="N695" s="56">
        <v>0</v>
      </c>
      <c r="O695" s="56">
        <v>0</v>
      </c>
      <c r="P695" s="56">
        <v>100</v>
      </c>
      <c r="Q695" s="56">
        <v>0</v>
      </c>
      <c r="R695" s="56">
        <v>0</v>
      </c>
    </row>
    <row r="696" spans="1:18" s="48" customFormat="1" ht="14.25">
      <c r="A696" s="228"/>
      <c r="B696" s="223"/>
      <c r="C696" s="55" t="s">
        <v>8</v>
      </c>
      <c r="D696" s="226"/>
      <c r="E696" s="226"/>
      <c r="F696" s="56">
        <f t="shared" si="212"/>
        <v>0</v>
      </c>
      <c r="G696" s="56">
        <v>0</v>
      </c>
      <c r="H696" s="56">
        <v>0</v>
      </c>
      <c r="I696" s="56">
        <v>0</v>
      </c>
      <c r="J696" s="56">
        <v>0</v>
      </c>
      <c r="K696" s="56">
        <v>0</v>
      </c>
      <c r="L696" s="56">
        <v>0</v>
      </c>
      <c r="M696" s="56">
        <v>0</v>
      </c>
      <c r="N696" s="56">
        <v>0</v>
      </c>
      <c r="O696" s="56">
        <v>0</v>
      </c>
      <c r="P696" s="56">
        <v>0</v>
      </c>
      <c r="Q696" s="56">
        <v>0</v>
      </c>
      <c r="R696" s="56">
        <v>0</v>
      </c>
    </row>
    <row r="697" spans="1:18" s="48" customFormat="1" ht="25.5">
      <c r="A697" s="228"/>
      <c r="B697" s="224"/>
      <c r="C697" s="55" t="s">
        <v>87</v>
      </c>
      <c r="D697" s="226"/>
      <c r="E697" s="226"/>
      <c r="F697" s="56">
        <f t="shared" si="212"/>
        <v>0</v>
      </c>
      <c r="G697" s="56">
        <v>0</v>
      </c>
      <c r="H697" s="56">
        <v>0</v>
      </c>
      <c r="I697" s="56">
        <v>0</v>
      </c>
      <c r="J697" s="56">
        <v>0</v>
      </c>
      <c r="K697" s="56">
        <v>0</v>
      </c>
      <c r="L697" s="56">
        <v>0</v>
      </c>
      <c r="M697" s="56">
        <v>0</v>
      </c>
      <c r="N697" s="56">
        <v>0</v>
      </c>
      <c r="O697" s="56">
        <v>0</v>
      </c>
      <c r="P697" s="56">
        <v>0</v>
      </c>
      <c r="Q697" s="56">
        <v>0</v>
      </c>
      <c r="R697" s="56">
        <v>0</v>
      </c>
    </row>
    <row r="698" spans="1:18" s="48" customFormat="1" ht="14.25">
      <c r="A698" s="228" t="s">
        <v>239</v>
      </c>
      <c r="B698" s="57" t="s">
        <v>538</v>
      </c>
      <c r="C698" s="59" t="s">
        <v>119</v>
      </c>
      <c r="D698" s="226"/>
      <c r="E698" s="226"/>
      <c r="F698" s="56">
        <f>SUM(G698:R698)</f>
        <v>45850.31579</v>
      </c>
      <c r="G698" s="56">
        <f>SUM(G699:G702)</f>
        <v>0</v>
      </c>
      <c r="H698" s="56">
        <f aca="true" t="shared" si="219" ref="H698:R698">SUM(H699:H702)</f>
        <v>0</v>
      </c>
      <c r="I698" s="56">
        <f t="shared" si="219"/>
        <v>0</v>
      </c>
      <c r="J698" s="56">
        <f t="shared" si="219"/>
        <v>0</v>
      </c>
      <c r="K698" s="56">
        <f t="shared" si="219"/>
        <v>0</v>
      </c>
      <c r="L698" s="56">
        <f t="shared" si="219"/>
        <v>0</v>
      </c>
      <c r="M698" s="56">
        <f t="shared" si="219"/>
        <v>45850.31579</v>
      </c>
      <c r="N698" s="56">
        <f t="shared" si="219"/>
        <v>0</v>
      </c>
      <c r="O698" s="56">
        <f t="shared" si="219"/>
        <v>0</v>
      </c>
      <c r="P698" s="56">
        <f t="shared" si="219"/>
        <v>0</v>
      </c>
      <c r="Q698" s="56">
        <f t="shared" si="219"/>
        <v>0</v>
      </c>
      <c r="R698" s="56">
        <f t="shared" si="219"/>
        <v>0</v>
      </c>
    </row>
    <row r="699" spans="1:18" s="48" customFormat="1" ht="17.25" customHeight="1">
      <c r="A699" s="228"/>
      <c r="B699" s="223" t="s">
        <v>682</v>
      </c>
      <c r="C699" s="55" t="s">
        <v>6</v>
      </c>
      <c r="D699" s="226"/>
      <c r="E699" s="226"/>
      <c r="F699" s="56">
        <f>SUM(G699:R699)</f>
        <v>0</v>
      </c>
      <c r="G699" s="56">
        <v>0</v>
      </c>
      <c r="H699" s="56">
        <v>0</v>
      </c>
      <c r="I699" s="56">
        <v>0</v>
      </c>
      <c r="J699" s="56">
        <v>0</v>
      </c>
      <c r="K699" s="56">
        <v>0</v>
      </c>
      <c r="L699" s="56">
        <v>0</v>
      </c>
      <c r="M699" s="56">
        <v>0</v>
      </c>
      <c r="N699" s="56">
        <v>0</v>
      </c>
      <c r="O699" s="56">
        <v>0</v>
      </c>
      <c r="P699" s="56">
        <v>0</v>
      </c>
      <c r="Q699" s="56">
        <v>0</v>
      </c>
      <c r="R699" s="56">
        <v>0</v>
      </c>
    </row>
    <row r="700" spans="1:18" s="48" customFormat="1" ht="16.5" customHeight="1">
      <c r="A700" s="228"/>
      <c r="B700" s="223"/>
      <c r="C700" s="55" t="s">
        <v>7</v>
      </c>
      <c r="D700" s="226"/>
      <c r="E700" s="226"/>
      <c r="F700" s="56">
        <f>SUM(G700:R700)</f>
        <v>43557.8</v>
      </c>
      <c r="G700" s="56">
        <v>0</v>
      </c>
      <c r="H700" s="56">
        <v>0</v>
      </c>
      <c r="I700" s="56">
        <v>0</v>
      </c>
      <c r="J700" s="56">
        <v>0</v>
      </c>
      <c r="K700" s="56">
        <v>0</v>
      </c>
      <c r="L700" s="56">
        <v>0</v>
      </c>
      <c r="M700" s="56">
        <v>43557.8</v>
      </c>
      <c r="N700" s="56">
        <v>0</v>
      </c>
      <c r="O700" s="56">
        <v>0</v>
      </c>
      <c r="P700" s="56">
        <v>0</v>
      </c>
      <c r="Q700" s="56">
        <v>0</v>
      </c>
      <c r="R700" s="56">
        <v>0</v>
      </c>
    </row>
    <row r="701" spans="1:18" s="48" customFormat="1" ht="15" customHeight="1">
      <c r="A701" s="228"/>
      <c r="B701" s="223"/>
      <c r="C701" s="55" t="s">
        <v>8</v>
      </c>
      <c r="D701" s="226"/>
      <c r="E701" s="226"/>
      <c r="F701" s="56">
        <f>SUM(G701:R701)</f>
        <v>2292.51579</v>
      </c>
      <c r="G701" s="56">
        <v>0</v>
      </c>
      <c r="H701" s="56">
        <v>0</v>
      </c>
      <c r="I701" s="56">
        <v>0</v>
      </c>
      <c r="J701" s="56">
        <v>0</v>
      </c>
      <c r="K701" s="56">
        <v>0</v>
      </c>
      <c r="L701" s="56">
        <v>0</v>
      </c>
      <c r="M701" s="56">
        <f>M700/0.95*0.05</f>
        <v>2292.51579</v>
      </c>
      <c r="N701" s="56">
        <v>0</v>
      </c>
      <c r="O701" s="56">
        <v>0</v>
      </c>
      <c r="P701" s="56">
        <f>P700/0.95*0.05</f>
        <v>0</v>
      </c>
      <c r="Q701" s="56">
        <v>0</v>
      </c>
      <c r="R701" s="56">
        <v>0</v>
      </c>
    </row>
    <row r="702" spans="1:18" s="48" customFormat="1" ht="17.25" customHeight="1">
      <c r="A702" s="228"/>
      <c r="B702" s="224"/>
      <c r="C702" s="55" t="s">
        <v>87</v>
      </c>
      <c r="D702" s="226"/>
      <c r="E702" s="226"/>
      <c r="F702" s="56">
        <f>SUM(G702:R702)</f>
        <v>0</v>
      </c>
      <c r="G702" s="56">
        <v>0</v>
      </c>
      <c r="H702" s="56">
        <v>0</v>
      </c>
      <c r="I702" s="56">
        <v>0</v>
      </c>
      <c r="J702" s="56">
        <v>0</v>
      </c>
      <c r="K702" s="56">
        <v>0</v>
      </c>
      <c r="L702" s="56">
        <v>0</v>
      </c>
      <c r="M702" s="56">
        <v>0</v>
      </c>
      <c r="N702" s="56">
        <v>0</v>
      </c>
      <c r="O702" s="56">
        <v>0</v>
      </c>
      <c r="P702" s="56">
        <v>0</v>
      </c>
      <c r="Q702" s="56">
        <v>0</v>
      </c>
      <c r="R702" s="56">
        <v>0</v>
      </c>
    </row>
    <row r="703" spans="1:18" s="48" customFormat="1" ht="14.25" customHeight="1">
      <c r="A703" s="227" t="s">
        <v>170</v>
      </c>
      <c r="B703" s="227"/>
      <c r="C703" s="59" t="s">
        <v>119</v>
      </c>
      <c r="D703" s="226"/>
      <c r="E703" s="226"/>
      <c r="F703" s="56">
        <f t="shared" si="212"/>
        <v>1650457.54192</v>
      </c>
      <c r="G703" s="56">
        <f>SUM(G704:G707)</f>
        <v>293065.90742</v>
      </c>
      <c r="H703" s="56">
        <f aca="true" t="shared" si="220" ref="H703:R703">SUM(H704:H707)</f>
        <v>57320.84767</v>
      </c>
      <c r="I703" s="56">
        <f t="shared" si="220"/>
        <v>104750.97252</v>
      </c>
      <c r="J703" s="56">
        <f t="shared" si="220"/>
        <v>84492.71582</v>
      </c>
      <c r="K703" s="56">
        <f t="shared" si="220"/>
        <v>182308.66452</v>
      </c>
      <c r="L703" s="56">
        <f t="shared" si="220"/>
        <v>307955.93397</v>
      </c>
      <c r="M703" s="56">
        <f t="shared" si="220"/>
        <v>179452.5</v>
      </c>
      <c r="N703" s="56">
        <f t="shared" si="220"/>
        <v>265452.5</v>
      </c>
      <c r="O703" s="56">
        <f t="shared" si="220"/>
        <v>104952.5</v>
      </c>
      <c r="P703" s="56">
        <f t="shared" si="220"/>
        <v>21992.9</v>
      </c>
      <c r="Q703" s="56">
        <f t="shared" si="220"/>
        <v>23532.4</v>
      </c>
      <c r="R703" s="56">
        <f t="shared" si="220"/>
        <v>25179.7</v>
      </c>
    </row>
    <row r="704" spans="1:18" s="48" customFormat="1" ht="18" customHeight="1">
      <c r="A704" s="227"/>
      <c r="B704" s="227"/>
      <c r="C704" s="55" t="s">
        <v>6</v>
      </c>
      <c r="D704" s="226"/>
      <c r="E704" s="226"/>
      <c r="F704" s="56">
        <f t="shared" si="212"/>
        <v>0</v>
      </c>
      <c r="G704" s="56">
        <f>G709+G729+G734+G764</f>
        <v>0</v>
      </c>
      <c r="H704" s="56">
        <f aca="true" t="shared" si="221" ref="H704:R704">H709+H729+H734+H764</f>
        <v>0</v>
      </c>
      <c r="I704" s="56">
        <f t="shared" si="221"/>
        <v>0</v>
      </c>
      <c r="J704" s="56">
        <f t="shared" si="221"/>
        <v>0</v>
      </c>
      <c r="K704" s="56">
        <f t="shared" si="221"/>
        <v>0</v>
      </c>
      <c r="L704" s="56">
        <f t="shared" si="221"/>
        <v>0</v>
      </c>
      <c r="M704" s="56">
        <f t="shared" si="221"/>
        <v>0</v>
      </c>
      <c r="N704" s="56">
        <f t="shared" si="221"/>
        <v>0</v>
      </c>
      <c r="O704" s="56">
        <f t="shared" si="221"/>
        <v>0</v>
      </c>
      <c r="P704" s="56">
        <f t="shared" si="221"/>
        <v>0</v>
      </c>
      <c r="Q704" s="56">
        <f t="shared" si="221"/>
        <v>0</v>
      </c>
      <c r="R704" s="56">
        <f t="shared" si="221"/>
        <v>0</v>
      </c>
    </row>
    <row r="705" spans="1:18" s="48" customFormat="1" ht="15.75" customHeight="1">
      <c r="A705" s="227"/>
      <c r="B705" s="227"/>
      <c r="C705" s="55" t="s">
        <v>7</v>
      </c>
      <c r="D705" s="226"/>
      <c r="E705" s="226"/>
      <c r="F705" s="56">
        <f t="shared" si="212"/>
        <v>1642942.28873</v>
      </c>
      <c r="G705" s="56">
        <f aca="true" t="shared" si="222" ref="G705:R707">G710+G730+G735+G765</f>
        <v>291846.84742</v>
      </c>
      <c r="H705" s="56">
        <f t="shared" si="222"/>
        <v>56003.77116</v>
      </c>
      <c r="I705" s="56">
        <f t="shared" si="222"/>
        <v>103107.15147</v>
      </c>
      <c r="J705" s="56">
        <f t="shared" si="222"/>
        <v>83032.69893</v>
      </c>
      <c r="K705" s="56">
        <f t="shared" si="222"/>
        <v>181967.31483</v>
      </c>
      <c r="L705" s="56">
        <f t="shared" si="222"/>
        <v>307622.00492</v>
      </c>
      <c r="M705" s="56">
        <f t="shared" si="222"/>
        <v>179052.5</v>
      </c>
      <c r="N705" s="56">
        <f t="shared" si="222"/>
        <v>265052.5</v>
      </c>
      <c r="O705" s="56">
        <f t="shared" si="222"/>
        <v>104552.5</v>
      </c>
      <c r="P705" s="56">
        <f t="shared" si="222"/>
        <v>21992.9</v>
      </c>
      <c r="Q705" s="56">
        <f t="shared" si="222"/>
        <v>23532.4</v>
      </c>
      <c r="R705" s="56">
        <f t="shared" si="222"/>
        <v>25179.7</v>
      </c>
    </row>
    <row r="706" spans="1:18" s="48" customFormat="1" ht="15.75" customHeight="1">
      <c r="A706" s="227"/>
      <c r="B706" s="227"/>
      <c r="C706" s="55" t="s">
        <v>8</v>
      </c>
      <c r="D706" s="226"/>
      <c r="E706" s="226"/>
      <c r="F706" s="56">
        <f t="shared" si="212"/>
        <v>7515.25319</v>
      </c>
      <c r="G706" s="56">
        <f t="shared" si="222"/>
        <v>1219.06</v>
      </c>
      <c r="H706" s="56">
        <f t="shared" si="222"/>
        <v>1317.07651</v>
      </c>
      <c r="I706" s="56">
        <f t="shared" si="222"/>
        <v>1643.82105</v>
      </c>
      <c r="J706" s="56">
        <f t="shared" si="222"/>
        <v>1460.01689</v>
      </c>
      <c r="K706" s="56">
        <f t="shared" si="222"/>
        <v>341.34969</v>
      </c>
      <c r="L706" s="56">
        <f t="shared" si="222"/>
        <v>333.92905</v>
      </c>
      <c r="M706" s="56">
        <f t="shared" si="222"/>
        <v>400</v>
      </c>
      <c r="N706" s="56">
        <f t="shared" si="222"/>
        <v>400</v>
      </c>
      <c r="O706" s="56">
        <f t="shared" si="222"/>
        <v>400</v>
      </c>
      <c r="P706" s="56">
        <f t="shared" si="222"/>
        <v>0</v>
      </c>
      <c r="Q706" s="56">
        <f t="shared" si="222"/>
        <v>0</v>
      </c>
      <c r="R706" s="56">
        <f t="shared" si="222"/>
        <v>0</v>
      </c>
    </row>
    <row r="707" spans="1:18" s="48" customFormat="1" ht="15.75" customHeight="1">
      <c r="A707" s="227"/>
      <c r="B707" s="227"/>
      <c r="C707" s="55" t="s">
        <v>87</v>
      </c>
      <c r="D707" s="226"/>
      <c r="E707" s="226"/>
      <c r="F707" s="56">
        <f t="shared" si="212"/>
        <v>0</v>
      </c>
      <c r="G707" s="56">
        <f t="shared" si="222"/>
        <v>0</v>
      </c>
      <c r="H707" s="56">
        <f t="shared" si="222"/>
        <v>0</v>
      </c>
      <c r="I707" s="56">
        <f t="shared" si="222"/>
        <v>0</v>
      </c>
      <c r="J707" s="56">
        <f t="shared" si="222"/>
        <v>0</v>
      </c>
      <c r="K707" s="56">
        <f t="shared" si="222"/>
        <v>0</v>
      </c>
      <c r="L707" s="56">
        <f t="shared" si="222"/>
        <v>0</v>
      </c>
      <c r="M707" s="56">
        <f t="shared" si="222"/>
        <v>0</v>
      </c>
      <c r="N707" s="56">
        <f t="shared" si="222"/>
        <v>0</v>
      </c>
      <c r="O707" s="56">
        <f t="shared" si="222"/>
        <v>0</v>
      </c>
      <c r="P707" s="56">
        <f t="shared" si="222"/>
        <v>0</v>
      </c>
      <c r="Q707" s="56">
        <f t="shared" si="222"/>
        <v>0</v>
      </c>
      <c r="R707" s="56">
        <f t="shared" si="222"/>
        <v>0</v>
      </c>
    </row>
    <row r="708" spans="1:18" s="48" customFormat="1" ht="14.25">
      <c r="A708" s="228" t="s">
        <v>9</v>
      </c>
      <c r="B708" s="57" t="s">
        <v>354</v>
      </c>
      <c r="C708" s="59" t="s">
        <v>119</v>
      </c>
      <c r="D708" s="226" t="s">
        <v>60</v>
      </c>
      <c r="E708" s="226" t="s">
        <v>464</v>
      </c>
      <c r="F708" s="56">
        <f>SUM(G708:R708)</f>
        <v>694579.25091</v>
      </c>
      <c r="G708" s="56">
        <f aca="true" t="shared" si="223" ref="G708:R708">SUM(G709:G712)</f>
        <v>19458.8024</v>
      </c>
      <c r="H708" s="56">
        <f t="shared" si="223"/>
        <v>42833.00613</v>
      </c>
      <c r="I708" s="56">
        <f t="shared" si="223"/>
        <v>86668.941</v>
      </c>
      <c r="J708" s="56">
        <f t="shared" si="223"/>
        <v>18032.53</v>
      </c>
      <c r="K708" s="56">
        <f t="shared" si="223"/>
        <v>63841.06793</v>
      </c>
      <c r="L708" s="56">
        <f t="shared" si="223"/>
        <v>91382.40345</v>
      </c>
      <c r="M708" s="56">
        <f t="shared" si="223"/>
        <v>100552.5</v>
      </c>
      <c r="N708" s="56">
        <f t="shared" si="223"/>
        <v>100552.5</v>
      </c>
      <c r="O708" s="56">
        <f t="shared" si="223"/>
        <v>100552.5</v>
      </c>
      <c r="P708" s="56">
        <f t="shared" si="223"/>
        <v>21992.9</v>
      </c>
      <c r="Q708" s="56">
        <f t="shared" si="223"/>
        <v>23532.4</v>
      </c>
      <c r="R708" s="56">
        <f t="shared" si="223"/>
        <v>25179.7</v>
      </c>
    </row>
    <row r="709" spans="1:18" s="48" customFormat="1" ht="15.75" customHeight="1">
      <c r="A709" s="228"/>
      <c r="B709" s="223" t="s">
        <v>248</v>
      </c>
      <c r="C709" s="55" t="s">
        <v>6</v>
      </c>
      <c r="D709" s="226"/>
      <c r="E709" s="226"/>
      <c r="F709" s="56">
        <f>SUM(G709:R709)</f>
        <v>0</v>
      </c>
      <c r="G709" s="56">
        <f>G714+G719+G724</f>
        <v>0</v>
      </c>
      <c r="H709" s="56">
        <f aca="true" t="shared" si="224" ref="H709:R709">H714+H719+H724</f>
        <v>0</v>
      </c>
      <c r="I709" s="56">
        <f t="shared" si="224"/>
        <v>0</v>
      </c>
      <c r="J709" s="56">
        <f t="shared" si="224"/>
        <v>0</v>
      </c>
      <c r="K709" s="56">
        <f t="shared" si="224"/>
        <v>0</v>
      </c>
      <c r="L709" s="56">
        <f t="shared" si="224"/>
        <v>0</v>
      </c>
      <c r="M709" s="56">
        <f t="shared" si="224"/>
        <v>0</v>
      </c>
      <c r="N709" s="56">
        <f t="shared" si="224"/>
        <v>0</v>
      </c>
      <c r="O709" s="56">
        <f t="shared" si="224"/>
        <v>0</v>
      </c>
      <c r="P709" s="56">
        <f t="shared" si="224"/>
        <v>0</v>
      </c>
      <c r="Q709" s="56">
        <f t="shared" si="224"/>
        <v>0</v>
      </c>
      <c r="R709" s="56">
        <f t="shared" si="224"/>
        <v>0</v>
      </c>
    </row>
    <row r="710" spans="1:18" s="48" customFormat="1" ht="15.75" customHeight="1">
      <c r="A710" s="228"/>
      <c r="B710" s="223"/>
      <c r="C710" s="55" t="s">
        <v>7</v>
      </c>
      <c r="D710" s="226"/>
      <c r="E710" s="226"/>
      <c r="F710" s="56">
        <f>SUM(G710:R710)</f>
        <v>694579.25091</v>
      </c>
      <c r="G710" s="56">
        <f aca="true" t="shared" si="225" ref="G710:R712">G715+G720+G725</f>
        <v>19458.8024</v>
      </c>
      <c r="H710" s="56">
        <f t="shared" si="225"/>
        <v>42833.00613</v>
      </c>
      <c r="I710" s="56">
        <f t="shared" si="225"/>
        <v>86668.941</v>
      </c>
      <c r="J710" s="56">
        <f t="shared" si="225"/>
        <v>18032.53</v>
      </c>
      <c r="K710" s="56">
        <f t="shared" si="225"/>
        <v>63841.06793</v>
      </c>
      <c r="L710" s="56">
        <f t="shared" si="225"/>
        <v>91382.40345</v>
      </c>
      <c r="M710" s="56">
        <f t="shared" si="225"/>
        <v>100552.5</v>
      </c>
      <c r="N710" s="56">
        <f t="shared" si="225"/>
        <v>100552.5</v>
      </c>
      <c r="O710" s="56">
        <f t="shared" si="225"/>
        <v>100552.5</v>
      </c>
      <c r="P710" s="56">
        <f t="shared" si="225"/>
        <v>21992.9</v>
      </c>
      <c r="Q710" s="56">
        <f t="shared" si="225"/>
        <v>23532.4</v>
      </c>
      <c r="R710" s="56">
        <f t="shared" si="225"/>
        <v>25179.7</v>
      </c>
    </row>
    <row r="711" spans="1:18" s="48" customFormat="1" ht="15.75" customHeight="1">
      <c r="A711" s="228"/>
      <c r="B711" s="223"/>
      <c r="C711" s="55" t="s">
        <v>8</v>
      </c>
      <c r="D711" s="226"/>
      <c r="E711" s="226"/>
      <c r="F711" s="56">
        <f>SUM(G711:R711)</f>
        <v>0</v>
      </c>
      <c r="G711" s="56">
        <f t="shared" si="225"/>
        <v>0</v>
      </c>
      <c r="H711" s="56">
        <f t="shared" si="225"/>
        <v>0</v>
      </c>
      <c r="I711" s="56">
        <f t="shared" si="225"/>
        <v>0</v>
      </c>
      <c r="J711" s="56">
        <f t="shared" si="225"/>
        <v>0</v>
      </c>
      <c r="K711" s="56">
        <f t="shared" si="225"/>
        <v>0</v>
      </c>
      <c r="L711" s="56">
        <f t="shared" si="225"/>
        <v>0</v>
      </c>
      <c r="M711" s="56">
        <f t="shared" si="225"/>
        <v>0</v>
      </c>
      <c r="N711" s="56">
        <f t="shared" si="225"/>
        <v>0</v>
      </c>
      <c r="O711" s="56">
        <f t="shared" si="225"/>
        <v>0</v>
      </c>
      <c r="P711" s="56">
        <f t="shared" si="225"/>
        <v>0</v>
      </c>
      <c r="Q711" s="56">
        <f t="shared" si="225"/>
        <v>0</v>
      </c>
      <c r="R711" s="56">
        <f t="shared" si="225"/>
        <v>0</v>
      </c>
    </row>
    <row r="712" spans="1:18" s="48" customFormat="1" ht="15.75" customHeight="1">
      <c r="A712" s="228"/>
      <c r="B712" s="224"/>
      <c r="C712" s="55" t="s">
        <v>87</v>
      </c>
      <c r="D712" s="226"/>
      <c r="E712" s="226"/>
      <c r="F712" s="56">
        <f>SUM(G712:R712)</f>
        <v>0</v>
      </c>
      <c r="G712" s="56">
        <f t="shared" si="225"/>
        <v>0</v>
      </c>
      <c r="H712" s="56">
        <f t="shared" si="225"/>
        <v>0</v>
      </c>
      <c r="I712" s="56">
        <f t="shared" si="225"/>
        <v>0</v>
      </c>
      <c r="J712" s="56">
        <f t="shared" si="225"/>
        <v>0</v>
      </c>
      <c r="K712" s="56">
        <f t="shared" si="225"/>
        <v>0</v>
      </c>
      <c r="L712" s="56">
        <f t="shared" si="225"/>
        <v>0</v>
      </c>
      <c r="M712" s="56">
        <f t="shared" si="225"/>
        <v>0</v>
      </c>
      <c r="N712" s="56">
        <f t="shared" si="225"/>
        <v>0</v>
      </c>
      <c r="O712" s="56">
        <f t="shared" si="225"/>
        <v>0</v>
      </c>
      <c r="P712" s="56">
        <f t="shared" si="225"/>
        <v>0</v>
      </c>
      <c r="Q712" s="56">
        <f t="shared" si="225"/>
        <v>0</v>
      </c>
      <c r="R712" s="56">
        <f t="shared" si="225"/>
        <v>0</v>
      </c>
    </row>
    <row r="713" spans="1:18" s="48" customFormat="1" ht="14.25">
      <c r="A713" s="219" t="s">
        <v>736</v>
      </c>
      <c r="B713" s="52" t="s">
        <v>355</v>
      </c>
      <c r="C713" s="51" t="s">
        <v>119</v>
      </c>
      <c r="D713" s="220"/>
      <c r="E713" s="220"/>
      <c r="F713" s="56">
        <f aca="true" t="shared" si="226" ref="F713:F742">SUM(G713:R713)</f>
        <v>299369.48147</v>
      </c>
      <c r="G713" s="46">
        <f aca="true" t="shared" si="227" ref="G713:R713">SUM(G714:G717)</f>
        <v>2458.8024</v>
      </c>
      <c r="H713" s="46">
        <f t="shared" si="227"/>
        <v>20764.78807</v>
      </c>
      <c r="I713" s="46">
        <f t="shared" si="227"/>
        <v>23448.48</v>
      </c>
      <c r="J713" s="46">
        <f t="shared" si="227"/>
        <v>18032.53</v>
      </c>
      <c r="K713" s="46">
        <f t="shared" si="227"/>
        <v>52175.73</v>
      </c>
      <c r="L713" s="46">
        <f t="shared" si="227"/>
        <v>22946.651</v>
      </c>
      <c r="M713" s="46">
        <f t="shared" si="227"/>
        <v>29612.5</v>
      </c>
      <c r="N713" s="46">
        <f t="shared" si="227"/>
        <v>29612.5</v>
      </c>
      <c r="O713" s="46">
        <f t="shared" si="227"/>
        <v>29612.5</v>
      </c>
      <c r="P713" s="46">
        <f t="shared" si="227"/>
        <v>21992.9</v>
      </c>
      <c r="Q713" s="46">
        <f t="shared" si="227"/>
        <v>23532.4</v>
      </c>
      <c r="R713" s="46">
        <f t="shared" si="227"/>
        <v>25179.7</v>
      </c>
    </row>
    <row r="714" spans="1:18" s="48" customFormat="1" ht="22.5" customHeight="1">
      <c r="A714" s="219"/>
      <c r="B714" s="221" t="s">
        <v>237</v>
      </c>
      <c r="C714" s="31" t="s">
        <v>6</v>
      </c>
      <c r="D714" s="220"/>
      <c r="E714" s="220"/>
      <c r="F714" s="56">
        <f t="shared" si="226"/>
        <v>0</v>
      </c>
      <c r="G714" s="44">
        <v>0</v>
      </c>
      <c r="H714" s="44">
        <v>0</v>
      </c>
      <c r="I714" s="44">
        <v>0</v>
      </c>
      <c r="J714" s="44">
        <v>0</v>
      </c>
      <c r="K714" s="44">
        <v>0</v>
      </c>
      <c r="L714" s="44">
        <v>0</v>
      </c>
      <c r="M714" s="44">
        <v>0</v>
      </c>
      <c r="N714" s="44">
        <v>0</v>
      </c>
      <c r="O714" s="44">
        <v>0</v>
      </c>
      <c r="P714" s="44">
        <v>0</v>
      </c>
      <c r="Q714" s="44">
        <v>0</v>
      </c>
      <c r="R714" s="44">
        <v>0</v>
      </c>
    </row>
    <row r="715" spans="1:18" s="48" customFormat="1" ht="22.5" customHeight="1">
      <c r="A715" s="219"/>
      <c r="B715" s="221"/>
      <c r="C715" s="31" t="s">
        <v>7</v>
      </c>
      <c r="D715" s="220"/>
      <c r="E715" s="220"/>
      <c r="F715" s="56">
        <f t="shared" si="226"/>
        <v>299369.48147</v>
      </c>
      <c r="G715" s="44">
        <v>2458.8024</v>
      </c>
      <c r="H715" s="44">
        <v>20764.78807</v>
      </c>
      <c r="I715" s="44">
        <v>23448.48</v>
      </c>
      <c r="J715" s="44">
        <v>18032.53</v>
      </c>
      <c r="K715" s="44">
        <v>52175.73</v>
      </c>
      <c r="L715" s="44">
        <v>22946.651</v>
      </c>
      <c r="M715" s="44">
        <v>29612.5</v>
      </c>
      <c r="N715" s="44">
        <v>29612.5</v>
      </c>
      <c r="O715" s="44">
        <v>29612.5</v>
      </c>
      <c r="P715" s="44">
        <v>21992.9</v>
      </c>
      <c r="Q715" s="44">
        <v>23532.4</v>
      </c>
      <c r="R715" s="44">
        <v>25179.7</v>
      </c>
    </row>
    <row r="716" spans="1:18" s="48" customFormat="1" ht="22.5" customHeight="1">
      <c r="A716" s="219"/>
      <c r="B716" s="221"/>
      <c r="C716" s="31" t="s">
        <v>8</v>
      </c>
      <c r="D716" s="220"/>
      <c r="E716" s="220"/>
      <c r="F716" s="56">
        <f t="shared" si="226"/>
        <v>0</v>
      </c>
      <c r="G716" s="44">
        <v>0</v>
      </c>
      <c r="H716" s="44">
        <v>0</v>
      </c>
      <c r="I716" s="44">
        <v>0</v>
      </c>
      <c r="J716" s="44">
        <v>0</v>
      </c>
      <c r="K716" s="44">
        <v>0</v>
      </c>
      <c r="L716" s="44">
        <v>0</v>
      </c>
      <c r="M716" s="44">
        <v>0</v>
      </c>
      <c r="N716" s="44">
        <v>0</v>
      </c>
      <c r="O716" s="44">
        <v>0</v>
      </c>
      <c r="P716" s="44">
        <v>0</v>
      </c>
      <c r="Q716" s="44">
        <v>0</v>
      </c>
      <c r="R716" s="44">
        <v>0</v>
      </c>
    </row>
    <row r="717" spans="1:18" s="48" customFormat="1" ht="22.5" customHeight="1">
      <c r="A717" s="219"/>
      <c r="B717" s="222"/>
      <c r="C717" s="31" t="s">
        <v>87</v>
      </c>
      <c r="D717" s="220"/>
      <c r="E717" s="220"/>
      <c r="F717" s="56">
        <f t="shared" si="226"/>
        <v>0</v>
      </c>
      <c r="G717" s="44">
        <v>0</v>
      </c>
      <c r="H717" s="44">
        <v>0</v>
      </c>
      <c r="I717" s="44">
        <v>0</v>
      </c>
      <c r="J717" s="44">
        <v>0</v>
      </c>
      <c r="K717" s="44">
        <v>0</v>
      </c>
      <c r="L717" s="44">
        <v>0</v>
      </c>
      <c r="M717" s="44">
        <v>0</v>
      </c>
      <c r="N717" s="44">
        <v>0</v>
      </c>
      <c r="O717" s="44">
        <v>0</v>
      </c>
      <c r="P717" s="44">
        <v>0</v>
      </c>
      <c r="Q717" s="44">
        <v>0</v>
      </c>
      <c r="R717" s="44">
        <v>0</v>
      </c>
    </row>
    <row r="718" spans="1:18" s="48" customFormat="1" ht="14.25">
      <c r="A718" s="219" t="s">
        <v>737</v>
      </c>
      <c r="B718" s="52" t="s">
        <v>356</v>
      </c>
      <c r="C718" s="51" t="s">
        <v>119</v>
      </c>
      <c r="D718" s="220"/>
      <c r="E718" s="220"/>
      <c r="F718" s="56">
        <f t="shared" si="226"/>
        <v>102288.67906</v>
      </c>
      <c r="G718" s="46">
        <f aca="true" t="shared" si="228" ref="G718:R718">SUM(G719:G722)</f>
        <v>17000</v>
      </c>
      <c r="H718" s="46">
        <f t="shared" si="228"/>
        <v>22068.21806</v>
      </c>
      <c r="I718" s="46">
        <f t="shared" si="228"/>
        <v>63220.461</v>
      </c>
      <c r="J718" s="46">
        <f t="shared" si="228"/>
        <v>0</v>
      </c>
      <c r="K718" s="46">
        <f t="shared" si="228"/>
        <v>0</v>
      </c>
      <c r="L718" s="46">
        <f t="shared" si="228"/>
        <v>0</v>
      </c>
      <c r="M718" s="46">
        <f t="shared" si="228"/>
        <v>0</v>
      </c>
      <c r="N718" s="46">
        <f t="shared" si="228"/>
        <v>0</v>
      </c>
      <c r="O718" s="46">
        <f t="shared" si="228"/>
        <v>0</v>
      </c>
      <c r="P718" s="46">
        <f t="shared" si="228"/>
        <v>0</v>
      </c>
      <c r="Q718" s="46">
        <f t="shared" si="228"/>
        <v>0</v>
      </c>
      <c r="R718" s="46">
        <f t="shared" si="228"/>
        <v>0</v>
      </c>
    </row>
    <row r="719" spans="1:18" s="48" customFormat="1" ht="20.25" customHeight="1">
      <c r="A719" s="219"/>
      <c r="B719" s="221" t="s">
        <v>238</v>
      </c>
      <c r="C719" s="31" t="s">
        <v>6</v>
      </c>
      <c r="D719" s="220"/>
      <c r="E719" s="220"/>
      <c r="F719" s="56">
        <f t="shared" si="226"/>
        <v>0</v>
      </c>
      <c r="G719" s="44">
        <v>0</v>
      </c>
      <c r="H719" s="44">
        <v>0</v>
      </c>
      <c r="I719" s="44">
        <v>0</v>
      </c>
      <c r="J719" s="44">
        <v>0</v>
      </c>
      <c r="K719" s="44">
        <v>0</v>
      </c>
      <c r="L719" s="44">
        <v>0</v>
      </c>
      <c r="M719" s="44">
        <v>0</v>
      </c>
      <c r="N719" s="44">
        <v>0</v>
      </c>
      <c r="O719" s="44">
        <v>0</v>
      </c>
      <c r="P719" s="44">
        <v>0</v>
      </c>
      <c r="Q719" s="44">
        <v>0</v>
      </c>
      <c r="R719" s="44">
        <v>0</v>
      </c>
    </row>
    <row r="720" spans="1:18" s="48" customFormat="1" ht="21" customHeight="1">
      <c r="A720" s="219"/>
      <c r="B720" s="221"/>
      <c r="C720" s="31" t="s">
        <v>7</v>
      </c>
      <c r="D720" s="220"/>
      <c r="E720" s="220"/>
      <c r="F720" s="56">
        <f t="shared" si="226"/>
        <v>102288.67906</v>
      </c>
      <c r="G720" s="44">
        <v>17000</v>
      </c>
      <c r="H720" s="44">
        <v>22068.21806</v>
      </c>
      <c r="I720" s="44">
        <v>63220.461</v>
      </c>
      <c r="J720" s="44">
        <v>0</v>
      </c>
      <c r="K720" s="44">
        <v>0</v>
      </c>
      <c r="L720" s="44">
        <v>0</v>
      </c>
      <c r="M720" s="44">
        <v>0</v>
      </c>
      <c r="N720" s="44">
        <v>0</v>
      </c>
      <c r="O720" s="44">
        <v>0</v>
      </c>
      <c r="P720" s="44">
        <v>0</v>
      </c>
      <c r="Q720" s="44">
        <v>0</v>
      </c>
      <c r="R720" s="44">
        <v>0</v>
      </c>
    </row>
    <row r="721" spans="1:18" s="48" customFormat="1" ht="18.75" customHeight="1">
      <c r="A721" s="219"/>
      <c r="B721" s="221"/>
      <c r="C721" s="31" t="s">
        <v>8</v>
      </c>
      <c r="D721" s="220"/>
      <c r="E721" s="220"/>
      <c r="F721" s="56">
        <f t="shared" si="226"/>
        <v>0</v>
      </c>
      <c r="G721" s="44">
        <v>0</v>
      </c>
      <c r="H721" s="44">
        <v>0</v>
      </c>
      <c r="I721" s="44">
        <v>0</v>
      </c>
      <c r="J721" s="44">
        <v>0</v>
      </c>
      <c r="K721" s="44">
        <v>0</v>
      </c>
      <c r="L721" s="44">
        <v>0</v>
      </c>
      <c r="M721" s="44">
        <v>0</v>
      </c>
      <c r="N721" s="44">
        <v>0</v>
      </c>
      <c r="O721" s="44">
        <v>0</v>
      </c>
      <c r="P721" s="44">
        <v>0</v>
      </c>
      <c r="Q721" s="44">
        <v>0</v>
      </c>
      <c r="R721" s="44">
        <v>0</v>
      </c>
    </row>
    <row r="722" spans="1:18" s="48" customFormat="1" ht="17.25" customHeight="1">
      <c r="A722" s="219"/>
      <c r="B722" s="222"/>
      <c r="C722" s="31" t="s">
        <v>87</v>
      </c>
      <c r="D722" s="220"/>
      <c r="E722" s="220"/>
      <c r="F722" s="56">
        <f t="shared" si="226"/>
        <v>0</v>
      </c>
      <c r="G722" s="44">
        <v>0</v>
      </c>
      <c r="H722" s="44">
        <v>0</v>
      </c>
      <c r="I722" s="44">
        <v>0</v>
      </c>
      <c r="J722" s="44">
        <v>0</v>
      </c>
      <c r="K722" s="44">
        <v>0</v>
      </c>
      <c r="L722" s="44">
        <v>0</v>
      </c>
      <c r="M722" s="44">
        <v>0</v>
      </c>
      <c r="N722" s="44">
        <v>0</v>
      </c>
      <c r="O722" s="44">
        <v>0</v>
      </c>
      <c r="P722" s="44">
        <v>0</v>
      </c>
      <c r="Q722" s="44">
        <v>0</v>
      </c>
      <c r="R722" s="44">
        <v>0</v>
      </c>
    </row>
    <row r="723" spans="1:18" s="48" customFormat="1" ht="14.25" customHeight="1">
      <c r="A723" s="219" t="s">
        <v>738</v>
      </c>
      <c r="B723" s="52" t="s">
        <v>391</v>
      </c>
      <c r="C723" s="51" t="s">
        <v>119</v>
      </c>
      <c r="D723" s="220"/>
      <c r="E723" s="220"/>
      <c r="F723" s="56">
        <f t="shared" si="226"/>
        <v>292921.09038</v>
      </c>
      <c r="G723" s="46">
        <f aca="true" t="shared" si="229" ref="G723:R723">SUM(G724:G727)</f>
        <v>0</v>
      </c>
      <c r="H723" s="46">
        <f t="shared" si="229"/>
        <v>0</v>
      </c>
      <c r="I723" s="46">
        <f t="shared" si="229"/>
        <v>0</v>
      </c>
      <c r="J723" s="46">
        <f t="shared" si="229"/>
        <v>0</v>
      </c>
      <c r="K723" s="46">
        <f t="shared" si="229"/>
        <v>11665.33793</v>
      </c>
      <c r="L723" s="46">
        <f t="shared" si="229"/>
        <v>68435.75245</v>
      </c>
      <c r="M723" s="46">
        <f t="shared" si="229"/>
        <v>70940</v>
      </c>
      <c r="N723" s="46">
        <f t="shared" si="229"/>
        <v>70940</v>
      </c>
      <c r="O723" s="46">
        <f t="shared" si="229"/>
        <v>70940</v>
      </c>
      <c r="P723" s="46">
        <f t="shared" si="229"/>
        <v>0</v>
      </c>
      <c r="Q723" s="46">
        <f t="shared" si="229"/>
        <v>0</v>
      </c>
      <c r="R723" s="46">
        <f t="shared" si="229"/>
        <v>0</v>
      </c>
    </row>
    <row r="724" spans="1:18" s="48" customFormat="1" ht="17.25" customHeight="1">
      <c r="A724" s="219"/>
      <c r="B724" s="221" t="s">
        <v>392</v>
      </c>
      <c r="C724" s="31" t="s">
        <v>6</v>
      </c>
      <c r="D724" s="220"/>
      <c r="E724" s="220"/>
      <c r="F724" s="56">
        <f t="shared" si="226"/>
        <v>0</v>
      </c>
      <c r="G724" s="44">
        <v>0</v>
      </c>
      <c r="H724" s="44">
        <v>0</v>
      </c>
      <c r="I724" s="44">
        <v>0</v>
      </c>
      <c r="J724" s="44">
        <v>0</v>
      </c>
      <c r="K724" s="44">
        <v>0</v>
      </c>
      <c r="L724" s="44">
        <v>0</v>
      </c>
      <c r="M724" s="44">
        <v>0</v>
      </c>
      <c r="N724" s="44">
        <v>0</v>
      </c>
      <c r="O724" s="44">
        <v>0</v>
      </c>
      <c r="P724" s="44">
        <v>0</v>
      </c>
      <c r="Q724" s="44">
        <v>0</v>
      </c>
      <c r="R724" s="44">
        <v>0</v>
      </c>
    </row>
    <row r="725" spans="1:18" s="48" customFormat="1" ht="17.25" customHeight="1">
      <c r="A725" s="219"/>
      <c r="B725" s="221"/>
      <c r="C725" s="31" t="s">
        <v>7</v>
      </c>
      <c r="D725" s="220"/>
      <c r="E725" s="220"/>
      <c r="F725" s="56">
        <f t="shared" si="226"/>
        <v>292921.09038</v>
      </c>
      <c r="G725" s="44">
        <v>0</v>
      </c>
      <c r="H725" s="44">
        <v>0</v>
      </c>
      <c r="I725" s="44">
        <v>0</v>
      </c>
      <c r="J725" s="44">
        <v>0</v>
      </c>
      <c r="K725" s="43">
        <v>11665.33793</v>
      </c>
      <c r="L725" s="44">
        <v>68435.75245</v>
      </c>
      <c r="M725" s="44">
        <v>70940</v>
      </c>
      <c r="N725" s="44">
        <v>70940</v>
      </c>
      <c r="O725" s="44">
        <v>70940</v>
      </c>
      <c r="P725" s="44">
        <v>0</v>
      </c>
      <c r="Q725" s="44">
        <v>0</v>
      </c>
      <c r="R725" s="44">
        <v>0</v>
      </c>
    </row>
    <row r="726" spans="1:18" s="48" customFormat="1" ht="18" customHeight="1">
      <c r="A726" s="219"/>
      <c r="B726" s="221"/>
      <c r="C726" s="31" t="s">
        <v>8</v>
      </c>
      <c r="D726" s="220"/>
      <c r="E726" s="220"/>
      <c r="F726" s="56">
        <f t="shared" si="226"/>
        <v>0</v>
      </c>
      <c r="G726" s="44">
        <v>0</v>
      </c>
      <c r="H726" s="44">
        <v>0</v>
      </c>
      <c r="I726" s="44">
        <v>0</v>
      </c>
      <c r="J726" s="44">
        <v>0</v>
      </c>
      <c r="K726" s="44">
        <v>0</v>
      </c>
      <c r="L726" s="44">
        <v>0</v>
      </c>
      <c r="M726" s="44">
        <v>0</v>
      </c>
      <c r="N726" s="44">
        <v>0</v>
      </c>
      <c r="O726" s="44">
        <v>0</v>
      </c>
      <c r="P726" s="44">
        <v>0</v>
      </c>
      <c r="Q726" s="44">
        <v>0</v>
      </c>
      <c r="R726" s="44">
        <v>0</v>
      </c>
    </row>
    <row r="727" spans="1:18" s="48" customFormat="1" ht="18.75" customHeight="1">
      <c r="A727" s="219"/>
      <c r="B727" s="222"/>
      <c r="C727" s="31" t="s">
        <v>87</v>
      </c>
      <c r="D727" s="220"/>
      <c r="E727" s="220"/>
      <c r="F727" s="56">
        <f t="shared" si="226"/>
        <v>0</v>
      </c>
      <c r="G727" s="44">
        <v>0</v>
      </c>
      <c r="H727" s="44">
        <v>0</v>
      </c>
      <c r="I727" s="44">
        <v>0</v>
      </c>
      <c r="J727" s="44">
        <v>0</v>
      </c>
      <c r="K727" s="44">
        <v>0</v>
      </c>
      <c r="L727" s="44">
        <v>0</v>
      </c>
      <c r="M727" s="44">
        <v>0</v>
      </c>
      <c r="N727" s="44">
        <v>0</v>
      </c>
      <c r="O727" s="44">
        <v>0</v>
      </c>
      <c r="P727" s="44">
        <v>0</v>
      </c>
      <c r="Q727" s="44">
        <v>0</v>
      </c>
      <c r="R727" s="44">
        <v>0</v>
      </c>
    </row>
    <row r="728" spans="1:18" s="48" customFormat="1" ht="15" customHeight="1">
      <c r="A728" s="228" t="s">
        <v>12</v>
      </c>
      <c r="B728" s="57" t="s">
        <v>357</v>
      </c>
      <c r="C728" s="59" t="s">
        <v>119</v>
      </c>
      <c r="D728" s="226" t="s">
        <v>60</v>
      </c>
      <c r="E728" s="226" t="s">
        <v>464</v>
      </c>
      <c r="F728" s="56">
        <f t="shared" si="226"/>
        <v>77865.23001</v>
      </c>
      <c r="G728" s="56">
        <f aca="true" t="shared" si="230" ref="G728:R728">SUM(G729:G732)</f>
        <v>8607.10502</v>
      </c>
      <c r="H728" s="56">
        <f t="shared" si="230"/>
        <v>14487.84154</v>
      </c>
      <c r="I728" s="56">
        <f t="shared" si="230"/>
        <v>18082.03152</v>
      </c>
      <c r="J728" s="56">
        <f t="shared" si="230"/>
        <v>16060.18582</v>
      </c>
      <c r="K728" s="56">
        <f t="shared" si="230"/>
        <v>3754.84659</v>
      </c>
      <c r="L728" s="56">
        <f t="shared" si="230"/>
        <v>3673.21952</v>
      </c>
      <c r="M728" s="56">
        <f t="shared" si="230"/>
        <v>4400</v>
      </c>
      <c r="N728" s="56">
        <f t="shared" si="230"/>
        <v>4400</v>
      </c>
      <c r="O728" s="56">
        <f t="shared" si="230"/>
        <v>4400</v>
      </c>
      <c r="P728" s="56">
        <f t="shared" si="230"/>
        <v>0</v>
      </c>
      <c r="Q728" s="56">
        <f t="shared" si="230"/>
        <v>0</v>
      </c>
      <c r="R728" s="56">
        <f t="shared" si="230"/>
        <v>0</v>
      </c>
    </row>
    <row r="729" spans="1:18" s="49" customFormat="1" ht="15">
      <c r="A729" s="228"/>
      <c r="B729" s="223" t="s">
        <v>111</v>
      </c>
      <c r="C729" s="55" t="s">
        <v>6</v>
      </c>
      <c r="D729" s="226"/>
      <c r="E729" s="226"/>
      <c r="F729" s="56">
        <f t="shared" si="226"/>
        <v>0</v>
      </c>
      <c r="G729" s="56">
        <v>0</v>
      </c>
      <c r="H729" s="56">
        <v>0</v>
      </c>
      <c r="I729" s="56">
        <v>0</v>
      </c>
      <c r="J729" s="56">
        <v>0</v>
      </c>
      <c r="K729" s="56">
        <v>0</v>
      </c>
      <c r="L729" s="56">
        <v>0</v>
      </c>
      <c r="M729" s="56">
        <v>0</v>
      </c>
      <c r="N729" s="56">
        <v>0</v>
      </c>
      <c r="O729" s="56">
        <v>0</v>
      </c>
      <c r="P729" s="56">
        <v>0</v>
      </c>
      <c r="Q729" s="56">
        <v>0</v>
      </c>
      <c r="R729" s="56">
        <v>0</v>
      </c>
    </row>
    <row r="730" spans="1:18" s="49" customFormat="1" ht="15">
      <c r="A730" s="228"/>
      <c r="B730" s="223"/>
      <c r="C730" s="55" t="s">
        <v>7</v>
      </c>
      <c r="D730" s="226"/>
      <c r="E730" s="226"/>
      <c r="F730" s="56">
        <f t="shared" si="226"/>
        <v>70349.97682</v>
      </c>
      <c r="G730" s="56">
        <v>7388.04502</v>
      </c>
      <c r="H730" s="56">
        <v>13170.76503</v>
      </c>
      <c r="I730" s="56">
        <v>16438.21047</v>
      </c>
      <c r="J730" s="56">
        <v>14600.16893</v>
      </c>
      <c r="K730" s="56">
        <v>3413.4969</v>
      </c>
      <c r="L730" s="56">
        <v>3339.29047</v>
      </c>
      <c r="M730" s="56">
        <v>4000</v>
      </c>
      <c r="N730" s="56">
        <v>4000</v>
      </c>
      <c r="O730" s="56">
        <v>4000</v>
      </c>
      <c r="P730" s="56">
        <v>0</v>
      </c>
      <c r="Q730" s="56">
        <v>0</v>
      </c>
      <c r="R730" s="56">
        <v>0</v>
      </c>
    </row>
    <row r="731" spans="1:18" s="49" customFormat="1" ht="15">
      <c r="A731" s="228"/>
      <c r="B731" s="223"/>
      <c r="C731" s="55" t="s">
        <v>8</v>
      </c>
      <c r="D731" s="226"/>
      <c r="E731" s="226"/>
      <c r="F731" s="56">
        <f t="shared" si="226"/>
        <v>7515.25319</v>
      </c>
      <c r="G731" s="56">
        <v>1219.06</v>
      </c>
      <c r="H731" s="56">
        <v>1317.07651</v>
      </c>
      <c r="I731" s="56">
        <f aca="true" t="shared" si="231" ref="I731:O731">I730*0.1</f>
        <v>1643.82105</v>
      </c>
      <c r="J731" s="56">
        <f t="shared" si="231"/>
        <v>1460.01689</v>
      </c>
      <c r="K731" s="56">
        <f t="shared" si="231"/>
        <v>341.34969</v>
      </c>
      <c r="L731" s="56">
        <f t="shared" si="231"/>
        <v>333.92905</v>
      </c>
      <c r="M731" s="56">
        <f t="shared" si="231"/>
        <v>400</v>
      </c>
      <c r="N731" s="56">
        <f t="shared" si="231"/>
        <v>400</v>
      </c>
      <c r="O731" s="56">
        <f t="shared" si="231"/>
        <v>400</v>
      </c>
      <c r="P731" s="56">
        <v>0</v>
      </c>
      <c r="Q731" s="56">
        <v>0</v>
      </c>
      <c r="R731" s="56">
        <v>0</v>
      </c>
    </row>
    <row r="732" spans="1:18" s="49" customFormat="1" ht="15">
      <c r="A732" s="228"/>
      <c r="B732" s="224"/>
      <c r="C732" s="55" t="s">
        <v>87</v>
      </c>
      <c r="D732" s="226"/>
      <c r="E732" s="226"/>
      <c r="F732" s="56">
        <f t="shared" si="226"/>
        <v>0</v>
      </c>
      <c r="G732" s="56">
        <v>0</v>
      </c>
      <c r="H732" s="56">
        <v>0</v>
      </c>
      <c r="I732" s="56">
        <v>0</v>
      </c>
      <c r="J732" s="56">
        <v>0</v>
      </c>
      <c r="K732" s="56">
        <v>0</v>
      </c>
      <c r="L732" s="56">
        <v>0</v>
      </c>
      <c r="M732" s="56">
        <v>0</v>
      </c>
      <c r="N732" s="56">
        <v>0</v>
      </c>
      <c r="O732" s="56">
        <v>0</v>
      </c>
      <c r="P732" s="56">
        <v>0</v>
      </c>
      <c r="Q732" s="56">
        <v>0</v>
      </c>
      <c r="R732" s="56">
        <v>0</v>
      </c>
    </row>
    <row r="733" spans="1:18" s="49" customFormat="1" ht="15">
      <c r="A733" s="228" t="s">
        <v>46</v>
      </c>
      <c r="B733" s="57" t="s">
        <v>358</v>
      </c>
      <c r="C733" s="59" t="s">
        <v>119</v>
      </c>
      <c r="D733" s="226"/>
      <c r="E733" s="226"/>
      <c r="F733" s="56">
        <f t="shared" si="226"/>
        <v>877792.75</v>
      </c>
      <c r="G733" s="56">
        <f>SUM(G734:G737)</f>
        <v>265000</v>
      </c>
      <c r="H733" s="56">
        <f aca="true" t="shared" si="232" ref="H733:R733">SUM(H734:H737)</f>
        <v>0</v>
      </c>
      <c r="I733" s="56">
        <f t="shared" si="232"/>
        <v>0</v>
      </c>
      <c r="J733" s="56">
        <f t="shared" si="232"/>
        <v>50400</v>
      </c>
      <c r="K733" s="56">
        <f t="shared" si="232"/>
        <v>114712.75</v>
      </c>
      <c r="L733" s="56">
        <f t="shared" si="232"/>
        <v>212680</v>
      </c>
      <c r="M733" s="56">
        <f t="shared" si="232"/>
        <v>74500</v>
      </c>
      <c r="N733" s="56">
        <f t="shared" si="232"/>
        <v>160500</v>
      </c>
      <c r="O733" s="56">
        <f t="shared" si="232"/>
        <v>0</v>
      </c>
      <c r="P733" s="56">
        <f t="shared" si="232"/>
        <v>0</v>
      </c>
      <c r="Q733" s="56">
        <f t="shared" si="232"/>
        <v>0</v>
      </c>
      <c r="R733" s="56">
        <f t="shared" si="232"/>
        <v>0</v>
      </c>
    </row>
    <row r="734" spans="1:18" s="30" customFormat="1" ht="15">
      <c r="A734" s="228"/>
      <c r="B734" s="223" t="s">
        <v>163</v>
      </c>
      <c r="C734" s="55" t="s">
        <v>6</v>
      </c>
      <c r="D734" s="226"/>
      <c r="E734" s="226"/>
      <c r="F734" s="56">
        <f t="shared" si="226"/>
        <v>0</v>
      </c>
      <c r="G734" s="56">
        <f>G739+G744+G749+G754+G759</f>
        <v>0</v>
      </c>
      <c r="H734" s="56">
        <f aca="true" t="shared" si="233" ref="H734:R734">H739+H744+H749+H754+H759</f>
        <v>0</v>
      </c>
      <c r="I734" s="56">
        <f t="shared" si="233"/>
        <v>0</v>
      </c>
      <c r="J734" s="56">
        <f t="shared" si="233"/>
        <v>0</v>
      </c>
      <c r="K734" s="56">
        <f t="shared" si="233"/>
        <v>0</v>
      </c>
      <c r="L734" s="56">
        <f t="shared" si="233"/>
        <v>0</v>
      </c>
      <c r="M734" s="56">
        <f t="shared" si="233"/>
        <v>0</v>
      </c>
      <c r="N734" s="56">
        <f t="shared" si="233"/>
        <v>0</v>
      </c>
      <c r="O734" s="56">
        <f t="shared" si="233"/>
        <v>0</v>
      </c>
      <c r="P734" s="56">
        <f t="shared" si="233"/>
        <v>0</v>
      </c>
      <c r="Q734" s="56">
        <f t="shared" si="233"/>
        <v>0</v>
      </c>
      <c r="R734" s="56">
        <f t="shared" si="233"/>
        <v>0</v>
      </c>
    </row>
    <row r="735" spans="1:18" s="30" customFormat="1" ht="15">
      <c r="A735" s="228"/>
      <c r="B735" s="223"/>
      <c r="C735" s="55" t="s">
        <v>7</v>
      </c>
      <c r="D735" s="226"/>
      <c r="E735" s="226"/>
      <c r="F735" s="56">
        <f t="shared" si="226"/>
        <v>877792.75</v>
      </c>
      <c r="G735" s="56">
        <f aca="true" t="shared" si="234" ref="G735:R737">G740+G745+G750+G755+G760</f>
        <v>265000</v>
      </c>
      <c r="H735" s="56">
        <f t="shared" si="234"/>
        <v>0</v>
      </c>
      <c r="I735" s="56">
        <f t="shared" si="234"/>
        <v>0</v>
      </c>
      <c r="J735" s="56">
        <f t="shared" si="234"/>
        <v>50400</v>
      </c>
      <c r="K735" s="56">
        <f t="shared" si="234"/>
        <v>114712.75</v>
      </c>
      <c r="L735" s="56">
        <f t="shared" si="234"/>
        <v>212680</v>
      </c>
      <c r="M735" s="56">
        <f t="shared" si="234"/>
        <v>74500</v>
      </c>
      <c r="N735" s="56">
        <f t="shared" si="234"/>
        <v>160500</v>
      </c>
      <c r="O735" s="56">
        <f t="shared" si="234"/>
        <v>0</v>
      </c>
      <c r="P735" s="56">
        <f t="shared" si="234"/>
        <v>0</v>
      </c>
      <c r="Q735" s="56">
        <f t="shared" si="234"/>
        <v>0</v>
      </c>
      <c r="R735" s="56">
        <f t="shared" si="234"/>
        <v>0</v>
      </c>
    </row>
    <row r="736" spans="1:18" s="30" customFormat="1" ht="15">
      <c r="A736" s="228"/>
      <c r="B736" s="223"/>
      <c r="C736" s="55" t="s">
        <v>8</v>
      </c>
      <c r="D736" s="226"/>
      <c r="E736" s="226"/>
      <c r="F736" s="56">
        <f t="shared" si="226"/>
        <v>0</v>
      </c>
      <c r="G736" s="56">
        <f t="shared" si="234"/>
        <v>0</v>
      </c>
      <c r="H736" s="56">
        <f t="shared" si="234"/>
        <v>0</v>
      </c>
      <c r="I736" s="56">
        <f t="shared" si="234"/>
        <v>0</v>
      </c>
      <c r="J736" s="56">
        <f t="shared" si="234"/>
        <v>0</v>
      </c>
      <c r="K736" s="56">
        <f t="shared" si="234"/>
        <v>0</v>
      </c>
      <c r="L736" s="56">
        <f t="shared" si="234"/>
        <v>0</v>
      </c>
      <c r="M736" s="56">
        <f t="shared" si="234"/>
        <v>0</v>
      </c>
      <c r="N736" s="56">
        <f t="shared" si="234"/>
        <v>0</v>
      </c>
      <c r="O736" s="56">
        <f t="shared" si="234"/>
        <v>0</v>
      </c>
      <c r="P736" s="56">
        <f t="shared" si="234"/>
        <v>0</v>
      </c>
      <c r="Q736" s="56">
        <f t="shared" si="234"/>
        <v>0</v>
      </c>
      <c r="R736" s="56">
        <f t="shared" si="234"/>
        <v>0</v>
      </c>
    </row>
    <row r="737" spans="1:18" s="30" customFormat="1" ht="15">
      <c r="A737" s="228"/>
      <c r="B737" s="224"/>
      <c r="C737" s="55" t="s">
        <v>87</v>
      </c>
      <c r="D737" s="226"/>
      <c r="E737" s="226"/>
      <c r="F737" s="56">
        <f t="shared" si="226"/>
        <v>0</v>
      </c>
      <c r="G737" s="56">
        <f t="shared" si="234"/>
        <v>0</v>
      </c>
      <c r="H737" s="56">
        <f t="shared" si="234"/>
        <v>0</v>
      </c>
      <c r="I737" s="56">
        <f t="shared" si="234"/>
        <v>0</v>
      </c>
      <c r="J737" s="56">
        <f t="shared" si="234"/>
        <v>0</v>
      </c>
      <c r="K737" s="56">
        <f t="shared" si="234"/>
        <v>0</v>
      </c>
      <c r="L737" s="56">
        <f t="shared" si="234"/>
        <v>0</v>
      </c>
      <c r="M737" s="56">
        <f t="shared" si="234"/>
        <v>0</v>
      </c>
      <c r="N737" s="56">
        <f t="shared" si="234"/>
        <v>0</v>
      </c>
      <c r="O737" s="56">
        <f t="shared" si="234"/>
        <v>0</v>
      </c>
      <c r="P737" s="56">
        <f t="shared" si="234"/>
        <v>0</v>
      </c>
      <c r="Q737" s="56">
        <f t="shared" si="234"/>
        <v>0</v>
      </c>
      <c r="R737" s="56">
        <f t="shared" si="234"/>
        <v>0</v>
      </c>
    </row>
    <row r="738" spans="1:18" s="30" customFormat="1" ht="15">
      <c r="A738" s="219" t="s">
        <v>683</v>
      </c>
      <c r="B738" s="52" t="s">
        <v>359</v>
      </c>
      <c r="C738" s="51" t="s">
        <v>119</v>
      </c>
      <c r="D738" s="220" t="s">
        <v>71</v>
      </c>
      <c r="E738" s="220" t="s">
        <v>464</v>
      </c>
      <c r="F738" s="56">
        <f t="shared" si="226"/>
        <v>265000</v>
      </c>
      <c r="G738" s="46">
        <f aca="true" t="shared" si="235" ref="G738:R738">SUM(G739:G742)</f>
        <v>265000</v>
      </c>
      <c r="H738" s="46">
        <f t="shared" si="235"/>
        <v>0</v>
      </c>
      <c r="I738" s="46">
        <f t="shared" si="235"/>
        <v>0</v>
      </c>
      <c r="J738" s="46">
        <f t="shared" si="235"/>
        <v>0</v>
      </c>
      <c r="K738" s="46">
        <f t="shared" si="235"/>
        <v>0</v>
      </c>
      <c r="L738" s="46">
        <f t="shared" si="235"/>
        <v>0</v>
      </c>
      <c r="M738" s="46">
        <f t="shared" si="235"/>
        <v>0</v>
      </c>
      <c r="N738" s="46">
        <f t="shared" si="235"/>
        <v>0</v>
      </c>
      <c r="O738" s="46">
        <f t="shared" si="235"/>
        <v>0</v>
      </c>
      <c r="P738" s="46">
        <f t="shared" si="235"/>
        <v>0</v>
      </c>
      <c r="Q738" s="46">
        <f t="shared" si="235"/>
        <v>0</v>
      </c>
      <c r="R738" s="46">
        <f t="shared" si="235"/>
        <v>0</v>
      </c>
    </row>
    <row r="739" spans="1:18" s="30" customFormat="1" ht="15">
      <c r="A739" s="219"/>
      <c r="B739" s="221" t="s">
        <v>86</v>
      </c>
      <c r="C739" s="31" t="s">
        <v>6</v>
      </c>
      <c r="D739" s="220"/>
      <c r="E739" s="220"/>
      <c r="F739" s="56">
        <f t="shared" si="226"/>
        <v>0</v>
      </c>
      <c r="G739" s="44">
        <v>0</v>
      </c>
      <c r="H739" s="44">
        <v>0</v>
      </c>
      <c r="I739" s="44">
        <v>0</v>
      </c>
      <c r="J739" s="44">
        <v>0</v>
      </c>
      <c r="K739" s="44">
        <v>0</v>
      </c>
      <c r="L739" s="44">
        <v>0</v>
      </c>
      <c r="M739" s="44">
        <v>0</v>
      </c>
      <c r="N739" s="44">
        <v>0</v>
      </c>
      <c r="O739" s="44">
        <v>0</v>
      </c>
      <c r="P739" s="44">
        <v>0</v>
      </c>
      <c r="Q739" s="44">
        <v>0</v>
      </c>
      <c r="R739" s="44">
        <v>0</v>
      </c>
    </row>
    <row r="740" spans="1:18" s="30" customFormat="1" ht="15">
      <c r="A740" s="219"/>
      <c r="B740" s="221"/>
      <c r="C740" s="31" t="s">
        <v>7</v>
      </c>
      <c r="D740" s="220"/>
      <c r="E740" s="220"/>
      <c r="F740" s="56">
        <f t="shared" si="226"/>
        <v>265000</v>
      </c>
      <c r="G740" s="44">
        <v>265000</v>
      </c>
      <c r="H740" s="44">
        <v>0</v>
      </c>
      <c r="I740" s="44">
        <v>0</v>
      </c>
      <c r="J740" s="44">
        <v>0</v>
      </c>
      <c r="K740" s="44">
        <v>0</v>
      </c>
      <c r="L740" s="44">
        <v>0</v>
      </c>
      <c r="M740" s="44">
        <v>0</v>
      </c>
      <c r="N740" s="44">
        <v>0</v>
      </c>
      <c r="O740" s="44">
        <v>0</v>
      </c>
      <c r="P740" s="44">
        <v>0</v>
      </c>
      <c r="Q740" s="44">
        <v>0</v>
      </c>
      <c r="R740" s="44">
        <v>0</v>
      </c>
    </row>
    <row r="741" spans="1:18" s="30" customFormat="1" ht="15">
      <c r="A741" s="219"/>
      <c r="B741" s="221"/>
      <c r="C741" s="31" t="s">
        <v>8</v>
      </c>
      <c r="D741" s="220"/>
      <c r="E741" s="220"/>
      <c r="F741" s="56">
        <f t="shared" si="226"/>
        <v>0</v>
      </c>
      <c r="G741" s="44">
        <v>0</v>
      </c>
      <c r="H741" s="44">
        <v>0</v>
      </c>
      <c r="I741" s="44">
        <v>0</v>
      </c>
      <c r="J741" s="44">
        <v>0</v>
      </c>
      <c r="K741" s="44">
        <v>0</v>
      </c>
      <c r="L741" s="44">
        <v>0</v>
      </c>
      <c r="M741" s="44">
        <v>0</v>
      </c>
      <c r="N741" s="44">
        <v>0</v>
      </c>
      <c r="O741" s="44">
        <v>0</v>
      </c>
      <c r="P741" s="44">
        <v>0</v>
      </c>
      <c r="Q741" s="44">
        <v>0</v>
      </c>
      <c r="R741" s="44">
        <v>0</v>
      </c>
    </row>
    <row r="742" spans="1:18" s="30" customFormat="1" ht="15">
      <c r="A742" s="219"/>
      <c r="B742" s="222"/>
      <c r="C742" s="31" t="s">
        <v>87</v>
      </c>
      <c r="D742" s="220"/>
      <c r="E742" s="220"/>
      <c r="F742" s="56">
        <f t="shared" si="226"/>
        <v>0</v>
      </c>
      <c r="G742" s="44">
        <v>0</v>
      </c>
      <c r="H742" s="44">
        <v>0</v>
      </c>
      <c r="I742" s="44">
        <v>0</v>
      </c>
      <c r="J742" s="44">
        <v>0</v>
      </c>
      <c r="K742" s="44">
        <v>0</v>
      </c>
      <c r="L742" s="44">
        <v>0</v>
      </c>
      <c r="M742" s="44">
        <v>0</v>
      </c>
      <c r="N742" s="44">
        <v>0</v>
      </c>
      <c r="O742" s="44">
        <v>0</v>
      </c>
      <c r="P742" s="44">
        <v>0</v>
      </c>
      <c r="Q742" s="44">
        <v>0</v>
      </c>
      <c r="R742" s="44">
        <v>0</v>
      </c>
    </row>
    <row r="743" spans="1:18" s="30" customFormat="1" ht="15">
      <c r="A743" s="219" t="s">
        <v>684</v>
      </c>
      <c r="B743" s="52" t="s">
        <v>360</v>
      </c>
      <c r="C743" s="51" t="s">
        <v>119</v>
      </c>
      <c r="D743" s="220" t="s">
        <v>60</v>
      </c>
      <c r="E743" s="220" t="s">
        <v>464</v>
      </c>
      <c r="F743" s="56">
        <f aca="true" t="shared" si="236" ref="F743:F757">SUM(G743:R743)</f>
        <v>358000</v>
      </c>
      <c r="G743" s="46">
        <f aca="true" t="shared" si="237" ref="G743:R743">SUM(G744:G747)</f>
        <v>0</v>
      </c>
      <c r="H743" s="46">
        <f t="shared" si="237"/>
        <v>0</v>
      </c>
      <c r="I743" s="46">
        <f t="shared" si="237"/>
        <v>0</v>
      </c>
      <c r="J743" s="46">
        <f t="shared" si="237"/>
        <v>42900</v>
      </c>
      <c r="K743" s="46">
        <f t="shared" si="237"/>
        <v>0</v>
      </c>
      <c r="L743" s="46">
        <f t="shared" si="237"/>
        <v>100100</v>
      </c>
      <c r="M743" s="46">
        <f t="shared" si="237"/>
        <v>64500</v>
      </c>
      <c r="N743" s="46">
        <f t="shared" si="237"/>
        <v>150500</v>
      </c>
      <c r="O743" s="46">
        <f t="shared" si="237"/>
        <v>0</v>
      </c>
      <c r="P743" s="46">
        <f t="shared" si="237"/>
        <v>0</v>
      </c>
      <c r="Q743" s="46">
        <f t="shared" si="237"/>
        <v>0</v>
      </c>
      <c r="R743" s="46">
        <f t="shared" si="237"/>
        <v>0</v>
      </c>
    </row>
    <row r="744" spans="1:18" s="30" customFormat="1" ht="15">
      <c r="A744" s="219"/>
      <c r="B744" s="221" t="s">
        <v>166</v>
      </c>
      <c r="C744" s="31" t="s">
        <v>6</v>
      </c>
      <c r="D744" s="220"/>
      <c r="E744" s="220"/>
      <c r="F744" s="56">
        <f t="shared" si="236"/>
        <v>0</v>
      </c>
      <c r="G744" s="44">
        <v>0</v>
      </c>
      <c r="H744" s="44">
        <v>0</v>
      </c>
      <c r="I744" s="44">
        <v>0</v>
      </c>
      <c r="J744" s="44">
        <v>0</v>
      </c>
      <c r="K744" s="44">
        <v>0</v>
      </c>
      <c r="L744" s="44">
        <v>0</v>
      </c>
      <c r="M744" s="44">
        <v>0</v>
      </c>
      <c r="N744" s="44">
        <v>0</v>
      </c>
      <c r="O744" s="44">
        <v>0</v>
      </c>
      <c r="P744" s="44">
        <v>0</v>
      </c>
      <c r="Q744" s="44">
        <v>0</v>
      </c>
      <c r="R744" s="44">
        <v>0</v>
      </c>
    </row>
    <row r="745" spans="1:18" s="30" customFormat="1" ht="15">
      <c r="A745" s="219"/>
      <c r="B745" s="221"/>
      <c r="C745" s="31" t="s">
        <v>7</v>
      </c>
      <c r="D745" s="220"/>
      <c r="E745" s="220"/>
      <c r="F745" s="56">
        <f t="shared" si="236"/>
        <v>358000</v>
      </c>
      <c r="G745" s="44">
        <v>0</v>
      </c>
      <c r="H745" s="44">
        <v>0</v>
      </c>
      <c r="I745" s="44">
        <v>0</v>
      </c>
      <c r="J745" s="44">
        <v>42900</v>
      </c>
      <c r="K745" s="44">
        <v>0</v>
      </c>
      <c r="L745" s="44">
        <v>100100</v>
      </c>
      <c r="M745" s="44">
        <v>64500</v>
      </c>
      <c r="N745" s="44">
        <v>150500</v>
      </c>
      <c r="O745" s="44">
        <v>0</v>
      </c>
      <c r="P745" s="44">
        <v>0</v>
      </c>
      <c r="Q745" s="44">
        <v>0</v>
      </c>
      <c r="R745" s="44">
        <v>0</v>
      </c>
    </row>
    <row r="746" spans="1:18" s="30" customFormat="1" ht="15">
      <c r="A746" s="219"/>
      <c r="B746" s="221"/>
      <c r="C746" s="31" t="s">
        <v>8</v>
      </c>
      <c r="D746" s="220"/>
      <c r="E746" s="220"/>
      <c r="F746" s="56">
        <f t="shared" si="236"/>
        <v>0</v>
      </c>
      <c r="G746" s="44">
        <v>0</v>
      </c>
      <c r="H746" s="44">
        <v>0</v>
      </c>
      <c r="I746" s="44">
        <v>0</v>
      </c>
      <c r="J746" s="44">
        <v>0</v>
      </c>
      <c r="K746" s="44">
        <v>0</v>
      </c>
      <c r="L746" s="44">
        <v>0</v>
      </c>
      <c r="M746" s="44">
        <v>0</v>
      </c>
      <c r="N746" s="44">
        <v>0</v>
      </c>
      <c r="O746" s="44">
        <v>0</v>
      </c>
      <c r="P746" s="44">
        <v>0</v>
      </c>
      <c r="Q746" s="44">
        <v>0</v>
      </c>
      <c r="R746" s="44">
        <v>0</v>
      </c>
    </row>
    <row r="747" spans="1:18" s="30" customFormat="1" ht="15">
      <c r="A747" s="219"/>
      <c r="B747" s="222"/>
      <c r="C747" s="31" t="s">
        <v>87</v>
      </c>
      <c r="D747" s="220"/>
      <c r="E747" s="220"/>
      <c r="F747" s="56">
        <f t="shared" si="236"/>
        <v>0</v>
      </c>
      <c r="G747" s="44">
        <v>0</v>
      </c>
      <c r="H747" s="44">
        <v>0</v>
      </c>
      <c r="I747" s="44">
        <v>0</v>
      </c>
      <c r="J747" s="44">
        <v>0</v>
      </c>
      <c r="K747" s="44">
        <v>0</v>
      </c>
      <c r="L747" s="44">
        <v>0</v>
      </c>
      <c r="M747" s="44">
        <v>0</v>
      </c>
      <c r="N747" s="44">
        <v>0</v>
      </c>
      <c r="O747" s="44">
        <v>0</v>
      </c>
      <c r="P747" s="44">
        <v>0</v>
      </c>
      <c r="Q747" s="44">
        <v>0</v>
      </c>
      <c r="R747" s="44">
        <v>0</v>
      </c>
    </row>
    <row r="748" spans="1:18" s="30" customFormat="1" ht="15">
      <c r="A748" s="219" t="s">
        <v>685</v>
      </c>
      <c r="B748" s="52" t="s">
        <v>361</v>
      </c>
      <c r="C748" s="51" t="s">
        <v>119</v>
      </c>
      <c r="D748" s="220" t="s">
        <v>60</v>
      </c>
      <c r="E748" s="220" t="s">
        <v>464</v>
      </c>
      <c r="F748" s="56">
        <f t="shared" si="236"/>
        <v>20832.75</v>
      </c>
      <c r="G748" s="46">
        <f aca="true" t="shared" si="238" ref="G748:R748">SUM(G749:G752)</f>
        <v>0</v>
      </c>
      <c r="H748" s="46">
        <f t="shared" si="238"/>
        <v>0</v>
      </c>
      <c r="I748" s="46">
        <f t="shared" si="238"/>
        <v>0</v>
      </c>
      <c r="J748" s="46">
        <f t="shared" si="238"/>
        <v>0</v>
      </c>
      <c r="K748" s="46">
        <f t="shared" si="238"/>
        <v>20832.75</v>
      </c>
      <c r="L748" s="46">
        <f t="shared" si="238"/>
        <v>0</v>
      </c>
      <c r="M748" s="46">
        <f t="shared" si="238"/>
        <v>0</v>
      </c>
      <c r="N748" s="46">
        <f t="shared" si="238"/>
        <v>0</v>
      </c>
      <c r="O748" s="46">
        <f t="shared" si="238"/>
        <v>0</v>
      </c>
      <c r="P748" s="46">
        <f t="shared" si="238"/>
        <v>0</v>
      </c>
      <c r="Q748" s="46">
        <f t="shared" si="238"/>
        <v>0</v>
      </c>
      <c r="R748" s="46">
        <f t="shared" si="238"/>
        <v>0</v>
      </c>
    </row>
    <row r="749" spans="1:18" s="30" customFormat="1" ht="15">
      <c r="A749" s="219"/>
      <c r="B749" s="221" t="s">
        <v>165</v>
      </c>
      <c r="C749" s="31" t="s">
        <v>6</v>
      </c>
      <c r="D749" s="220"/>
      <c r="E749" s="220"/>
      <c r="F749" s="56">
        <f t="shared" si="236"/>
        <v>0</v>
      </c>
      <c r="G749" s="44">
        <v>0</v>
      </c>
      <c r="H749" s="44">
        <v>0</v>
      </c>
      <c r="I749" s="44">
        <v>0</v>
      </c>
      <c r="J749" s="44">
        <v>0</v>
      </c>
      <c r="K749" s="44">
        <v>0</v>
      </c>
      <c r="L749" s="44">
        <v>0</v>
      </c>
      <c r="M749" s="44">
        <v>0</v>
      </c>
      <c r="N749" s="44">
        <v>0</v>
      </c>
      <c r="O749" s="44">
        <v>0</v>
      </c>
      <c r="P749" s="44">
        <v>0</v>
      </c>
      <c r="Q749" s="44">
        <v>0</v>
      </c>
      <c r="R749" s="44">
        <v>0</v>
      </c>
    </row>
    <row r="750" spans="1:18" s="30" customFormat="1" ht="15">
      <c r="A750" s="219"/>
      <c r="B750" s="221"/>
      <c r="C750" s="31" t="s">
        <v>7</v>
      </c>
      <c r="D750" s="220"/>
      <c r="E750" s="220"/>
      <c r="F750" s="56">
        <f t="shared" si="236"/>
        <v>20832.75</v>
      </c>
      <c r="G750" s="44">
        <v>0</v>
      </c>
      <c r="H750" s="44">
        <v>0</v>
      </c>
      <c r="I750" s="44">
        <v>0</v>
      </c>
      <c r="J750" s="44">
        <v>0</v>
      </c>
      <c r="K750" s="44">
        <v>20832.75</v>
      </c>
      <c r="L750" s="44">
        <v>0</v>
      </c>
      <c r="M750" s="44">
        <v>0</v>
      </c>
      <c r="N750" s="44">
        <v>0</v>
      </c>
      <c r="O750" s="44">
        <v>0</v>
      </c>
      <c r="P750" s="44">
        <v>0</v>
      </c>
      <c r="Q750" s="44">
        <v>0</v>
      </c>
      <c r="R750" s="44">
        <v>0</v>
      </c>
    </row>
    <row r="751" spans="1:18" s="30" customFormat="1" ht="15">
      <c r="A751" s="219"/>
      <c r="B751" s="221"/>
      <c r="C751" s="31" t="s">
        <v>8</v>
      </c>
      <c r="D751" s="220"/>
      <c r="E751" s="220"/>
      <c r="F751" s="56">
        <f t="shared" si="236"/>
        <v>0</v>
      </c>
      <c r="G751" s="44">
        <v>0</v>
      </c>
      <c r="H751" s="44">
        <v>0</v>
      </c>
      <c r="I751" s="44">
        <v>0</v>
      </c>
      <c r="J751" s="44">
        <v>0</v>
      </c>
      <c r="K751" s="44">
        <v>0</v>
      </c>
      <c r="L751" s="44">
        <v>0</v>
      </c>
      <c r="M751" s="44">
        <v>0</v>
      </c>
      <c r="N751" s="44">
        <v>0</v>
      </c>
      <c r="O751" s="44">
        <v>0</v>
      </c>
      <c r="P751" s="44">
        <v>0</v>
      </c>
      <c r="Q751" s="44">
        <v>0</v>
      </c>
      <c r="R751" s="44">
        <v>0</v>
      </c>
    </row>
    <row r="752" spans="1:18" s="30" customFormat="1" ht="15">
      <c r="A752" s="219"/>
      <c r="B752" s="222"/>
      <c r="C752" s="31" t="s">
        <v>87</v>
      </c>
      <c r="D752" s="220"/>
      <c r="E752" s="220"/>
      <c r="F752" s="56">
        <f t="shared" si="236"/>
        <v>0</v>
      </c>
      <c r="G752" s="44">
        <v>0</v>
      </c>
      <c r="H752" s="44">
        <v>0</v>
      </c>
      <c r="I752" s="44">
        <v>0</v>
      </c>
      <c r="J752" s="44">
        <v>0</v>
      </c>
      <c r="K752" s="44">
        <v>0</v>
      </c>
      <c r="L752" s="44">
        <v>0</v>
      </c>
      <c r="M752" s="44">
        <v>0</v>
      </c>
      <c r="N752" s="44">
        <v>0</v>
      </c>
      <c r="O752" s="44">
        <v>0</v>
      </c>
      <c r="P752" s="44">
        <v>0</v>
      </c>
      <c r="Q752" s="44">
        <v>0</v>
      </c>
      <c r="R752" s="44">
        <v>0</v>
      </c>
    </row>
    <row r="753" spans="1:18" s="30" customFormat="1" ht="15">
      <c r="A753" s="219" t="s">
        <v>686</v>
      </c>
      <c r="B753" s="52" t="s">
        <v>362</v>
      </c>
      <c r="C753" s="51" t="s">
        <v>119</v>
      </c>
      <c r="D753" s="220" t="s">
        <v>60</v>
      </c>
      <c r="E753" s="220" t="s">
        <v>464</v>
      </c>
      <c r="F753" s="56">
        <f t="shared" si="236"/>
        <v>63200</v>
      </c>
      <c r="G753" s="46">
        <f aca="true" t="shared" si="239" ref="G753:R753">SUM(G754:G757)</f>
        <v>0</v>
      </c>
      <c r="H753" s="46">
        <f t="shared" si="239"/>
        <v>0</v>
      </c>
      <c r="I753" s="46">
        <f t="shared" si="239"/>
        <v>0</v>
      </c>
      <c r="J753" s="46">
        <f t="shared" si="239"/>
        <v>7500</v>
      </c>
      <c r="K753" s="46">
        <f t="shared" si="239"/>
        <v>8500</v>
      </c>
      <c r="L753" s="46">
        <f t="shared" si="239"/>
        <v>27200</v>
      </c>
      <c r="M753" s="46">
        <f t="shared" si="239"/>
        <v>10000</v>
      </c>
      <c r="N753" s="46">
        <f t="shared" si="239"/>
        <v>10000</v>
      </c>
      <c r="O753" s="46">
        <f t="shared" si="239"/>
        <v>0</v>
      </c>
      <c r="P753" s="46">
        <f t="shared" si="239"/>
        <v>0</v>
      </c>
      <c r="Q753" s="46">
        <f t="shared" si="239"/>
        <v>0</v>
      </c>
      <c r="R753" s="46">
        <f t="shared" si="239"/>
        <v>0</v>
      </c>
    </row>
    <row r="754" spans="1:18" s="30" customFormat="1" ht="15">
      <c r="A754" s="219"/>
      <c r="B754" s="221" t="s">
        <v>164</v>
      </c>
      <c r="C754" s="31" t="s">
        <v>6</v>
      </c>
      <c r="D754" s="220"/>
      <c r="E754" s="220"/>
      <c r="F754" s="56">
        <f t="shared" si="236"/>
        <v>0</v>
      </c>
      <c r="G754" s="44">
        <v>0</v>
      </c>
      <c r="H754" s="44">
        <v>0</v>
      </c>
      <c r="I754" s="44">
        <v>0</v>
      </c>
      <c r="J754" s="44">
        <v>0</v>
      </c>
      <c r="K754" s="44">
        <v>0</v>
      </c>
      <c r="L754" s="44">
        <v>0</v>
      </c>
      <c r="M754" s="44">
        <v>0</v>
      </c>
      <c r="N754" s="44">
        <v>0</v>
      </c>
      <c r="O754" s="44">
        <v>0</v>
      </c>
      <c r="P754" s="44">
        <v>0</v>
      </c>
      <c r="Q754" s="44">
        <v>0</v>
      </c>
      <c r="R754" s="44">
        <v>0</v>
      </c>
    </row>
    <row r="755" spans="1:18" s="30" customFormat="1" ht="15">
      <c r="A755" s="219"/>
      <c r="B755" s="221"/>
      <c r="C755" s="31" t="s">
        <v>7</v>
      </c>
      <c r="D755" s="220"/>
      <c r="E755" s="220"/>
      <c r="F755" s="56">
        <f t="shared" si="236"/>
        <v>63200</v>
      </c>
      <c r="G755" s="44">
        <v>0</v>
      </c>
      <c r="H755" s="44">
        <v>0</v>
      </c>
      <c r="I755" s="44">
        <v>0</v>
      </c>
      <c r="J755" s="44">
        <v>7500</v>
      </c>
      <c r="K755" s="44">
        <v>8500</v>
      </c>
      <c r="L755" s="44">
        <v>27200</v>
      </c>
      <c r="M755" s="44">
        <v>10000</v>
      </c>
      <c r="N755" s="44">
        <v>10000</v>
      </c>
      <c r="O755" s="44">
        <v>0</v>
      </c>
      <c r="P755" s="44">
        <v>0</v>
      </c>
      <c r="Q755" s="44">
        <v>0</v>
      </c>
      <c r="R755" s="44">
        <v>0</v>
      </c>
    </row>
    <row r="756" spans="1:18" s="30" customFormat="1" ht="15">
      <c r="A756" s="219"/>
      <c r="B756" s="221"/>
      <c r="C756" s="31" t="s">
        <v>8</v>
      </c>
      <c r="D756" s="220"/>
      <c r="E756" s="220"/>
      <c r="F756" s="56">
        <f t="shared" si="236"/>
        <v>0</v>
      </c>
      <c r="G756" s="44">
        <v>0</v>
      </c>
      <c r="H756" s="44">
        <v>0</v>
      </c>
      <c r="I756" s="44">
        <v>0</v>
      </c>
      <c r="J756" s="44">
        <v>0</v>
      </c>
      <c r="K756" s="44">
        <v>0</v>
      </c>
      <c r="L756" s="44">
        <v>0</v>
      </c>
      <c r="M756" s="44">
        <v>0</v>
      </c>
      <c r="N756" s="44">
        <v>0</v>
      </c>
      <c r="O756" s="44">
        <v>0</v>
      </c>
      <c r="P756" s="44">
        <v>0</v>
      </c>
      <c r="Q756" s="44">
        <v>0</v>
      </c>
      <c r="R756" s="44">
        <v>0</v>
      </c>
    </row>
    <row r="757" spans="1:18" s="30" customFormat="1" ht="15">
      <c r="A757" s="219"/>
      <c r="B757" s="222"/>
      <c r="C757" s="31" t="s">
        <v>87</v>
      </c>
      <c r="D757" s="220"/>
      <c r="E757" s="220"/>
      <c r="F757" s="56">
        <f t="shared" si="236"/>
        <v>0</v>
      </c>
      <c r="G757" s="44">
        <v>0</v>
      </c>
      <c r="H757" s="44">
        <v>0</v>
      </c>
      <c r="I757" s="44">
        <v>0</v>
      </c>
      <c r="J757" s="44">
        <v>0</v>
      </c>
      <c r="K757" s="44">
        <v>0</v>
      </c>
      <c r="L757" s="44">
        <v>0</v>
      </c>
      <c r="M757" s="44">
        <v>0</v>
      </c>
      <c r="N757" s="44">
        <v>0</v>
      </c>
      <c r="O757" s="44">
        <v>0</v>
      </c>
      <c r="P757" s="44">
        <v>0</v>
      </c>
      <c r="Q757" s="44">
        <v>0</v>
      </c>
      <c r="R757" s="44">
        <v>0</v>
      </c>
    </row>
    <row r="758" spans="1:18" s="48" customFormat="1" ht="14.25">
      <c r="A758" s="219" t="s">
        <v>687</v>
      </c>
      <c r="B758" s="52" t="s">
        <v>421</v>
      </c>
      <c r="C758" s="51" t="s">
        <v>119</v>
      </c>
      <c r="D758" s="220" t="s">
        <v>60</v>
      </c>
      <c r="E758" s="220" t="s">
        <v>464</v>
      </c>
      <c r="F758" s="56">
        <f aca="true" t="shared" si="240" ref="F758:F767">SUM(G758:R758)</f>
        <v>170760</v>
      </c>
      <c r="G758" s="46">
        <f aca="true" t="shared" si="241" ref="G758:R758">SUM(G759:G762)</f>
        <v>0</v>
      </c>
      <c r="H758" s="46">
        <f t="shared" si="241"/>
        <v>0</v>
      </c>
      <c r="I758" s="46">
        <f t="shared" si="241"/>
        <v>0</v>
      </c>
      <c r="J758" s="46">
        <f t="shared" si="241"/>
        <v>0</v>
      </c>
      <c r="K758" s="46">
        <f t="shared" si="241"/>
        <v>85380</v>
      </c>
      <c r="L758" s="46">
        <f t="shared" si="241"/>
        <v>85380</v>
      </c>
      <c r="M758" s="46">
        <f t="shared" si="241"/>
        <v>0</v>
      </c>
      <c r="N758" s="46">
        <f t="shared" si="241"/>
        <v>0</v>
      </c>
      <c r="O758" s="46">
        <f t="shared" si="241"/>
        <v>0</v>
      </c>
      <c r="P758" s="46">
        <f t="shared" si="241"/>
        <v>0</v>
      </c>
      <c r="Q758" s="46">
        <f t="shared" si="241"/>
        <v>0</v>
      </c>
      <c r="R758" s="46">
        <f t="shared" si="241"/>
        <v>0</v>
      </c>
    </row>
    <row r="759" spans="1:18" s="48" customFormat="1" ht="14.25">
      <c r="A759" s="219"/>
      <c r="B759" s="221" t="s">
        <v>422</v>
      </c>
      <c r="C759" s="31" t="s">
        <v>6</v>
      </c>
      <c r="D759" s="220"/>
      <c r="E759" s="220"/>
      <c r="F759" s="56">
        <f t="shared" si="240"/>
        <v>0</v>
      </c>
      <c r="G759" s="44">
        <v>0</v>
      </c>
      <c r="H759" s="44">
        <v>0</v>
      </c>
      <c r="I759" s="44">
        <v>0</v>
      </c>
      <c r="J759" s="44">
        <v>0</v>
      </c>
      <c r="K759" s="44">
        <v>0</v>
      </c>
      <c r="L759" s="44">
        <v>0</v>
      </c>
      <c r="M759" s="44">
        <v>0</v>
      </c>
      <c r="N759" s="44">
        <v>0</v>
      </c>
      <c r="O759" s="44">
        <v>0</v>
      </c>
      <c r="P759" s="44">
        <v>0</v>
      </c>
      <c r="Q759" s="44">
        <v>0</v>
      </c>
      <c r="R759" s="44">
        <v>0</v>
      </c>
    </row>
    <row r="760" spans="1:18" s="48" customFormat="1" ht="14.25">
      <c r="A760" s="219"/>
      <c r="B760" s="221"/>
      <c r="C760" s="31" t="s">
        <v>7</v>
      </c>
      <c r="D760" s="220"/>
      <c r="E760" s="220"/>
      <c r="F760" s="56">
        <f t="shared" si="240"/>
        <v>170760</v>
      </c>
      <c r="G760" s="44">
        <v>0</v>
      </c>
      <c r="H760" s="44">
        <v>0</v>
      </c>
      <c r="I760" s="44">
        <v>0</v>
      </c>
      <c r="J760" s="44">
        <v>0</v>
      </c>
      <c r="K760" s="44">
        <v>85380</v>
      </c>
      <c r="L760" s="44">
        <v>85380</v>
      </c>
      <c r="M760" s="44">
        <v>0</v>
      </c>
      <c r="N760" s="44">
        <v>0</v>
      </c>
      <c r="O760" s="44">
        <v>0</v>
      </c>
      <c r="P760" s="44">
        <v>0</v>
      </c>
      <c r="Q760" s="44">
        <v>0</v>
      </c>
      <c r="R760" s="44">
        <v>0</v>
      </c>
    </row>
    <row r="761" spans="1:18" s="48" customFormat="1" ht="14.25">
      <c r="A761" s="219"/>
      <c r="B761" s="221"/>
      <c r="C761" s="31" t="s">
        <v>8</v>
      </c>
      <c r="D761" s="220"/>
      <c r="E761" s="220"/>
      <c r="F761" s="56">
        <f t="shared" si="240"/>
        <v>0</v>
      </c>
      <c r="G761" s="44">
        <v>0</v>
      </c>
      <c r="H761" s="44">
        <v>0</v>
      </c>
      <c r="I761" s="44">
        <v>0</v>
      </c>
      <c r="J761" s="44">
        <v>0</v>
      </c>
      <c r="K761" s="44">
        <v>0</v>
      </c>
      <c r="L761" s="44">
        <v>0</v>
      </c>
      <c r="M761" s="44">
        <v>0</v>
      </c>
      <c r="N761" s="44">
        <v>0</v>
      </c>
      <c r="O761" s="44">
        <v>0</v>
      </c>
      <c r="P761" s="44">
        <v>0</v>
      </c>
      <c r="Q761" s="44">
        <v>0</v>
      </c>
      <c r="R761" s="44">
        <v>0</v>
      </c>
    </row>
    <row r="762" spans="1:18" s="48" customFormat="1" ht="14.25">
      <c r="A762" s="219"/>
      <c r="B762" s="222"/>
      <c r="C762" s="31" t="s">
        <v>87</v>
      </c>
      <c r="D762" s="220"/>
      <c r="E762" s="220"/>
      <c r="F762" s="56">
        <f t="shared" si="240"/>
        <v>0</v>
      </c>
      <c r="G762" s="44">
        <v>0</v>
      </c>
      <c r="H762" s="44">
        <v>0</v>
      </c>
      <c r="I762" s="44">
        <v>0</v>
      </c>
      <c r="J762" s="44">
        <v>0</v>
      </c>
      <c r="K762" s="44">
        <v>0</v>
      </c>
      <c r="L762" s="44">
        <v>0</v>
      </c>
      <c r="M762" s="44">
        <v>0</v>
      </c>
      <c r="N762" s="44">
        <v>0</v>
      </c>
      <c r="O762" s="44">
        <v>0</v>
      </c>
      <c r="P762" s="44">
        <v>0</v>
      </c>
      <c r="Q762" s="44">
        <v>0</v>
      </c>
      <c r="R762" s="44">
        <v>0</v>
      </c>
    </row>
    <row r="763" spans="1:18" s="48" customFormat="1" ht="14.25">
      <c r="A763" s="228" t="s">
        <v>47</v>
      </c>
      <c r="B763" s="57" t="s">
        <v>554</v>
      </c>
      <c r="C763" s="59" t="s">
        <v>119</v>
      </c>
      <c r="D763" s="226" t="s">
        <v>60</v>
      </c>
      <c r="E763" s="226" t="s">
        <v>464</v>
      </c>
      <c r="F763" s="56">
        <f t="shared" si="240"/>
        <v>220.311</v>
      </c>
      <c r="G763" s="56">
        <f aca="true" t="shared" si="242" ref="G763:R763">SUM(G764:G767)</f>
        <v>0</v>
      </c>
      <c r="H763" s="56">
        <f t="shared" si="242"/>
        <v>0</v>
      </c>
      <c r="I763" s="56">
        <f t="shared" si="242"/>
        <v>0</v>
      </c>
      <c r="J763" s="56">
        <f t="shared" si="242"/>
        <v>0</v>
      </c>
      <c r="K763" s="56">
        <f t="shared" si="242"/>
        <v>0</v>
      </c>
      <c r="L763" s="56">
        <f t="shared" si="242"/>
        <v>220.311</v>
      </c>
      <c r="M763" s="56">
        <f t="shared" si="242"/>
        <v>0</v>
      </c>
      <c r="N763" s="56">
        <f t="shared" si="242"/>
        <v>0</v>
      </c>
      <c r="O763" s="56">
        <f t="shared" si="242"/>
        <v>0</v>
      </c>
      <c r="P763" s="56">
        <f t="shared" si="242"/>
        <v>0</v>
      </c>
      <c r="Q763" s="56">
        <f t="shared" si="242"/>
        <v>0</v>
      </c>
      <c r="R763" s="56">
        <f t="shared" si="242"/>
        <v>0</v>
      </c>
    </row>
    <row r="764" spans="1:18" s="48" customFormat="1" ht="14.25">
      <c r="A764" s="228"/>
      <c r="B764" s="223" t="s">
        <v>555</v>
      </c>
      <c r="C764" s="55" t="s">
        <v>6</v>
      </c>
      <c r="D764" s="226"/>
      <c r="E764" s="226"/>
      <c r="F764" s="56">
        <f t="shared" si="240"/>
        <v>0</v>
      </c>
      <c r="G764" s="56">
        <v>0</v>
      </c>
      <c r="H764" s="56">
        <v>0</v>
      </c>
      <c r="I764" s="56">
        <v>0</v>
      </c>
      <c r="J764" s="56">
        <v>0</v>
      </c>
      <c r="K764" s="56">
        <v>0</v>
      </c>
      <c r="L764" s="56">
        <v>0</v>
      </c>
      <c r="M764" s="56">
        <v>0</v>
      </c>
      <c r="N764" s="56">
        <v>0</v>
      </c>
      <c r="O764" s="56">
        <v>0</v>
      </c>
      <c r="P764" s="56">
        <v>0</v>
      </c>
      <c r="Q764" s="56">
        <v>0</v>
      </c>
      <c r="R764" s="56">
        <v>0</v>
      </c>
    </row>
    <row r="765" spans="1:18" s="48" customFormat="1" ht="14.25">
      <c r="A765" s="228"/>
      <c r="B765" s="223"/>
      <c r="C765" s="55" t="s">
        <v>7</v>
      </c>
      <c r="D765" s="226"/>
      <c r="E765" s="226"/>
      <c r="F765" s="56">
        <f t="shared" si="240"/>
        <v>220.311</v>
      </c>
      <c r="G765" s="56">
        <v>0</v>
      </c>
      <c r="H765" s="56">
        <v>0</v>
      </c>
      <c r="I765" s="56">
        <v>0</v>
      </c>
      <c r="J765" s="56">
        <v>0</v>
      </c>
      <c r="K765" s="56">
        <v>0</v>
      </c>
      <c r="L765" s="56">
        <v>220.311</v>
      </c>
      <c r="M765" s="56">
        <v>0</v>
      </c>
      <c r="N765" s="56">
        <v>0</v>
      </c>
      <c r="O765" s="56">
        <v>0</v>
      </c>
      <c r="P765" s="56">
        <v>0</v>
      </c>
      <c r="Q765" s="56">
        <v>0</v>
      </c>
      <c r="R765" s="56">
        <v>0</v>
      </c>
    </row>
    <row r="766" spans="1:18" s="48" customFormat="1" ht="14.25">
      <c r="A766" s="228"/>
      <c r="B766" s="223"/>
      <c r="C766" s="55" t="s">
        <v>8</v>
      </c>
      <c r="D766" s="226"/>
      <c r="E766" s="226"/>
      <c r="F766" s="56">
        <f t="shared" si="240"/>
        <v>0</v>
      </c>
      <c r="G766" s="56">
        <v>0</v>
      </c>
      <c r="H766" s="56">
        <v>0</v>
      </c>
      <c r="I766" s="56">
        <v>0</v>
      </c>
      <c r="J766" s="56">
        <v>0</v>
      </c>
      <c r="K766" s="56">
        <v>0</v>
      </c>
      <c r="L766" s="56">
        <v>0</v>
      </c>
      <c r="M766" s="56">
        <v>0</v>
      </c>
      <c r="N766" s="56">
        <v>0</v>
      </c>
      <c r="O766" s="56">
        <v>0</v>
      </c>
      <c r="P766" s="56">
        <v>0</v>
      </c>
      <c r="Q766" s="56">
        <v>0</v>
      </c>
      <c r="R766" s="56">
        <v>0</v>
      </c>
    </row>
    <row r="767" spans="1:18" s="48" customFormat="1" ht="14.25">
      <c r="A767" s="228"/>
      <c r="B767" s="224"/>
      <c r="C767" s="55" t="s">
        <v>87</v>
      </c>
      <c r="D767" s="226"/>
      <c r="E767" s="226"/>
      <c r="F767" s="56">
        <f t="shared" si="240"/>
        <v>0</v>
      </c>
      <c r="G767" s="56">
        <v>0</v>
      </c>
      <c r="H767" s="56">
        <v>0</v>
      </c>
      <c r="I767" s="56">
        <v>0</v>
      </c>
      <c r="J767" s="56">
        <v>0</v>
      </c>
      <c r="K767" s="56">
        <v>0</v>
      </c>
      <c r="L767" s="56">
        <v>0</v>
      </c>
      <c r="M767" s="56">
        <v>0</v>
      </c>
      <c r="N767" s="56">
        <v>0</v>
      </c>
      <c r="O767" s="56">
        <v>0</v>
      </c>
      <c r="P767" s="56">
        <v>0</v>
      </c>
      <c r="Q767" s="56">
        <v>0</v>
      </c>
      <c r="R767" s="56">
        <v>0</v>
      </c>
    </row>
    <row r="768" spans="1:18" s="48" customFormat="1" ht="14.25" customHeight="1">
      <c r="A768" s="227" t="s">
        <v>171</v>
      </c>
      <c r="B768" s="227"/>
      <c r="C768" s="59" t="s">
        <v>119</v>
      </c>
      <c r="D768" s="226" t="s">
        <v>60</v>
      </c>
      <c r="E768" s="226" t="s">
        <v>465</v>
      </c>
      <c r="F768" s="56">
        <f aca="true" t="shared" si="243" ref="F768:F797">SUM(G768:R768)</f>
        <v>9522635.93644</v>
      </c>
      <c r="G768" s="56">
        <f>SUM(G769:G772)</f>
        <v>892193.65228</v>
      </c>
      <c r="H768" s="56">
        <f aca="true" t="shared" si="244" ref="H768:R768">SUM(H769:H772)</f>
        <v>588270.8815</v>
      </c>
      <c r="I768" s="56">
        <f t="shared" si="244"/>
        <v>725428.45009</v>
      </c>
      <c r="J768" s="56">
        <f t="shared" si="244"/>
        <v>518028.62944</v>
      </c>
      <c r="K768" s="56">
        <f t="shared" si="244"/>
        <v>741008</v>
      </c>
      <c r="L768" s="56">
        <f t="shared" si="244"/>
        <v>970459.28885</v>
      </c>
      <c r="M768" s="56">
        <f t="shared" si="244"/>
        <v>1106889.8</v>
      </c>
      <c r="N768" s="56">
        <f t="shared" si="244"/>
        <v>942668</v>
      </c>
      <c r="O768" s="56">
        <f t="shared" si="244"/>
        <v>942668</v>
      </c>
      <c r="P768" s="56">
        <f t="shared" si="244"/>
        <v>651659.84456</v>
      </c>
      <c r="Q768" s="56">
        <f t="shared" si="244"/>
        <v>697276.03368</v>
      </c>
      <c r="R768" s="56">
        <f t="shared" si="244"/>
        <v>746085.35604</v>
      </c>
    </row>
    <row r="769" spans="1:18" s="48" customFormat="1" ht="14.25">
      <c r="A769" s="227"/>
      <c r="B769" s="227"/>
      <c r="C769" s="55" t="s">
        <v>6</v>
      </c>
      <c r="D769" s="226"/>
      <c r="E769" s="226"/>
      <c r="F769" s="56">
        <f t="shared" si="243"/>
        <v>0</v>
      </c>
      <c r="G769" s="56">
        <f>G774+G779+G794+G799</f>
        <v>0</v>
      </c>
      <c r="H769" s="56">
        <f aca="true" t="shared" si="245" ref="H769:R769">H774+H779+H794+H799</f>
        <v>0</v>
      </c>
      <c r="I769" s="56">
        <f t="shared" si="245"/>
        <v>0</v>
      </c>
      <c r="J769" s="56">
        <f t="shared" si="245"/>
        <v>0</v>
      </c>
      <c r="K769" s="56">
        <f t="shared" si="245"/>
        <v>0</v>
      </c>
      <c r="L769" s="56">
        <f t="shared" si="245"/>
        <v>0</v>
      </c>
      <c r="M769" s="56">
        <f t="shared" si="245"/>
        <v>0</v>
      </c>
      <c r="N769" s="56">
        <f t="shared" si="245"/>
        <v>0</v>
      </c>
      <c r="O769" s="56">
        <f t="shared" si="245"/>
        <v>0</v>
      </c>
      <c r="P769" s="56">
        <f t="shared" si="245"/>
        <v>0</v>
      </c>
      <c r="Q769" s="56">
        <f t="shared" si="245"/>
        <v>0</v>
      </c>
      <c r="R769" s="56">
        <f t="shared" si="245"/>
        <v>0</v>
      </c>
    </row>
    <row r="770" spans="1:18" s="48" customFormat="1" ht="14.25">
      <c r="A770" s="227"/>
      <c r="B770" s="227"/>
      <c r="C770" s="55" t="s">
        <v>7</v>
      </c>
      <c r="D770" s="226"/>
      <c r="E770" s="226"/>
      <c r="F770" s="56">
        <f t="shared" si="243"/>
        <v>9522635.93644</v>
      </c>
      <c r="G770" s="56">
        <f aca="true" t="shared" si="246" ref="G770:R772">G775+G780+G795+G800</f>
        <v>892193.65228</v>
      </c>
      <c r="H770" s="56">
        <f t="shared" si="246"/>
        <v>588270.8815</v>
      </c>
      <c r="I770" s="56">
        <f t="shared" si="246"/>
        <v>725428.45009</v>
      </c>
      <c r="J770" s="56">
        <f t="shared" si="246"/>
        <v>518028.62944</v>
      </c>
      <c r="K770" s="56">
        <f t="shared" si="246"/>
        <v>741008</v>
      </c>
      <c r="L770" s="56">
        <f>L775+L780+L795+L800</f>
        <v>970459.28885</v>
      </c>
      <c r="M770" s="56">
        <f t="shared" si="246"/>
        <v>1106889.8</v>
      </c>
      <c r="N770" s="56">
        <f t="shared" si="246"/>
        <v>942668</v>
      </c>
      <c r="O770" s="56">
        <f t="shared" si="246"/>
        <v>942668</v>
      </c>
      <c r="P770" s="56">
        <f t="shared" si="246"/>
        <v>651659.84456</v>
      </c>
      <c r="Q770" s="56">
        <f t="shared" si="246"/>
        <v>697276.03368</v>
      </c>
      <c r="R770" s="56">
        <f t="shared" si="246"/>
        <v>746085.35604</v>
      </c>
    </row>
    <row r="771" spans="1:18" s="48" customFormat="1" ht="14.25">
      <c r="A771" s="227"/>
      <c r="B771" s="227"/>
      <c r="C771" s="55" t="s">
        <v>8</v>
      </c>
      <c r="D771" s="226"/>
      <c r="E771" s="226"/>
      <c r="F771" s="56">
        <f t="shared" si="243"/>
        <v>0</v>
      </c>
      <c r="G771" s="56">
        <f t="shared" si="246"/>
        <v>0</v>
      </c>
      <c r="H771" s="56">
        <f t="shared" si="246"/>
        <v>0</v>
      </c>
      <c r="I771" s="56">
        <f t="shared" si="246"/>
        <v>0</v>
      </c>
      <c r="J771" s="56">
        <f t="shared" si="246"/>
        <v>0</v>
      </c>
      <c r="K771" s="56">
        <f t="shared" si="246"/>
        <v>0</v>
      </c>
      <c r="L771" s="56">
        <f t="shared" si="246"/>
        <v>0</v>
      </c>
      <c r="M771" s="56">
        <f t="shared" si="246"/>
        <v>0</v>
      </c>
      <c r="N771" s="56">
        <f t="shared" si="246"/>
        <v>0</v>
      </c>
      <c r="O771" s="56">
        <f t="shared" si="246"/>
        <v>0</v>
      </c>
      <c r="P771" s="56">
        <f t="shared" si="246"/>
        <v>0</v>
      </c>
      <c r="Q771" s="56">
        <f t="shared" si="246"/>
        <v>0</v>
      </c>
      <c r="R771" s="56">
        <f t="shared" si="246"/>
        <v>0</v>
      </c>
    </row>
    <row r="772" spans="1:18" s="48" customFormat="1" ht="14.25">
      <c r="A772" s="227"/>
      <c r="B772" s="227"/>
      <c r="C772" s="55" t="s">
        <v>87</v>
      </c>
      <c r="D772" s="226"/>
      <c r="E772" s="226"/>
      <c r="F772" s="56">
        <f t="shared" si="243"/>
        <v>0</v>
      </c>
      <c r="G772" s="56">
        <f t="shared" si="246"/>
        <v>0</v>
      </c>
      <c r="H772" s="56">
        <f t="shared" si="246"/>
        <v>0</v>
      </c>
      <c r="I772" s="56">
        <f t="shared" si="246"/>
        <v>0</v>
      </c>
      <c r="J772" s="56">
        <f t="shared" si="246"/>
        <v>0</v>
      </c>
      <c r="K772" s="56">
        <f t="shared" si="246"/>
        <v>0</v>
      </c>
      <c r="L772" s="56">
        <f t="shared" si="246"/>
        <v>0</v>
      </c>
      <c r="M772" s="56">
        <f t="shared" si="246"/>
        <v>0</v>
      </c>
      <c r="N772" s="56">
        <f t="shared" si="246"/>
        <v>0</v>
      </c>
      <c r="O772" s="56">
        <f t="shared" si="246"/>
        <v>0</v>
      </c>
      <c r="P772" s="56">
        <f t="shared" si="246"/>
        <v>0</v>
      </c>
      <c r="Q772" s="56">
        <f t="shared" si="246"/>
        <v>0</v>
      </c>
      <c r="R772" s="56">
        <f t="shared" si="246"/>
        <v>0</v>
      </c>
    </row>
    <row r="773" spans="1:18" s="48" customFormat="1" ht="15" customHeight="1">
      <c r="A773" s="225" t="s">
        <v>9</v>
      </c>
      <c r="B773" s="57" t="s">
        <v>363</v>
      </c>
      <c r="C773" s="59" t="s">
        <v>119</v>
      </c>
      <c r="D773" s="226"/>
      <c r="E773" s="226"/>
      <c r="F773" s="56">
        <f t="shared" si="243"/>
        <v>8688537.60746</v>
      </c>
      <c r="G773" s="56">
        <f aca="true" t="shared" si="247" ref="G773:R773">SUM(G774:G777)</f>
        <v>562410.21025</v>
      </c>
      <c r="H773" s="56">
        <f t="shared" si="247"/>
        <v>573663.62007</v>
      </c>
      <c r="I773" s="56">
        <f t="shared" si="247"/>
        <v>720572.47571</v>
      </c>
      <c r="J773" s="56">
        <f t="shared" si="247"/>
        <v>518028.62944</v>
      </c>
      <c r="K773" s="56">
        <f t="shared" si="247"/>
        <v>644808</v>
      </c>
      <c r="L773" s="56">
        <f t="shared" si="247"/>
        <v>875176.43771</v>
      </c>
      <c r="M773" s="56">
        <f t="shared" si="247"/>
        <v>1009100.2</v>
      </c>
      <c r="N773" s="56">
        <f t="shared" si="247"/>
        <v>844878.4</v>
      </c>
      <c r="O773" s="56">
        <f t="shared" si="247"/>
        <v>844878.4</v>
      </c>
      <c r="P773" s="56">
        <f t="shared" si="247"/>
        <v>651659.84456</v>
      </c>
      <c r="Q773" s="56">
        <f t="shared" si="247"/>
        <v>697276.03368</v>
      </c>
      <c r="R773" s="56">
        <f t="shared" si="247"/>
        <v>746085.35604</v>
      </c>
    </row>
    <row r="774" spans="1:18" s="49" customFormat="1" ht="15">
      <c r="A774" s="225"/>
      <c r="B774" s="223" t="s">
        <v>74</v>
      </c>
      <c r="C774" s="55" t="s">
        <v>6</v>
      </c>
      <c r="D774" s="226"/>
      <c r="E774" s="226"/>
      <c r="F774" s="56">
        <f t="shared" si="243"/>
        <v>0</v>
      </c>
      <c r="G774" s="56">
        <v>0</v>
      </c>
      <c r="H774" s="56">
        <v>0</v>
      </c>
      <c r="I774" s="56">
        <v>0</v>
      </c>
      <c r="J774" s="56">
        <v>0</v>
      </c>
      <c r="K774" s="56">
        <v>0</v>
      </c>
      <c r="L774" s="56">
        <v>0</v>
      </c>
      <c r="M774" s="56">
        <v>0</v>
      </c>
      <c r="N774" s="56">
        <v>0</v>
      </c>
      <c r="O774" s="56">
        <v>0</v>
      </c>
      <c r="P774" s="56">
        <v>0</v>
      </c>
      <c r="Q774" s="56">
        <v>0</v>
      </c>
      <c r="R774" s="56">
        <v>0</v>
      </c>
    </row>
    <row r="775" spans="1:18" s="49" customFormat="1" ht="15">
      <c r="A775" s="225"/>
      <c r="B775" s="223"/>
      <c r="C775" s="55" t="s">
        <v>7</v>
      </c>
      <c r="D775" s="226"/>
      <c r="E775" s="226"/>
      <c r="F775" s="56">
        <f t="shared" si="243"/>
        <v>8688537.60746</v>
      </c>
      <c r="G775" s="56">
        <v>562410.21025</v>
      </c>
      <c r="H775" s="56">
        <v>573663.62007</v>
      </c>
      <c r="I775" s="56">
        <v>720572.47571</v>
      </c>
      <c r="J775" s="56">
        <v>518028.62944</v>
      </c>
      <c r="K775" s="56">
        <v>644808</v>
      </c>
      <c r="L775" s="56">
        <v>875176.43771</v>
      </c>
      <c r="M775" s="56">
        <v>1009100.2</v>
      </c>
      <c r="N775" s="56">
        <v>844878.4</v>
      </c>
      <c r="O775" s="56">
        <v>844878.4</v>
      </c>
      <c r="P775" s="56">
        <v>651659.84456</v>
      </c>
      <c r="Q775" s="56">
        <v>697276.03368</v>
      </c>
      <c r="R775" s="56">
        <v>746085.35604</v>
      </c>
    </row>
    <row r="776" spans="1:18" s="49" customFormat="1" ht="15">
      <c r="A776" s="225"/>
      <c r="B776" s="223"/>
      <c r="C776" s="55" t="s">
        <v>8</v>
      </c>
      <c r="D776" s="226"/>
      <c r="E776" s="226"/>
      <c r="F776" s="56">
        <f t="shared" si="243"/>
        <v>0</v>
      </c>
      <c r="G776" s="56">
        <v>0</v>
      </c>
      <c r="H776" s="56">
        <v>0</v>
      </c>
      <c r="I776" s="56">
        <v>0</v>
      </c>
      <c r="J776" s="56">
        <v>0</v>
      </c>
      <c r="K776" s="56">
        <v>0</v>
      </c>
      <c r="L776" s="56">
        <v>0</v>
      </c>
      <c r="M776" s="56">
        <v>0</v>
      </c>
      <c r="N776" s="56">
        <v>0</v>
      </c>
      <c r="O776" s="56">
        <v>0</v>
      </c>
      <c r="P776" s="56">
        <v>0</v>
      </c>
      <c r="Q776" s="56">
        <v>0</v>
      </c>
      <c r="R776" s="56">
        <v>0</v>
      </c>
    </row>
    <row r="777" spans="1:18" s="49" customFormat="1" ht="15.75" customHeight="1">
      <c r="A777" s="225"/>
      <c r="B777" s="224"/>
      <c r="C777" s="55" t="s">
        <v>87</v>
      </c>
      <c r="D777" s="226"/>
      <c r="E777" s="226"/>
      <c r="F777" s="56">
        <f t="shared" si="243"/>
        <v>0</v>
      </c>
      <c r="G777" s="56">
        <v>0</v>
      </c>
      <c r="H777" s="56">
        <v>0</v>
      </c>
      <c r="I777" s="56">
        <v>0</v>
      </c>
      <c r="J777" s="56">
        <v>0</v>
      </c>
      <c r="K777" s="56">
        <v>0</v>
      </c>
      <c r="L777" s="56">
        <v>0</v>
      </c>
      <c r="M777" s="56">
        <v>0</v>
      </c>
      <c r="N777" s="56">
        <v>0</v>
      </c>
      <c r="O777" s="56">
        <v>0</v>
      </c>
      <c r="P777" s="56">
        <v>0</v>
      </c>
      <c r="Q777" s="56">
        <v>0</v>
      </c>
      <c r="R777" s="56">
        <v>0</v>
      </c>
    </row>
    <row r="778" spans="1:18" s="48" customFormat="1" ht="14.25">
      <c r="A778" s="225" t="s">
        <v>12</v>
      </c>
      <c r="B778" s="57" t="s">
        <v>364</v>
      </c>
      <c r="C778" s="59" t="s">
        <v>119</v>
      </c>
      <c r="D778" s="226"/>
      <c r="E778" s="226"/>
      <c r="F778" s="56">
        <f t="shared" si="243"/>
        <v>344390.70346</v>
      </c>
      <c r="G778" s="56">
        <f>SUM(G779:G782)</f>
        <v>329783.44203</v>
      </c>
      <c r="H778" s="56">
        <f aca="true" t="shared" si="248" ref="H778:R778">SUM(H779:H782)</f>
        <v>14607.26143</v>
      </c>
      <c r="I778" s="56">
        <f t="shared" si="248"/>
        <v>0</v>
      </c>
      <c r="J778" s="56">
        <f t="shared" si="248"/>
        <v>0</v>
      </c>
      <c r="K778" s="56">
        <f t="shared" si="248"/>
        <v>0</v>
      </c>
      <c r="L778" s="56">
        <f t="shared" si="248"/>
        <v>0</v>
      </c>
      <c r="M778" s="56">
        <f t="shared" si="248"/>
        <v>0</v>
      </c>
      <c r="N778" s="56">
        <f t="shared" si="248"/>
        <v>0</v>
      </c>
      <c r="O778" s="56">
        <f t="shared" si="248"/>
        <v>0</v>
      </c>
      <c r="P778" s="56">
        <f t="shared" si="248"/>
        <v>0</v>
      </c>
      <c r="Q778" s="56">
        <f t="shared" si="248"/>
        <v>0</v>
      </c>
      <c r="R778" s="56">
        <f t="shared" si="248"/>
        <v>0</v>
      </c>
    </row>
    <row r="779" spans="1:18" s="30" customFormat="1" ht="15">
      <c r="A779" s="225"/>
      <c r="B779" s="223" t="s">
        <v>244</v>
      </c>
      <c r="C779" s="55" t="s">
        <v>6</v>
      </c>
      <c r="D779" s="226"/>
      <c r="E779" s="226"/>
      <c r="F779" s="56">
        <f t="shared" si="243"/>
        <v>0</v>
      </c>
      <c r="G779" s="56">
        <f>G784+G789</f>
        <v>0</v>
      </c>
      <c r="H779" s="56">
        <f aca="true" t="shared" si="249" ref="H779:R779">H784+H789</f>
        <v>0</v>
      </c>
      <c r="I779" s="56">
        <f t="shared" si="249"/>
        <v>0</v>
      </c>
      <c r="J779" s="56">
        <f t="shared" si="249"/>
        <v>0</v>
      </c>
      <c r="K779" s="56">
        <f t="shared" si="249"/>
        <v>0</v>
      </c>
      <c r="L779" s="56">
        <f t="shared" si="249"/>
        <v>0</v>
      </c>
      <c r="M779" s="56">
        <f t="shared" si="249"/>
        <v>0</v>
      </c>
      <c r="N779" s="56">
        <f t="shared" si="249"/>
        <v>0</v>
      </c>
      <c r="O779" s="56">
        <f t="shared" si="249"/>
        <v>0</v>
      </c>
      <c r="P779" s="56">
        <f t="shared" si="249"/>
        <v>0</v>
      </c>
      <c r="Q779" s="56">
        <f t="shared" si="249"/>
        <v>0</v>
      </c>
      <c r="R779" s="56">
        <f t="shared" si="249"/>
        <v>0</v>
      </c>
    </row>
    <row r="780" spans="1:18" s="30" customFormat="1" ht="15">
      <c r="A780" s="225"/>
      <c r="B780" s="223"/>
      <c r="C780" s="55" t="s">
        <v>7</v>
      </c>
      <c r="D780" s="226"/>
      <c r="E780" s="226"/>
      <c r="F780" s="56">
        <f t="shared" si="243"/>
        <v>344390.70346</v>
      </c>
      <c r="G780" s="56">
        <f aca="true" t="shared" si="250" ref="G780:R782">G785+G790</f>
        <v>329783.44203</v>
      </c>
      <c r="H780" s="56">
        <f t="shared" si="250"/>
        <v>14607.26143</v>
      </c>
      <c r="I780" s="56">
        <f t="shared" si="250"/>
        <v>0</v>
      </c>
      <c r="J780" s="56">
        <f t="shared" si="250"/>
        <v>0</v>
      </c>
      <c r="K780" s="56">
        <f t="shared" si="250"/>
        <v>0</v>
      </c>
      <c r="L780" s="56">
        <f t="shared" si="250"/>
        <v>0</v>
      </c>
      <c r="M780" s="56">
        <f t="shared" si="250"/>
        <v>0</v>
      </c>
      <c r="N780" s="56">
        <f t="shared" si="250"/>
        <v>0</v>
      </c>
      <c r="O780" s="56">
        <f t="shared" si="250"/>
        <v>0</v>
      </c>
      <c r="P780" s="56">
        <f t="shared" si="250"/>
        <v>0</v>
      </c>
      <c r="Q780" s="56">
        <f t="shared" si="250"/>
        <v>0</v>
      </c>
      <c r="R780" s="56">
        <f t="shared" si="250"/>
        <v>0</v>
      </c>
    </row>
    <row r="781" spans="1:18" s="30" customFormat="1" ht="15">
      <c r="A781" s="225"/>
      <c r="B781" s="223"/>
      <c r="C781" s="55" t="s">
        <v>8</v>
      </c>
      <c r="D781" s="226"/>
      <c r="E781" s="226"/>
      <c r="F781" s="56">
        <f t="shared" si="243"/>
        <v>0</v>
      </c>
      <c r="G781" s="56">
        <f t="shared" si="250"/>
        <v>0</v>
      </c>
      <c r="H781" s="56">
        <f t="shared" si="250"/>
        <v>0</v>
      </c>
      <c r="I781" s="56">
        <f t="shared" si="250"/>
        <v>0</v>
      </c>
      <c r="J781" s="56">
        <f t="shared" si="250"/>
        <v>0</v>
      </c>
      <c r="K781" s="56">
        <f t="shared" si="250"/>
        <v>0</v>
      </c>
      <c r="L781" s="56">
        <f t="shared" si="250"/>
        <v>0</v>
      </c>
      <c r="M781" s="56">
        <f t="shared" si="250"/>
        <v>0</v>
      </c>
      <c r="N781" s="56">
        <f t="shared" si="250"/>
        <v>0</v>
      </c>
      <c r="O781" s="56">
        <f t="shared" si="250"/>
        <v>0</v>
      </c>
      <c r="P781" s="56">
        <f t="shared" si="250"/>
        <v>0</v>
      </c>
      <c r="Q781" s="56">
        <f t="shared" si="250"/>
        <v>0</v>
      </c>
      <c r="R781" s="56">
        <f t="shared" si="250"/>
        <v>0</v>
      </c>
    </row>
    <row r="782" spans="1:18" s="30" customFormat="1" ht="15">
      <c r="A782" s="225"/>
      <c r="B782" s="224"/>
      <c r="C782" s="55" t="s">
        <v>87</v>
      </c>
      <c r="D782" s="226"/>
      <c r="E782" s="226"/>
      <c r="F782" s="56">
        <f t="shared" si="243"/>
        <v>0</v>
      </c>
      <c r="G782" s="56">
        <f t="shared" si="250"/>
        <v>0</v>
      </c>
      <c r="H782" s="56">
        <f t="shared" si="250"/>
        <v>0</v>
      </c>
      <c r="I782" s="56">
        <f t="shared" si="250"/>
        <v>0</v>
      </c>
      <c r="J782" s="56">
        <f t="shared" si="250"/>
        <v>0</v>
      </c>
      <c r="K782" s="56">
        <f t="shared" si="250"/>
        <v>0</v>
      </c>
      <c r="L782" s="56">
        <f t="shared" si="250"/>
        <v>0</v>
      </c>
      <c r="M782" s="56">
        <f t="shared" si="250"/>
        <v>0</v>
      </c>
      <c r="N782" s="56">
        <f t="shared" si="250"/>
        <v>0</v>
      </c>
      <c r="O782" s="56">
        <f t="shared" si="250"/>
        <v>0</v>
      </c>
      <c r="P782" s="56">
        <f t="shared" si="250"/>
        <v>0</v>
      </c>
      <c r="Q782" s="56">
        <f t="shared" si="250"/>
        <v>0</v>
      </c>
      <c r="R782" s="56">
        <f t="shared" si="250"/>
        <v>0</v>
      </c>
    </row>
    <row r="783" spans="1:18" s="49" customFormat="1" ht="15" customHeight="1">
      <c r="A783" s="219" t="s">
        <v>734</v>
      </c>
      <c r="B783" s="52" t="s">
        <v>365</v>
      </c>
      <c r="C783" s="51" t="s">
        <v>119</v>
      </c>
      <c r="D783" s="220"/>
      <c r="E783" s="220"/>
      <c r="F783" s="56">
        <f t="shared" si="243"/>
        <v>307257.1635</v>
      </c>
      <c r="G783" s="46">
        <f aca="true" t="shared" si="251" ref="G783:R783">SUM(G784:G787)</f>
        <v>307257.1635</v>
      </c>
      <c r="H783" s="46">
        <f t="shared" si="251"/>
        <v>0</v>
      </c>
      <c r="I783" s="46">
        <f t="shared" si="251"/>
        <v>0</v>
      </c>
      <c r="J783" s="46">
        <f t="shared" si="251"/>
        <v>0</v>
      </c>
      <c r="K783" s="46">
        <f t="shared" si="251"/>
        <v>0</v>
      </c>
      <c r="L783" s="46">
        <f t="shared" si="251"/>
        <v>0</v>
      </c>
      <c r="M783" s="46">
        <f t="shared" si="251"/>
        <v>0</v>
      </c>
      <c r="N783" s="46">
        <f t="shared" si="251"/>
        <v>0</v>
      </c>
      <c r="O783" s="46">
        <f t="shared" si="251"/>
        <v>0</v>
      </c>
      <c r="P783" s="46">
        <f t="shared" si="251"/>
        <v>0</v>
      </c>
      <c r="Q783" s="46">
        <f t="shared" si="251"/>
        <v>0</v>
      </c>
      <c r="R783" s="46">
        <f t="shared" si="251"/>
        <v>0</v>
      </c>
    </row>
    <row r="784" spans="1:18" s="30" customFormat="1" ht="15">
      <c r="A784" s="219"/>
      <c r="B784" s="221" t="s">
        <v>89</v>
      </c>
      <c r="C784" s="31" t="s">
        <v>6</v>
      </c>
      <c r="D784" s="220"/>
      <c r="E784" s="220"/>
      <c r="F784" s="56">
        <f t="shared" si="243"/>
        <v>0</v>
      </c>
      <c r="G784" s="44">
        <v>0</v>
      </c>
      <c r="H784" s="44">
        <v>0</v>
      </c>
      <c r="I784" s="44">
        <v>0</v>
      </c>
      <c r="J784" s="44">
        <v>0</v>
      </c>
      <c r="K784" s="44">
        <v>0</v>
      </c>
      <c r="L784" s="44">
        <v>0</v>
      </c>
      <c r="M784" s="44">
        <v>0</v>
      </c>
      <c r="N784" s="44">
        <v>0</v>
      </c>
      <c r="O784" s="44">
        <v>0</v>
      </c>
      <c r="P784" s="44">
        <v>0</v>
      </c>
      <c r="Q784" s="44">
        <v>0</v>
      </c>
      <c r="R784" s="44">
        <v>0</v>
      </c>
    </row>
    <row r="785" spans="1:18" s="30" customFormat="1" ht="15">
      <c r="A785" s="219"/>
      <c r="B785" s="221"/>
      <c r="C785" s="31" t="s">
        <v>7</v>
      </c>
      <c r="D785" s="220"/>
      <c r="E785" s="220"/>
      <c r="F785" s="56">
        <f t="shared" si="243"/>
        <v>307257.1635</v>
      </c>
      <c r="G785" s="44">
        <v>307257.1635</v>
      </c>
      <c r="H785" s="44">
        <v>0</v>
      </c>
      <c r="I785" s="44">
        <v>0</v>
      </c>
      <c r="J785" s="44">
        <v>0</v>
      </c>
      <c r="K785" s="44">
        <v>0</v>
      </c>
      <c r="L785" s="44">
        <v>0</v>
      </c>
      <c r="M785" s="44">
        <v>0</v>
      </c>
      <c r="N785" s="44">
        <v>0</v>
      </c>
      <c r="O785" s="44">
        <v>0</v>
      </c>
      <c r="P785" s="44">
        <v>0</v>
      </c>
      <c r="Q785" s="44">
        <v>0</v>
      </c>
      <c r="R785" s="44">
        <v>0</v>
      </c>
    </row>
    <row r="786" spans="1:18" s="30" customFormat="1" ht="15">
      <c r="A786" s="219"/>
      <c r="B786" s="221"/>
      <c r="C786" s="31" t="s">
        <v>8</v>
      </c>
      <c r="D786" s="220"/>
      <c r="E786" s="220"/>
      <c r="F786" s="56">
        <f t="shared" si="243"/>
        <v>0</v>
      </c>
      <c r="G786" s="44">
        <v>0</v>
      </c>
      <c r="H786" s="44">
        <v>0</v>
      </c>
      <c r="I786" s="44">
        <v>0</v>
      </c>
      <c r="J786" s="44">
        <v>0</v>
      </c>
      <c r="K786" s="44">
        <v>0</v>
      </c>
      <c r="L786" s="44">
        <v>0</v>
      </c>
      <c r="M786" s="44">
        <v>0</v>
      </c>
      <c r="N786" s="44">
        <v>0</v>
      </c>
      <c r="O786" s="44">
        <v>0</v>
      </c>
      <c r="P786" s="44">
        <v>0</v>
      </c>
      <c r="Q786" s="44">
        <v>0</v>
      </c>
      <c r="R786" s="44">
        <v>0</v>
      </c>
    </row>
    <row r="787" spans="1:18" s="30" customFormat="1" ht="15">
      <c r="A787" s="219"/>
      <c r="B787" s="222"/>
      <c r="C787" s="31" t="s">
        <v>87</v>
      </c>
      <c r="D787" s="220"/>
      <c r="E787" s="220"/>
      <c r="F787" s="56">
        <f t="shared" si="243"/>
        <v>0</v>
      </c>
      <c r="G787" s="44">
        <v>0</v>
      </c>
      <c r="H787" s="44">
        <v>0</v>
      </c>
      <c r="I787" s="44">
        <v>0</v>
      </c>
      <c r="J787" s="44">
        <v>0</v>
      </c>
      <c r="K787" s="44">
        <v>0</v>
      </c>
      <c r="L787" s="44">
        <v>0</v>
      </c>
      <c r="M787" s="44">
        <v>0</v>
      </c>
      <c r="N787" s="44">
        <v>0</v>
      </c>
      <c r="O787" s="44">
        <v>0</v>
      </c>
      <c r="P787" s="44">
        <v>0</v>
      </c>
      <c r="Q787" s="44">
        <v>0</v>
      </c>
      <c r="R787" s="44">
        <v>0</v>
      </c>
    </row>
    <row r="788" spans="1:18" s="48" customFormat="1" ht="15" customHeight="1">
      <c r="A788" s="219" t="s">
        <v>735</v>
      </c>
      <c r="B788" s="52" t="s">
        <v>366</v>
      </c>
      <c r="C788" s="51" t="s">
        <v>119</v>
      </c>
      <c r="D788" s="220"/>
      <c r="E788" s="220"/>
      <c r="F788" s="56">
        <f t="shared" si="243"/>
        <v>37133.53996</v>
      </c>
      <c r="G788" s="46">
        <f aca="true" t="shared" si="252" ref="G788:R788">SUM(G789:G792)</f>
        <v>22526.27853</v>
      </c>
      <c r="H788" s="46">
        <f t="shared" si="252"/>
        <v>14607.26143</v>
      </c>
      <c r="I788" s="46">
        <f t="shared" si="252"/>
        <v>0</v>
      </c>
      <c r="J788" s="46">
        <f t="shared" si="252"/>
        <v>0</v>
      </c>
      <c r="K788" s="46">
        <f t="shared" si="252"/>
        <v>0</v>
      </c>
      <c r="L788" s="46">
        <f t="shared" si="252"/>
        <v>0</v>
      </c>
      <c r="M788" s="46">
        <f t="shared" si="252"/>
        <v>0</v>
      </c>
      <c r="N788" s="46">
        <f t="shared" si="252"/>
        <v>0</v>
      </c>
      <c r="O788" s="46">
        <f t="shared" si="252"/>
        <v>0</v>
      </c>
      <c r="P788" s="46">
        <f t="shared" si="252"/>
        <v>0</v>
      </c>
      <c r="Q788" s="46">
        <f t="shared" si="252"/>
        <v>0</v>
      </c>
      <c r="R788" s="46">
        <f t="shared" si="252"/>
        <v>0</v>
      </c>
    </row>
    <row r="789" spans="1:18" s="48" customFormat="1" ht="14.25">
      <c r="A789" s="219"/>
      <c r="B789" s="221" t="s">
        <v>45</v>
      </c>
      <c r="C789" s="31" t="s">
        <v>6</v>
      </c>
      <c r="D789" s="220"/>
      <c r="E789" s="220"/>
      <c r="F789" s="56">
        <f t="shared" si="243"/>
        <v>0</v>
      </c>
      <c r="G789" s="44">
        <v>0</v>
      </c>
      <c r="H789" s="44">
        <v>0</v>
      </c>
      <c r="I789" s="44">
        <v>0</v>
      </c>
      <c r="J789" s="44">
        <v>0</v>
      </c>
      <c r="K789" s="44">
        <v>0</v>
      </c>
      <c r="L789" s="44">
        <v>0</v>
      </c>
      <c r="M789" s="44">
        <v>0</v>
      </c>
      <c r="N789" s="44">
        <v>0</v>
      </c>
      <c r="O789" s="44">
        <v>0</v>
      </c>
      <c r="P789" s="44">
        <v>0</v>
      </c>
      <c r="Q789" s="44">
        <v>0</v>
      </c>
      <c r="R789" s="44">
        <v>0</v>
      </c>
    </row>
    <row r="790" spans="1:18" s="48" customFormat="1" ht="14.25">
      <c r="A790" s="219"/>
      <c r="B790" s="221"/>
      <c r="C790" s="31" t="s">
        <v>7</v>
      </c>
      <c r="D790" s="220"/>
      <c r="E790" s="220"/>
      <c r="F790" s="56">
        <f t="shared" si="243"/>
        <v>37133.53996</v>
      </c>
      <c r="G790" s="44">
        <v>22526.27853</v>
      </c>
      <c r="H790" s="44">
        <v>14607.26143</v>
      </c>
      <c r="I790" s="44">
        <v>0</v>
      </c>
      <c r="J790" s="44">
        <v>0</v>
      </c>
      <c r="K790" s="44">
        <v>0</v>
      </c>
      <c r="L790" s="44">
        <v>0</v>
      </c>
      <c r="M790" s="44">
        <v>0</v>
      </c>
      <c r="N790" s="44">
        <v>0</v>
      </c>
      <c r="O790" s="44">
        <v>0</v>
      </c>
      <c r="P790" s="44">
        <v>0</v>
      </c>
      <c r="Q790" s="44">
        <v>0</v>
      </c>
      <c r="R790" s="44">
        <v>0</v>
      </c>
    </row>
    <row r="791" spans="1:18" s="48" customFormat="1" ht="14.25">
      <c r="A791" s="219"/>
      <c r="B791" s="221"/>
      <c r="C791" s="31" t="s">
        <v>8</v>
      </c>
      <c r="D791" s="220"/>
      <c r="E791" s="220"/>
      <c r="F791" s="56">
        <f t="shared" si="243"/>
        <v>0</v>
      </c>
      <c r="G791" s="44">
        <v>0</v>
      </c>
      <c r="H791" s="44">
        <v>0</v>
      </c>
      <c r="I791" s="44">
        <v>0</v>
      </c>
      <c r="J791" s="44">
        <v>0</v>
      </c>
      <c r="K791" s="44">
        <v>0</v>
      </c>
      <c r="L791" s="44">
        <v>0</v>
      </c>
      <c r="M791" s="44">
        <v>0</v>
      </c>
      <c r="N791" s="44">
        <v>0</v>
      </c>
      <c r="O791" s="44">
        <v>0</v>
      </c>
      <c r="P791" s="44">
        <v>0</v>
      </c>
      <c r="Q791" s="44">
        <v>0</v>
      </c>
      <c r="R791" s="44">
        <v>0</v>
      </c>
    </row>
    <row r="792" spans="1:18" s="48" customFormat="1" ht="14.25">
      <c r="A792" s="219"/>
      <c r="B792" s="222"/>
      <c r="C792" s="31" t="s">
        <v>87</v>
      </c>
      <c r="D792" s="220"/>
      <c r="E792" s="220"/>
      <c r="F792" s="56">
        <f t="shared" si="243"/>
        <v>0</v>
      </c>
      <c r="G792" s="44">
        <v>0</v>
      </c>
      <c r="H792" s="44">
        <v>0</v>
      </c>
      <c r="I792" s="44">
        <v>0</v>
      </c>
      <c r="J792" s="44">
        <v>0</v>
      </c>
      <c r="K792" s="44">
        <v>0</v>
      </c>
      <c r="L792" s="44">
        <v>0</v>
      </c>
      <c r="M792" s="44">
        <v>0</v>
      </c>
      <c r="N792" s="44">
        <v>0</v>
      </c>
      <c r="O792" s="44">
        <v>0</v>
      </c>
      <c r="P792" s="44">
        <v>0</v>
      </c>
      <c r="Q792" s="44">
        <v>0</v>
      </c>
      <c r="R792" s="44">
        <v>0</v>
      </c>
    </row>
    <row r="793" spans="1:18" s="48" customFormat="1" ht="14.25">
      <c r="A793" s="225" t="s">
        <v>46</v>
      </c>
      <c r="B793" s="57" t="s">
        <v>367</v>
      </c>
      <c r="C793" s="59" t="s">
        <v>119</v>
      </c>
      <c r="D793" s="226"/>
      <c r="E793" s="226"/>
      <c r="F793" s="56">
        <f t="shared" si="243"/>
        <v>451707.62552</v>
      </c>
      <c r="G793" s="56">
        <f aca="true" t="shared" si="253" ref="G793:R793">SUM(G794:G797)</f>
        <v>0</v>
      </c>
      <c r="H793" s="56">
        <f t="shared" si="253"/>
        <v>0</v>
      </c>
      <c r="I793" s="56">
        <f t="shared" si="253"/>
        <v>4855.97438</v>
      </c>
      <c r="J793" s="56">
        <f t="shared" si="253"/>
        <v>0</v>
      </c>
      <c r="K793" s="56">
        <f t="shared" si="253"/>
        <v>58200</v>
      </c>
      <c r="L793" s="56">
        <f t="shared" si="253"/>
        <v>95282.85114</v>
      </c>
      <c r="M793" s="56">
        <f t="shared" si="253"/>
        <v>97789.6</v>
      </c>
      <c r="N793" s="56">
        <f t="shared" si="253"/>
        <v>97789.6</v>
      </c>
      <c r="O793" s="56">
        <f t="shared" si="253"/>
        <v>97789.6</v>
      </c>
      <c r="P793" s="56">
        <f t="shared" si="253"/>
        <v>0</v>
      </c>
      <c r="Q793" s="56">
        <f t="shared" si="253"/>
        <v>0</v>
      </c>
      <c r="R793" s="56">
        <f t="shared" si="253"/>
        <v>0</v>
      </c>
    </row>
    <row r="794" spans="1:18" s="48" customFormat="1" ht="15.75" customHeight="1">
      <c r="A794" s="225"/>
      <c r="B794" s="223" t="s">
        <v>124</v>
      </c>
      <c r="C794" s="55" t="s">
        <v>6</v>
      </c>
      <c r="D794" s="226"/>
      <c r="E794" s="226"/>
      <c r="F794" s="56">
        <f t="shared" si="243"/>
        <v>0</v>
      </c>
      <c r="G794" s="56">
        <v>0</v>
      </c>
      <c r="H794" s="56">
        <v>0</v>
      </c>
      <c r="I794" s="56">
        <v>0</v>
      </c>
      <c r="J794" s="56">
        <v>0</v>
      </c>
      <c r="K794" s="56">
        <v>0</v>
      </c>
      <c r="L794" s="56">
        <v>0</v>
      </c>
      <c r="M794" s="56">
        <v>0</v>
      </c>
      <c r="N794" s="56">
        <v>0</v>
      </c>
      <c r="O794" s="56">
        <v>0</v>
      </c>
      <c r="P794" s="56">
        <v>0</v>
      </c>
      <c r="Q794" s="56">
        <v>0</v>
      </c>
      <c r="R794" s="56">
        <v>0</v>
      </c>
    </row>
    <row r="795" spans="1:18" s="48" customFormat="1" ht="15" customHeight="1">
      <c r="A795" s="225"/>
      <c r="B795" s="223"/>
      <c r="C795" s="55" t="s">
        <v>7</v>
      </c>
      <c r="D795" s="226"/>
      <c r="E795" s="226"/>
      <c r="F795" s="56">
        <f t="shared" si="243"/>
        <v>451707.62552</v>
      </c>
      <c r="G795" s="56">
        <v>0</v>
      </c>
      <c r="H795" s="56">
        <v>0</v>
      </c>
      <c r="I795" s="56">
        <v>4855.97438</v>
      </c>
      <c r="J795" s="56">
        <v>0</v>
      </c>
      <c r="K795" s="56">
        <v>58200</v>
      </c>
      <c r="L795" s="56">
        <v>95282.85114</v>
      </c>
      <c r="M795" s="56">
        <v>97789.6</v>
      </c>
      <c r="N795" s="56">
        <v>97789.6</v>
      </c>
      <c r="O795" s="56">
        <v>97789.6</v>
      </c>
      <c r="P795" s="56">
        <v>0</v>
      </c>
      <c r="Q795" s="56">
        <v>0</v>
      </c>
      <c r="R795" s="56">
        <v>0</v>
      </c>
    </row>
    <row r="796" spans="1:18" s="48" customFormat="1" ht="15.75" customHeight="1">
      <c r="A796" s="225"/>
      <c r="B796" s="223"/>
      <c r="C796" s="55" t="s">
        <v>8</v>
      </c>
      <c r="D796" s="226"/>
      <c r="E796" s="226"/>
      <c r="F796" s="56">
        <f t="shared" si="243"/>
        <v>0</v>
      </c>
      <c r="G796" s="56">
        <v>0</v>
      </c>
      <c r="H796" s="56">
        <v>0</v>
      </c>
      <c r="I796" s="56">
        <v>0</v>
      </c>
      <c r="J796" s="56">
        <v>0</v>
      </c>
      <c r="K796" s="56">
        <v>0</v>
      </c>
      <c r="L796" s="56">
        <v>0</v>
      </c>
      <c r="M796" s="56">
        <v>0</v>
      </c>
      <c r="N796" s="56">
        <v>0</v>
      </c>
      <c r="O796" s="56">
        <v>0</v>
      </c>
      <c r="P796" s="56">
        <v>0</v>
      </c>
      <c r="Q796" s="56">
        <v>0</v>
      </c>
      <c r="R796" s="56">
        <v>0</v>
      </c>
    </row>
    <row r="797" spans="1:18" s="48" customFormat="1" ht="17.25" customHeight="1">
      <c r="A797" s="225"/>
      <c r="B797" s="224"/>
      <c r="C797" s="55" t="s">
        <v>87</v>
      </c>
      <c r="D797" s="226"/>
      <c r="E797" s="226"/>
      <c r="F797" s="56">
        <f t="shared" si="243"/>
        <v>0</v>
      </c>
      <c r="G797" s="56">
        <v>0</v>
      </c>
      <c r="H797" s="56">
        <v>0</v>
      </c>
      <c r="I797" s="56">
        <v>0</v>
      </c>
      <c r="J797" s="56">
        <v>0</v>
      </c>
      <c r="K797" s="56">
        <v>0</v>
      </c>
      <c r="L797" s="56">
        <v>0</v>
      </c>
      <c r="M797" s="56">
        <v>0</v>
      </c>
      <c r="N797" s="56">
        <v>0</v>
      </c>
      <c r="O797" s="56">
        <v>0</v>
      </c>
      <c r="P797" s="56">
        <v>0</v>
      </c>
      <c r="Q797" s="56">
        <v>0</v>
      </c>
      <c r="R797" s="56">
        <v>0</v>
      </c>
    </row>
    <row r="798" spans="1:18" s="48" customFormat="1" ht="14.25">
      <c r="A798" s="225" t="s">
        <v>47</v>
      </c>
      <c r="B798" s="57" t="s">
        <v>406</v>
      </c>
      <c r="C798" s="59" t="s">
        <v>119</v>
      </c>
      <c r="D798" s="226"/>
      <c r="E798" s="226"/>
      <c r="F798" s="56">
        <f>SUM(G798:R798)</f>
        <v>38000</v>
      </c>
      <c r="G798" s="56">
        <f aca="true" t="shared" si="254" ref="G798:R798">SUM(G799:G802)</f>
        <v>0</v>
      </c>
      <c r="H798" s="56">
        <f t="shared" si="254"/>
        <v>0</v>
      </c>
      <c r="I798" s="56">
        <f t="shared" si="254"/>
        <v>0</v>
      </c>
      <c r="J798" s="56">
        <f t="shared" si="254"/>
        <v>0</v>
      </c>
      <c r="K798" s="56">
        <f t="shared" si="254"/>
        <v>38000</v>
      </c>
      <c r="L798" s="56">
        <f t="shared" si="254"/>
        <v>0</v>
      </c>
      <c r="M798" s="56">
        <f t="shared" si="254"/>
        <v>0</v>
      </c>
      <c r="N798" s="56">
        <f t="shared" si="254"/>
        <v>0</v>
      </c>
      <c r="O798" s="56">
        <f t="shared" si="254"/>
        <v>0</v>
      </c>
      <c r="P798" s="56">
        <f t="shared" si="254"/>
        <v>0</v>
      </c>
      <c r="Q798" s="56">
        <f t="shared" si="254"/>
        <v>0</v>
      </c>
      <c r="R798" s="56">
        <f t="shared" si="254"/>
        <v>0</v>
      </c>
    </row>
    <row r="799" spans="1:18" s="48" customFormat="1" ht="14.25">
      <c r="A799" s="225"/>
      <c r="B799" s="223" t="s">
        <v>407</v>
      </c>
      <c r="C799" s="55" t="s">
        <v>6</v>
      </c>
      <c r="D799" s="226"/>
      <c r="E799" s="226"/>
      <c r="F799" s="56">
        <f>SUM(G799:R799)</f>
        <v>0</v>
      </c>
      <c r="G799" s="56">
        <v>0</v>
      </c>
      <c r="H799" s="56">
        <v>0</v>
      </c>
      <c r="I799" s="56">
        <v>0</v>
      </c>
      <c r="J799" s="56">
        <v>0</v>
      </c>
      <c r="K799" s="56">
        <v>0</v>
      </c>
      <c r="L799" s="56">
        <v>0</v>
      </c>
      <c r="M799" s="56">
        <v>0</v>
      </c>
      <c r="N799" s="56">
        <v>0</v>
      </c>
      <c r="O799" s="56">
        <v>0</v>
      </c>
      <c r="P799" s="56">
        <v>0</v>
      </c>
      <c r="Q799" s="56">
        <v>0</v>
      </c>
      <c r="R799" s="56">
        <v>0</v>
      </c>
    </row>
    <row r="800" spans="1:18" s="48" customFormat="1" ht="14.25">
      <c r="A800" s="225"/>
      <c r="B800" s="223"/>
      <c r="C800" s="55" t="s">
        <v>7</v>
      </c>
      <c r="D800" s="226"/>
      <c r="E800" s="226"/>
      <c r="F800" s="56">
        <f>SUM(G800:R800)</f>
        <v>38000</v>
      </c>
      <c r="G800" s="56">
        <v>0</v>
      </c>
      <c r="H800" s="56">
        <v>0</v>
      </c>
      <c r="I800" s="56">
        <v>0</v>
      </c>
      <c r="J800" s="56">
        <v>0</v>
      </c>
      <c r="K800" s="56">
        <v>38000</v>
      </c>
      <c r="L800" s="56">
        <v>0</v>
      </c>
      <c r="M800" s="56">
        <v>0</v>
      </c>
      <c r="N800" s="56">
        <v>0</v>
      </c>
      <c r="O800" s="56">
        <v>0</v>
      </c>
      <c r="P800" s="56">
        <v>0</v>
      </c>
      <c r="Q800" s="56">
        <v>0</v>
      </c>
      <c r="R800" s="56">
        <v>0</v>
      </c>
    </row>
    <row r="801" spans="1:18" s="48" customFormat="1" ht="14.25">
      <c r="A801" s="225"/>
      <c r="B801" s="223"/>
      <c r="C801" s="55" t="s">
        <v>8</v>
      </c>
      <c r="D801" s="226"/>
      <c r="E801" s="226"/>
      <c r="F801" s="56">
        <f>SUM(G801:R801)</f>
        <v>0</v>
      </c>
      <c r="G801" s="56">
        <v>0</v>
      </c>
      <c r="H801" s="56">
        <v>0</v>
      </c>
      <c r="I801" s="56">
        <v>0</v>
      </c>
      <c r="J801" s="56">
        <v>0</v>
      </c>
      <c r="K801" s="56">
        <v>0</v>
      </c>
      <c r="L801" s="56">
        <v>0</v>
      </c>
      <c r="M801" s="56">
        <v>0</v>
      </c>
      <c r="N801" s="56">
        <v>0</v>
      </c>
      <c r="O801" s="56">
        <v>0</v>
      </c>
      <c r="P801" s="56">
        <v>0</v>
      </c>
      <c r="Q801" s="56">
        <v>0</v>
      </c>
      <c r="R801" s="56">
        <v>0</v>
      </c>
    </row>
    <row r="802" spans="1:18" s="48" customFormat="1" ht="14.25">
      <c r="A802" s="225"/>
      <c r="B802" s="224"/>
      <c r="C802" s="55" t="s">
        <v>87</v>
      </c>
      <c r="D802" s="226"/>
      <c r="E802" s="226"/>
      <c r="F802" s="56">
        <f>SUM(G802:R802)</f>
        <v>0</v>
      </c>
      <c r="G802" s="56">
        <v>0</v>
      </c>
      <c r="H802" s="56">
        <v>0</v>
      </c>
      <c r="I802" s="56">
        <v>0</v>
      </c>
      <c r="J802" s="56">
        <v>0</v>
      </c>
      <c r="K802" s="56">
        <v>0</v>
      </c>
      <c r="L802" s="56">
        <v>0</v>
      </c>
      <c r="M802" s="56">
        <v>0</v>
      </c>
      <c r="N802" s="56">
        <v>0</v>
      </c>
      <c r="O802" s="56">
        <v>0</v>
      </c>
      <c r="P802" s="56">
        <v>0</v>
      </c>
      <c r="Q802" s="56">
        <v>0</v>
      </c>
      <c r="R802" s="56">
        <v>0</v>
      </c>
    </row>
    <row r="803" spans="1:18" s="48" customFormat="1" ht="15" customHeight="1">
      <c r="A803" s="227" t="s">
        <v>379</v>
      </c>
      <c r="B803" s="227"/>
      <c r="C803" s="59" t="s">
        <v>119</v>
      </c>
      <c r="D803" s="226" t="s">
        <v>60</v>
      </c>
      <c r="E803" s="226" t="s">
        <v>466</v>
      </c>
      <c r="F803" s="56">
        <f aca="true" t="shared" si="255" ref="F803:F822">SUM(G803:R803)</f>
        <v>2030268.90742</v>
      </c>
      <c r="G803" s="56">
        <f>SUM(G804:G807)</f>
        <v>115290.2685</v>
      </c>
      <c r="H803" s="56">
        <f aca="true" t="shared" si="256" ref="H803:R803">SUM(H804:H807)</f>
        <v>118745.35221</v>
      </c>
      <c r="I803" s="56">
        <f t="shared" si="256"/>
        <v>116741.731</v>
      </c>
      <c r="J803" s="56">
        <f t="shared" si="256"/>
        <v>141489.3308</v>
      </c>
      <c r="K803" s="56">
        <f t="shared" si="256"/>
        <v>126251.35</v>
      </c>
      <c r="L803" s="56">
        <f t="shared" si="256"/>
        <v>416640.27483</v>
      </c>
      <c r="M803" s="56">
        <f t="shared" si="256"/>
        <v>130648.91</v>
      </c>
      <c r="N803" s="56">
        <f t="shared" si="256"/>
        <v>132899.59</v>
      </c>
      <c r="O803" s="56">
        <f t="shared" si="256"/>
        <v>133171.24</v>
      </c>
      <c r="P803" s="56">
        <f t="shared" si="256"/>
        <v>184324.4394</v>
      </c>
      <c r="Q803" s="56">
        <f t="shared" si="256"/>
        <v>199070.39456</v>
      </c>
      <c r="R803" s="56">
        <f t="shared" si="256"/>
        <v>214996.02612</v>
      </c>
    </row>
    <row r="804" spans="1:18" s="49" customFormat="1" ht="15">
      <c r="A804" s="227"/>
      <c r="B804" s="227"/>
      <c r="C804" s="55" t="s">
        <v>6</v>
      </c>
      <c r="D804" s="226"/>
      <c r="E804" s="226"/>
      <c r="F804" s="56">
        <f t="shared" si="255"/>
        <v>0</v>
      </c>
      <c r="G804" s="56">
        <f aca="true" t="shared" si="257" ref="G804:R807">G809</f>
        <v>0</v>
      </c>
      <c r="H804" s="56">
        <f t="shared" si="257"/>
        <v>0</v>
      </c>
      <c r="I804" s="56">
        <f t="shared" si="257"/>
        <v>0</v>
      </c>
      <c r="J804" s="56">
        <f t="shared" si="257"/>
        <v>0</v>
      </c>
      <c r="K804" s="56">
        <f t="shared" si="257"/>
        <v>0</v>
      </c>
      <c r="L804" s="56">
        <f t="shared" si="257"/>
        <v>0</v>
      </c>
      <c r="M804" s="56">
        <f t="shared" si="257"/>
        <v>0</v>
      </c>
      <c r="N804" s="56">
        <f t="shared" si="257"/>
        <v>0</v>
      </c>
      <c r="O804" s="56">
        <f t="shared" si="257"/>
        <v>0</v>
      </c>
      <c r="P804" s="56">
        <f t="shared" si="257"/>
        <v>0</v>
      </c>
      <c r="Q804" s="56">
        <f t="shared" si="257"/>
        <v>0</v>
      </c>
      <c r="R804" s="56">
        <f t="shared" si="257"/>
        <v>0</v>
      </c>
    </row>
    <row r="805" spans="1:18" s="49" customFormat="1" ht="15">
      <c r="A805" s="227"/>
      <c r="B805" s="227"/>
      <c r="C805" s="55" t="s">
        <v>7</v>
      </c>
      <c r="D805" s="226"/>
      <c r="E805" s="226"/>
      <c r="F805" s="56">
        <f t="shared" si="255"/>
        <v>2030268.90742</v>
      </c>
      <c r="G805" s="56">
        <f t="shared" si="257"/>
        <v>115290.2685</v>
      </c>
      <c r="H805" s="56">
        <f t="shared" si="257"/>
        <v>118745.35221</v>
      </c>
      <c r="I805" s="56">
        <f t="shared" si="257"/>
        <v>116741.731</v>
      </c>
      <c r="J805" s="56">
        <f t="shared" si="257"/>
        <v>141489.3308</v>
      </c>
      <c r="K805" s="56">
        <f t="shared" si="257"/>
        <v>126251.35</v>
      </c>
      <c r="L805" s="56">
        <f t="shared" si="257"/>
        <v>416640.27483</v>
      </c>
      <c r="M805" s="56">
        <f t="shared" si="257"/>
        <v>130648.91</v>
      </c>
      <c r="N805" s="56">
        <f t="shared" si="257"/>
        <v>132899.59</v>
      </c>
      <c r="O805" s="56">
        <f t="shared" si="257"/>
        <v>133171.24</v>
      </c>
      <c r="P805" s="56">
        <f t="shared" si="257"/>
        <v>184324.4394</v>
      </c>
      <c r="Q805" s="56">
        <f t="shared" si="257"/>
        <v>199070.39456</v>
      </c>
      <c r="R805" s="56">
        <f t="shared" si="257"/>
        <v>214996.02612</v>
      </c>
    </row>
    <row r="806" spans="1:18" s="49" customFormat="1" ht="15">
      <c r="A806" s="227"/>
      <c r="B806" s="227"/>
      <c r="C806" s="55" t="s">
        <v>8</v>
      </c>
      <c r="D806" s="226"/>
      <c r="E806" s="226"/>
      <c r="F806" s="56">
        <f t="shared" si="255"/>
        <v>0</v>
      </c>
      <c r="G806" s="56">
        <f t="shared" si="257"/>
        <v>0</v>
      </c>
      <c r="H806" s="56">
        <f t="shared" si="257"/>
        <v>0</v>
      </c>
      <c r="I806" s="56">
        <f t="shared" si="257"/>
        <v>0</v>
      </c>
      <c r="J806" s="56">
        <f t="shared" si="257"/>
        <v>0</v>
      </c>
      <c r="K806" s="56">
        <f t="shared" si="257"/>
        <v>0</v>
      </c>
      <c r="L806" s="56">
        <f t="shared" si="257"/>
        <v>0</v>
      </c>
      <c r="M806" s="56">
        <f t="shared" si="257"/>
        <v>0</v>
      </c>
      <c r="N806" s="56">
        <f t="shared" si="257"/>
        <v>0</v>
      </c>
      <c r="O806" s="56">
        <f t="shared" si="257"/>
        <v>0</v>
      </c>
      <c r="P806" s="56">
        <f t="shared" si="257"/>
        <v>0</v>
      </c>
      <c r="Q806" s="56">
        <f t="shared" si="257"/>
        <v>0</v>
      </c>
      <c r="R806" s="56">
        <f t="shared" si="257"/>
        <v>0</v>
      </c>
    </row>
    <row r="807" spans="1:18" s="49" customFormat="1" ht="15">
      <c r="A807" s="227"/>
      <c r="B807" s="227"/>
      <c r="C807" s="55" t="s">
        <v>87</v>
      </c>
      <c r="D807" s="226"/>
      <c r="E807" s="226"/>
      <c r="F807" s="56">
        <f t="shared" si="255"/>
        <v>0</v>
      </c>
      <c r="G807" s="56">
        <f t="shared" si="257"/>
        <v>0</v>
      </c>
      <c r="H807" s="56">
        <f t="shared" si="257"/>
        <v>0</v>
      </c>
      <c r="I807" s="56">
        <f t="shared" si="257"/>
        <v>0</v>
      </c>
      <c r="J807" s="56">
        <f t="shared" si="257"/>
        <v>0</v>
      </c>
      <c r="K807" s="56">
        <f t="shared" si="257"/>
        <v>0</v>
      </c>
      <c r="L807" s="56">
        <f t="shared" si="257"/>
        <v>0</v>
      </c>
      <c r="M807" s="56">
        <f t="shared" si="257"/>
        <v>0</v>
      </c>
      <c r="N807" s="56">
        <f t="shared" si="257"/>
        <v>0</v>
      </c>
      <c r="O807" s="56">
        <f t="shared" si="257"/>
        <v>0</v>
      </c>
      <c r="P807" s="56">
        <f t="shared" si="257"/>
        <v>0</v>
      </c>
      <c r="Q807" s="56">
        <f t="shared" si="257"/>
        <v>0</v>
      </c>
      <c r="R807" s="56">
        <f t="shared" si="257"/>
        <v>0</v>
      </c>
    </row>
    <row r="808" spans="1:18" s="48" customFormat="1" ht="15" customHeight="1">
      <c r="A808" s="228" t="s">
        <v>9</v>
      </c>
      <c r="B808" s="57" t="s">
        <v>368</v>
      </c>
      <c r="C808" s="59" t="s">
        <v>119</v>
      </c>
      <c r="D808" s="226"/>
      <c r="E808" s="226"/>
      <c r="F808" s="56">
        <f t="shared" si="255"/>
        <v>2030268.90742</v>
      </c>
      <c r="G808" s="56">
        <f>SUM(G809:G812)</f>
        <v>115290.2685</v>
      </c>
      <c r="H808" s="56">
        <f aca="true" t="shared" si="258" ref="H808:R808">SUM(H809:H812)</f>
        <v>118745.35221</v>
      </c>
      <c r="I808" s="56">
        <f t="shared" si="258"/>
        <v>116741.731</v>
      </c>
      <c r="J808" s="56">
        <f t="shared" si="258"/>
        <v>141489.3308</v>
      </c>
      <c r="K808" s="56">
        <f t="shared" si="258"/>
        <v>126251.35</v>
      </c>
      <c r="L808" s="56">
        <f t="shared" si="258"/>
        <v>416640.27483</v>
      </c>
      <c r="M808" s="56">
        <f t="shared" si="258"/>
        <v>130648.91</v>
      </c>
      <c r="N808" s="56">
        <f t="shared" si="258"/>
        <v>132899.59</v>
      </c>
      <c r="O808" s="56">
        <f t="shared" si="258"/>
        <v>133171.24</v>
      </c>
      <c r="P808" s="56">
        <f t="shared" si="258"/>
        <v>184324.4394</v>
      </c>
      <c r="Q808" s="56">
        <f t="shared" si="258"/>
        <v>199070.39456</v>
      </c>
      <c r="R808" s="56">
        <f t="shared" si="258"/>
        <v>214996.02612</v>
      </c>
    </row>
    <row r="809" spans="1:18" s="30" customFormat="1" ht="15">
      <c r="A809" s="228"/>
      <c r="B809" s="223" t="s">
        <v>129</v>
      </c>
      <c r="C809" s="55" t="s">
        <v>6</v>
      </c>
      <c r="D809" s="226"/>
      <c r="E809" s="226"/>
      <c r="F809" s="56">
        <f t="shared" si="255"/>
        <v>0</v>
      </c>
      <c r="G809" s="56">
        <f>G814+G819</f>
        <v>0</v>
      </c>
      <c r="H809" s="56">
        <f aca="true" t="shared" si="259" ref="H809:R809">H814+H819</f>
        <v>0</v>
      </c>
      <c r="I809" s="56">
        <f t="shared" si="259"/>
        <v>0</v>
      </c>
      <c r="J809" s="56">
        <f t="shared" si="259"/>
        <v>0</v>
      </c>
      <c r="K809" s="56">
        <f t="shared" si="259"/>
        <v>0</v>
      </c>
      <c r="L809" s="56">
        <f t="shared" si="259"/>
        <v>0</v>
      </c>
      <c r="M809" s="56">
        <f t="shared" si="259"/>
        <v>0</v>
      </c>
      <c r="N809" s="56">
        <f t="shared" si="259"/>
        <v>0</v>
      </c>
      <c r="O809" s="56">
        <f t="shared" si="259"/>
        <v>0</v>
      </c>
      <c r="P809" s="56">
        <f t="shared" si="259"/>
        <v>0</v>
      </c>
      <c r="Q809" s="56">
        <f t="shared" si="259"/>
        <v>0</v>
      </c>
      <c r="R809" s="56">
        <f t="shared" si="259"/>
        <v>0</v>
      </c>
    </row>
    <row r="810" spans="1:18" s="30" customFormat="1" ht="15">
      <c r="A810" s="228"/>
      <c r="B810" s="223"/>
      <c r="C810" s="55" t="s">
        <v>7</v>
      </c>
      <c r="D810" s="226"/>
      <c r="E810" s="226"/>
      <c r="F810" s="56">
        <f t="shared" si="255"/>
        <v>2030268.90742</v>
      </c>
      <c r="G810" s="56">
        <f aca="true" t="shared" si="260" ref="G810:R812">G815+G820</f>
        <v>115290.2685</v>
      </c>
      <c r="H810" s="56">
        <f t="shared" si="260"/>
        <v>118745.35221</v>
      </c>
      <c r="I810" s="56">
        <f t="shared" si="260"/>
        <v>116741.731</v>
      </c>
      <c r="J810" s="56">
        <f t="shared" si="260"/>
        <v>141489.3308</v>
      </c>
      <c r="K810" s="56">
        <f t="shared" si="260"/>
        <v>126251.35</v>
      </c>
      <c r="L810" s="56">
        <f t="shared" si="260"/>
        <v>416640.27483</v>
      </c>
      <c r="M810" s="56">
        <f t="shared" si="260"/>
        <v>130648.91</v>
      </c>
      <c r="N810" s="56">
        <f t="shared" si="260"/>
        <v>132899.59</v>
      </c>
      <c r="O810" s="56">
        <f t="shared" si="260"/>
        <v>133171.24</v>
      </c>
      <c r="P810" s="56">
        <f t="shared" si="260"/>
        <v>184324.4394</v>
      </c>
      <c r="Q810" s="56">
        <f t="shared" si="260"/>
        <v>199070.39456</v>
      </c>
      <c r="R810" s="56">
        <f t="shared" si="260"/>
        <v>214996.02612</v>
      </c>
    </row>
    <row r="811" spans="1:18" s="30" customFormat="1" ht="15">
      <c r="A811" s="228"/>
      <c r="B811" s="223"/>
      <c r="C811" s="55" t="s">
        <v>8</v>
      </c>
      <c r="D811" s="226"/>
      <c r="E811" s="226"/>
      <c r="F811" s="56">
        <f t="shared" si="255"/>
        <v>0</v>
      </c>
      <c r="G811" s="56">
        <f t="shared" si="260"/>
        <v>0</v>
      </c>
      <c r="H811" s="56">
        <f t="shared" si="260"/>
        <v>0</v>
      </c>
      <c r="I811" s="56">
        <f t="shared" si="260"/>
        <v>0</v>
      </c>
      <c r="J811" s="56">
        <f t="shared" si="260"/>
        <v>0</v>
      </c>
      <c r="K811" s="56">
        <f t="shared" si="260"/>
        <v>0</v>
      </c>
      <c r="L811" s="56">
        <f t="shared" si="260"/>
        <v>0</v>
      </c>
      <c r="M811" s="56">
        <f t="shared" si="260"/>
        <v>0</v>
      </c>
      <c r="N811" s="56">
        <f t="shared" si="260"/>
        <v>0</v>
      </c>
      <c r="O811" s="56">
        <f t="shared" si="260"/>
        <v>0</v>
      </c>
      <c r="P811" s="56">
        <f t="shared" si="260"/>
        <v>0</v>
      </c>
      <c r="Q811" s="56">
        <f t="shared" si="260"/>
        <v>0</v>
      </c>
      <c r="R811" s="56">
        <f t="shared" si="260"/>
        <v>0</v>
      </c>
    </row>
    <row r="812" spans="1:18" s="30" customFormat="1" ht="15">
      <c r="A812" s="228"/>
      <c r="B812" s="224"/>
      <c r="C812" s="55" t="s">
        <v>87</v>
      </c>
      <c r="D812" s="226"/>
      <c r="E812" s="226"/>
      <c r="F812" s="56">
        <f t="shared" si="255"/>
        <v>0</v>
      </c>
      <c r="G812" s="56">
        <f t="shared" si="260"/>
        <v>0</v>
      </c>
      <c r="H812" s="56">
        <f t="shared" si="260"/>
        <v>0</v>
      </c>
      <c r="I812" s="56">
        <f t="shared" si="260"/>
        <v>0</v>
      </c>
      <c r="J812" s="56">
        <f t="shared" si="260"/>
        <v>0</v>
      </c>
      <c r="K812" s="56">
        <f t="shared" si="260"/>
        <v>0</v>
      </c>
      <c r="L812" s="56">
        <f t="shared" si="260"/>
        <v>0</v>
      </c>
      <c r="M812" s="56">
        <f t="shared" si="260"/>
        <v>0</v>
      </c>
      <c r="N812" s="56">
        <f t="shared" si="260"/>
        <v>0</v>
      </c>
      <c r="O812" s="56">
        <f t="shared" si="260"/>
        <v>0</v>
      </c>
      <c r="P812" s="56">
        <f t="shared" si="260"/>
        <v>0</v>
      </c>
      <c r="Q812" s="56">
        <f t="shared" si="260"/>
        <v>0</v>
      </c>
      <c r="R812" s="56">
        <f t="shared" si="260"/>
        <v>0</v>
      </c>
    </row>
    <row r="813" spans="1:18" s="48" customFormat="1" ht="14.25">
      <c r="A813" s="219" t="s">
        <v>736</v>
      </c>
      <c r="B813" s="52" t="s">
        <v>369</v>
      </c>
      <c r="C813" s="51" t="s">
        <v>119</v>
      </c>
      <c r="D813" s="220"/>
      <c r="E813" s="220"/>
      <c r="F813" s="56">
        <f t="shared" si="255"/>
        <v>509935.35868</v>
      </c>
      <c r="G813" s="46">
        <f aca="true" t="shared" si="261" ref="G813:R813">SUM(G814:G817)</f>
        <v>36624.1245</v>
      </c>
      <c r="H813" s="46">
        <f t="shared" si="261"/>
        <v>34185.3862</v>
      </c>
      <c r="I813" s="46">
        <f t="shared" si="261"/>
        <v>34669.291</v>
      </c>
      <c r="J813" s="46">
        <f t="shared" si="261"/>
        <v>56526.7578</v>
      </c>
      <c r="K813" s="46">
        <f t="shared" si="261"/>
        <v>38606.74</v>
      </c>
      <c r="L813" s="46">
        <f t="shared" si="261"/>
        <v>40239.02552</v>
      </c>
      <c r="M813" s="46">
        <f t="shared" si="261"/>
        <v>39270.7</v>
      </c>
      <c r="N813" s="46">
        <f t="shared" si="261"/>
        <v>39270.7</v>
      </c>
      <c r="O813" s="46">
        <f t="shared" si="261"/>
        <v>39270.7</v>
      </c>
      <c r="P813" s="46">
        <f t="shared" si="261"/>
        <v>46596.8253</v>
      </c>
      <c r="Q813" s="46">
        <f t="shared" si="261"/>
        <v>50324.57133</v>
      </c>
      <c r="R813" s="46">
        <f t="shared" si="261"/>
        <v>54350.53703</v>
      </c>
    </row>
    <row r="814" spans="1:18" ht="15.75" customHeight="1">
      <c r="A814" s="219"/>
      <c r="B814" s="221" t="s">
        <v>135</v>
      </c>
      <c r="C814" s="31" t="s">
        <v>6</v>
      </c>
      <c r="D814" s="220"/>
      <c r="E814" s="220"/>
      <c r="F814" s="56">
        <f t="shared" si="255"/>
        <v>0</v>
      </c>
      <c r="G814" s="44">
        <v>0</v>
      </c>
      <c r="H814" s="44">
        <v>0</v>
      </c>
      <c r="I814" s="44">
        <v>0</v>
      </c>
      <c r="J814" s="44">
        <v>0</v>
      </c>
      <c r="K814" s="44">
        <v>0</v>
      </c>
      <c r="L814" s="44">
        <v>0</v>
      </c>
      <c r="M814" s="44">
        <v>0</v>
      </c>
      <c r="N814" s="44">
        <v>0</v>
      </c>
      <c r="O814" s="44">
        <v>0</v>
      </c>
      <c r="P814" s="44">
        <v>0</v>
      </c>
      <c r="Q814" s="44">
        <v>0</v>
      </c>
      <c r="R814" s="44">
        <v>0</v>
      </c>
    </row>
    <row r="815" spans="1:18" s="20" customFormat="1" ht="15" customHeight="1">
      <c r="A815" s="219"/>
      <c r="B815" s="221"/>
      <c r="C815" s="31" t="s">
        <v>7</v>
      </c>
      <c r="D815" s="220"/>
      <c r="E815" s="220"/>
      <c r="F815" s="56">
        <f t="shared" si="255"/>
        <v>509935.35868</v>
      </c>
      <c r="G815" s="44">
        <f>'[1]Лист2'!G74</f>
        <v>36624.1245</v>
      </c>
      <c r="H815" s="44">
        <f>'[1]Лист2'!H74</f>
        <v>34185.3862</v>
      </c>
      <c r="I815" s="44">
        <f>'[2]лист1'!I74</f>
        <v>34669.291</v>
      </c>
      <c r="J815" s="44">
        <f>'[2]лист1'!J74</f>
        <v>56526.7578</v>
      </c>
      <c r="K815" s="44">
        <f>'[2]лист1'!K74</f>
        <v>38606.74</v>
      </c>
      <c r="L815" s="44">
        <f>36221.42552+4017.6</f>
        <v>40239.02552</v>
      </c>
      <c r="M815" s="44">
        <f>3802+35468.7</f>
        <v>39270.7</v>
      </c>
      <c r="N815" s="44">
        <f>3802+35468.7</f>
        <v>39270.7</v>
      </c>
      <c r="O815" s="44">
        <f>3802+35468.7</f>
        <v>39270.7</v>
      </c>
      <c r="P815" s="44">
        <f>'[2]лист1'!P74</f>
        <v>46596.8253</v>
      </c>
      <c r="Q815" s="44">
        <f>'[2]лист1'!Q74</f>
        <v>50324.57133</v>
      </c>
      <c r="R815" s="44">
        <f>'[2]лист1'!R74</f>
        <v>54350.53703</v>
      </c>
    </row>
    <row r="816" spans="1:18" ht="14.25" customHeight="1">
      <c r="A816" s="219"/>
      <c r="B816" s="221"/>
      <c r="C816" s="31" t="s">
        <v>8</v>
      </c>
      <c r="D816" s="220"/>
      <c r="E816" s="220"/>
      <c r="F816" s="56">
        <f t="shared" si="255"/>
        <v>0</v>
      </c>
      <c r="G816" s="44">
        <v>0</v>
      </c>
      <c r="H816" s="44">
        <v>0</v>
      </c>
      <c r="I816" s="44">
        <v>0</v>
      </c>
      <c r="J816" s="44">
        <v>0</v>
      </c>
      <c r="K816" s="44">
        <v>0</v>
      </c>
      <c r="L816" s="44">
        <v>0</v>
      </c>
      <c r="M816" s="44">
        <v>0</v>
      </c>
      <c r="N816" s="44">
        <v>0</v>
      </c>
      <c r="O816" s="44">
        <v>0</v>
      </c>
      <c r="P816" s="44">
        <v>0</v>
      </c>
      <c r="Q816" s="44">
        <v>0</v>
      </c>
      <c r="R816" s="44">
        <v>0</v>
      </c>
    </row>
    <row r="817" spans="1:18" ht="15.75" customHeight="1">
      <c r="A817" s="219"/>
      <c r="B817" s="222"/>
      <c r="C817" s="31" t="s">
        <v>87</v>
      </c>
      <c r="D817" s="220"/>
      <c r="E817" s="220"/>
      <c r="F817" s="56">
        <f t="shared" si="255"/>
        <v>0</v>
      </c>
      <c r="G817" s="44">
        <v>0</v>
      </c>
      <c r="H817" s="44">
        <v>0</v>
      </c>
      <c r="I817" s="44">
        <v>0</v>
      </c>
      <c r="J817" s="44">
        <v>0</v>
      </c>
      <c r="K817" s="44">
        <v>0</v>
      </c>
      <c r="L817" s="44">
        <v>0</v>
      </c>
      <c r="M817" s="44">
        <v>0</v>
      </c>
      <c r="N817" s="44">
        <v>0</v>
      </c>
      <c r="O817" s="44">
        <v>0</v>
      </c>
      <c r="P817" s="44">
        <v>0</v>
      </c>
      <c r="Q817" s="44">
        <v>0</v>
      </c>
      <c r="R817" s="44">
        <v>0</v>
      </c>
    </row>
    <row r="818" spans="1:18" ht="12.75">
      <c r="A818" s="219" t="s">
        <v>737</v>
      </c>
      <c r="B818" s="52" t="s">
        <v>370</v>
      </c>
      <c r="C818" s="51" t="s">
        <v>119</v>
      </c>
      <c r="D818" s="220"/>
      <c r="E818" s="220"/>
      <c r="F818" s="56">
        <f t="shared" si="255"/>
        <v>1520333.54874</v>
      </c>
      <c r="G818" s="46">
        <f aca="true" t="shared" si="262" ref="G818:R818">SUM(G819:G822)</f>
        <v>78666.144</v>
      </c>
      <c r="H818" s="46">
        <f t="shared" si="262"/>
        <v>84559.96601</v>
      </c>
      <c r="I818" s="46">
        <f t="shared" si="262"/>
        <v>82072.44</v>
      </c>
      <c r="J818" s="46">
        <f t="shared" si="262"/>
        <v>84962.573</v>
      </c>
      <c r="K818" s="46">
        <f t="shared" si="262"/>
        <v>87644.61</v>
      </c>
      <c r="L818" s="46">
        <f t="shared" si="262"/>
        <v>376401.24931</v>
      </c>
      <c r="M818" s="46">
        <f t="shared" si="262"/>
        <v>91378.21</v>
      </c>
      <c r="N818" s="46">
        <f t="shared" si="262"/>
        <v>93628.89</v>
      </c>
      <c r="O818" s="46">
        <f t="shared" si="262"/>
        <v>93900.54</v>
      </c>
      <c r="P818" s="46">
        <f t="shared" si="262"/>
        <v>137727.6141</v>
      </c>
      <c r="Q818" s="46">
        <f t="shared" si="262"/>
        <v>148745.82323</v>
      </c>
      <c r="R818" s="46">
        <f t="shared" si="262"/>
        <v>160645.48909</v>
      </c>
    </row>
    <row r="819" spans="1:18" ht="12.75">
      <c r="A819" s="219"/>
      <c r="B819" s="221" t="s">
        <v>136</v>
      </c>
      <c r="C819" s="31" t="s">
        <v>6</v>
      </c>
      <c r="D819" s="220"/>
      <c r="E819" s="220"/>
      <c r="F819" s="56">
        <f t="shared" si="255"/>
        <v>0</v>
      </c>
      <c r="G819" s="44">
        <v>0</v>
      </c>
      <c r="H819" s="44">
        <v>0</v>
      </c>
      <c r="I819" s="44">
        <v>0</v>
      </c>
      <c r="J819" s="44">
        <v>0</v>
      </c>
      <c r="K819" s="44">
        <v>0</v>
      </c>
      <c r="L819" s="44">
        <v>0</v>
      </c>
      <c r="M819" s="44">
        <v>0</v>
      </c>
      <c r="N819" s="44">
        <v>0</v>
      </c>
      <c r="O819" s="44">
        <v>0</v>
      </c>
      <c r="P819" s="44">
        <v>0</v>
      </c>
      <c r="Q819" s="44">
        <v>0</v>
      </c>
      <c r="R819" s="44">
        <v>0</v>
      </c>
    </row>
    <row r="820" spans="1:18" ht="12.75">
      <c r="A820" s="219"/>
      <c r="B820" s="221"/>
      <c r="C820" s="31" t="s">
        <v>7</v>
      </c>
      <c r="D820" s="220"/>
      <c r="E820" s="220"/>
      <c r="F820" s="56">
        <f t="shared" si="255"/>
        <v>1520333.54874</v>
      </c>
      <c r="G820" s="44">
        <f>'[1]Лист2'!G87</f>
        <v>78666.144</v>
      </c>
      <c r="H820" s="44">
        <f>'[1]Лист2'!H87</f>
        <v>84559.96601</v>
      </c>
      <c r="I820" s="44">
        <f>'[2]лист1'!I87</f>
        <v>82072.44</v>
      </c>
      <c r="J820" s="44">
        <f>'[2]лист1'!J87</f>
        <v>84962.573</v>
      </c>
      <c r="K820" s="44">
        <f>'[2]лист1'!K87</f>
        <v>87644.61</v>
      </c>
      <c r="L820" s="44">
        <v>376401.24931</v>
      </c>
      <c r="M820" s="44">
        <v>91378.21</v>
      </c>
      <c r="N820" s="44">
        <v>93628.89</v>
      </c>
      <c r="O820" s="44">
        <v>93900.54</v>
      </c>
      <c r="P820" s="44">
        <f>'[2]лист1'!P87</f>
        <v>137727.6141</v>
      </c>
      <c r="Q820" s="44">
        <f>'[2]лист1'!Q87</f>
        <v>148745.82323</v>
      </c>
      <c r="R820" s="44">
        <f>'[2]лист1'!R87</f>
        <v>160645.48909</v>
      </c>
    </row>
    <row r="821" spans="1:18" ht="12.75">
      <c r="A821" s="219"/>
      <c r="B821" s="221"/>
      <c r="C821" s="31" t="s">
        <v>8</v>
      </c>
      <c r="D821" s="220"/>
      <c r="E821" s="220"/>
      <c r="F821" s="56">
        <f t="shared" si="255"/>
        <v>0</v>
      </c>
      <c r="G821" s="44">
        <v>0</v>
      </c>
      <c r="H821" s="44">
        <v>0</v>
      </c>
      <c r="I821" s="44">
        <v>0</v>
      </c>
      <c r="J821" s="44">
        <v>0</v>
      </c>
      <c r="K821" s="44">
        <v>0</v>
      </c>
      <c r="L821" s="44">
        <v>0</v>
      </c>
      <c r="M821" s="44">
        <v>0</v>
      </c>
      <c r="N821" s="44">
        <v>0</v>
      </c>
      <c r="O821" s="44">
        <v>0</v>
      </c>
      <c r="P821" s="44">
        <v>0</v>
      </c>
      <c r="Q821" s="44">
        <v>0</v>
      </c>
      <c r="R821" s="44">
        <v>0</v>
      </c>
    </row>
    <row r="822" spans="1:18" ht="12.75">
      <c r="A822" s="219"/>
      <c r="B822" s="222"/>
      <c r="C822" s="31" t="s">
        <v>87</v>
      </c>
      <c r="D822" s="220"/>
      <c r="E822" s="220"/>
      <c r="F822" s="56">
        <f t="shared" si="255"/>
        <v>0</v>
      </c>
      <c r="G822" s="44">
        <v>0</v>
      </c>
      <c r="H822" s="44">
        <v>0</v>
      </c>
      <c r="I822" s="44">
        <v>0</v>
      </c>
      <c r="J822" s="44">
        <v>0</v>
      </c>
      <c r="K822" s="44">
        <v>0</v>
      </c>
      <c r="L822" s="44">
        <v>0</v>
      </c>
      <c r="M822" s="44">
        <v>0</v>
      </c>
      <c r="N822" s="44">
        <v>0</v>
      </c>
      <c r="O822" s="44">
        <v>0</v>
      </c>
      <c r="P822" s="44">
        <v>0</v>
      </c>
      <c r="Q822" s="44">
        <v>0</v>
      </c>
      <c r="R822" s="44">
        <v>0</v>
      </c>
    </row>
    <row r="823" spans="1:18" ht="15.75">
      <c r="A823" s="33"/>
      <c r="B823" s="54"/>
      <c r="C823" s="34"/>
      <c r="D823" s="47"/>
      <c r="E823" s="47"/>
      <c r="F823" s="6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6" t="s">
        <v>158</v>
      </c>
    </row>
    <row r="824" spans="1:18" ht="12.75">
      <c r="A824" s="37"/>
      <c r="B824" s="37"/>
      <c r="C824" s="37"/>
      <c r="D824" s="37"/>
      <c r="E824" s="37"/>
      <c r="F824" s="68"/>
      <c r="G824" s="37"/>
      <c r="H824" s="37"/>
      <c r="I824" s="37"/>
      <c r="J824" s="37"/>
      <c r="K824" s="37"/>
      <c r="L824" s="20"/>
      <c r="M824" s="20"/>
      <c r="N824" s="20"/>
      <c r="O824" s="20"/>
      <c r="P824" s="20"/>
      <c r="Q824" s="20"/>
      <c r="R824" s="20"/>
    </row>
    <row r="825" ht="18.75">
      <c r="B825" s="39"/>
    </row>
  </sheetData>
  <sheetProtection/>
  <mergeCells count="653">
    <mergeCell ref="D593:D597"/>
    <mergeCell ref="E593:E597"/>
    <mergeCell ref="B594:B597"/>
    <mergeCell ref="B699:B702"/>
    <mergeCell ref="A703:B707"/>
    <mergeCell ref="D703:D707"/>
    <mergeCell ref="E703:E707"/>
    <mergeCell ref="A698:A702"/>
    <mergeCell ref="A593:A597"/>
    <mergeCell ref="A613:B617"/>
    <mergeCell ref="O1:R1"/>
    <mergeCell ref="A3:R3"/>
    <mergeCell ref="A5:A6"/>
    <mergeCell ref="B5:B6"/>
    <mergeCell ref="C5:C6"/>
    <mergeCell ref="D5:E5"/>
    <mergeCell ref="F5:R5"/>
    <mergeCell ref="A8:B12"/>
    <mergeCell ref="D8:D12"/>
    <mergeCell ref="E8:E12"/>
    <mergeCell ref="A13:B17"/>
    <mergeCell ref="D13:D17"/>
    <mergeCell ref="E13:E17"/>
    <mergeCell ref="A18:A22"/>
    <mergeCell ref="D18:D22"/>
    <mergeCell ref="E18:E22"/>
    <mergeCell ref="B19:B22"/>
    <mergeCell ref="A23:A27"/>
    <mergeCell ref="D23:D27"/>
    <mergeCell ref="E23:E27"/>
    <mergeCell ref="B24:B27"/>
    <mergeCell ref="A28:A32"/>
    <mergeCell ref="D28:D32"/>
    <mergeCell ref="E28:E32"/>
    <mergeCell ref="B29:B32"/>
    <mergeCell ref="A33:A37"/>
    <mergeCell ref="D33:D37"/>
    <mergeCell ref="E33:E37"/>
    <mergeCell ref="B34:B37"/>
    <mergeCell ref="A38:A42"/>
    <mergeCell ref="D38:D42"/>
    <mergeCell ref="E38:E42"/>
    <mergeCell ref="B39:B42"/>
    <mergeCell ref="A43:A47"/>
    <mergeCell ref="D43:D47"/>
    <mergeCell ref="E43:E47"/>
    <mergeCell ref="B44:B47"/>
    <mergeCell ref="A48:A52"/>
    <mergeCell ref="D48:D52"/>
    <mergeCell ref="E48:E52"/>
    <mergeCell ref="B49:B52"/>
    <mergeCell ref="A53:A57"/>
    <mergeCell ref="D53:D57"/>
    <mergeCell ref="E53:E57"/>
    <mergeCell ref="B54:B57"/>
    <mergeCell ref="A58:A62"/>
    <mergeCell ref="D58:D62"/>
    <mergeCell ref="E58:E62"/>
    <mergeCell ref="B59:B62"/>
    <mergeCell ref="A63:A67"/>
    <mergeCell ref="D63:D67"/>
    <mergeCell ref="E63:E67"/>
    <mergeCell ref="B64:B67"/>
    <mergeCell ref="A68:A72"/>
    <mergeCell ref="D68:D72"/>
    <mergeCell ref="E68:E72"/>
    <mergeCell ref="B69:B72"/>
    <mergeCell ref="A73:A77"/>
    <mergeCell ref="D73:D77"/>
    <mergeCell ref="E73:E77"/>
    <mergeCell ref="B74:B77"/>
    <mergeCell ref="A78:A82"/>
    <mergeCell ref="D78:D82"/>
    <mergeCell ref="E78:E82"/>
    <mergeCell ref="B79:B82"/>
    <mergeCell ref="A83:A87"/>
    <mergeCell ref="D83:D87"/>
    <mergeCell ref="E83:E87"/>
    <mergeCell ref="B84:B87"/>
    <mergeCell ref="A88:A92"/>
    <mergeCell ref="D88:D92"/>
    <mergeCell ref="E88:E92"/>
    <mergeCell ref="B89:B92"/>
    <mergeCell ref="A93:A97"/>
    <mergeCell ref="D93:D97"/>
    <mergeCell ref="E93:E97"/>
    <mergeCell ref="B94:B97"/>
    <mergeCell ref="A98:A102"/>
    <mergeCell ref="D98:D102"/>
    <mergeCell ref="E98:E102"/>
    <mergeCell ref="B99:B102"/>
    <mergeCell ref="A103:A107"/>
    <mergeCell ref="D103:D107"/>
    <mergeCell ref="E103:E107"/>
    <mergeCell ref="B104:B107"/>
    <mergeCell ref="A108:A112"/>
    <mergeCell ref="D108:D112"/>
    <mergeCell ref="E108:E112"/>
    <mergeCell ref="B109:B112"/>
    <mergeCell ref="A123:A127"/>
    <mergeCell ref="A128:A132"/>
    <mergeCell ref="D113:D117"/>
    <mergeCell ref="E113:E117"/>
    <mergeCell ref="B114:B117"/>
    <mergeCell ref="D118:D122"/>
    <mergeCell ref="A133:A137"/>
    <mergeCell ref="A138:A142"/>
    <mergeCell ref="A143:A147"/>
    <mergeCell ref="A148:A152"/>
    <mergeCell ref="A153:A157"/>
    <mergeCell ref="A113:A117"/>
    <mergeCell ref="A118:A122"/>
    <mergeCell ref="E118:E122"/>
    <mergeCell ref="B119:B122"/>
    <mergeCell ref="D123:D127"/>
    <mergeCell ref="E123:E127"/>
    <mergeCell ref="B124:B127"/>
    <mergeCell ref="D128:D132"/>
    <mergeCell ref="E128:E132"/>
    <mergeCell ref="B129:B132"/>
    <mergeCell ref="D133:D137"/>
    <mergeCell ref="E133:E137"/>
    <mergeCell ref="B134:B137"/>
    <mergeCell ref="D138:D142"/>
    <mergeCell ref="E138:E142"/>
    <mergeCell ref="B139:B142"/>
    <mergeCell ref="D143:D147"/>
    <mergeCell ref="E143:E147"/>
    <mergeCell ref="B144:B147"/>
    <mergeCell ref="D148:D152"/>
    <mergeCell ref="E148:E152"/>
    <mergeCell ref="B149:B152"/>
    <mergeCell ref="D153:D157"/>
    <mergeCell ref="E153:E157"/>
    <mergeCell ref="B154:B157"/>
    <mergeCell ref="A158:A162"/>
    <mergeCell ref="D158:D162"/>
    <mergeCell ref="E158:E162"/>
    <mergeCell ref="B159:B162"/>
    <mergeCell ref="A163:A167"/>
    <mergeCell ref="D163:D167"/>
    <mergeCell ref="E163:E167"/>
    <mergeCell ref="B164:B167"/>
    <mergeCell ref="A168:A172"/>
    <mergeCell ref="D168:D172"/>
    <mergeCell ref="E168:E172"/>
    <mergeCell ref="B169:B172"/>
    <mergeCell ref="A173:A177"/>
    <mergeCell ref="D173:D177"/>
    <mergeCell ref="E173:E177"/>
    <mergeCell ref="B174:B177"/>
    <mergeCell ref="A178:A182"/>
    <mergeCell ref="D178:D182"/>
    <mergeCell ref="E178:E182"/>
    <mergeCell ref="B179:B182"/>
    <mergeCell ref="A183:A187"/>
    <mergeCell ref="D183:D187"/>
    <mergeCell ref="E183:E187"/>
    <mergeCell ref="B184:B187"/>
    <mergeCell ref="A188:A192"/>
    <mergeCell ref="D188:D192"/>
    <mergeCell ref="E188:E192"/>
    <mergeCell ref="B189:B192"/>
    <mergeCell ref="A193:A197"/>
    <mergeCell ref="D193:D197"/>
    <mergeCell ref="E193:E197"/>
    <mergeCell ref="B194:B197"/>
    <mergeCell ref="A198:A202"/>
    <mergeCell ref="D198:D202"/>
    <mergeCell ref="E198:E202"/>
    <mergeCell ref="B199:B202"/>
    <mergeCell ref="A203:A207"/>
    <mergeCell ref="D203:D207"/>
    <mergeCell ref="E203:E207"/>
    <mergeCell ref="B204:B207"/>
    <mergeCell ref="A208:A212"/>
    <mergeCell ref="D208:D212"/>
    <mergeCell ref="E208:E212"/>
    <mergeCell ref="B209:B212"/>
    <mergeCell ref="A213:A217"/>
    <mergeCell ref="D213:D217"/>
    <mergeCell ref="E213:E217"/>
    <mergeCell ref="B214:B217"/>
    <mergeCell ref="A218:A222"/>
    <mergeCell ref="D218:D222"/>
    <mergeCell ref="E218:E222"/>
    <mergeCell ref="B219:B222"/>
    <mergeCell ref="A223:A227"/>
    <mergeCell ref="D223:D227"/>
    <mergeCell ref="E223:E227"/>
    <mergeCell ref="B224:B227"/>
    <mergeCell ref="A228:A232"/>
    <mergeCell ref="D228:D232"/>
    <mergeCell ref="E228:E232"/>
    <mergeCell ref="B229:B232"/>
    <mergeCell ref="A233:A237"/>
    <mergeCell ref="D233:D237"/>
    <mergeCell ref="E233:E237"/>
    <mergeCell ref="B234:B237"/>
    <mergeCell ref="A238:A242"/>
    <mergeCell ref="D238:D242"/>
    <mergeCell ref="E238:E242"/>
    <mergeCell ref="B239:B242"/>
    <mergeCell ref="A243:A247"/>
    <mergeCell ref="D243:D247"/>
    <mergeCell ref="E243:E247"/>
    <mergeCell ref="B244:B247"/>
    <mergeCell ref="A248:A252"/>
    <mergeCell ref="D248:D252"/>
    <mergeCell ref="E248:E252"/>
    <mergeCell ref="B249:B252"/>
    <mergeCell ref="A253:A257"/>
    <mergeCell ref="D253:D257"/>
    <mergeCell ref="E253:E257"/>
    <mergeCell ref="B254:B257"/>
    <mergeCell ref="A258:A262"/>
    <mergeCell ref="D258:D262"/>
    <mergeCell ref="E258:E262"/>
    <mergeCell ref="B259:B262"/>
    <mergeCell ref="A263:A267"/>
    <mergeCell ref="D263:D267"/>
    <mergeCell ref="E263:E267"/>
    <mergeCell ref="B264:B267"/>
    <mergeCell ref="A268:A272"/>
    <mergeCell ref="D268:D272"/>
    <mergeCell ref="E268:E272"/>
    <mergeCell ref="B269:B272"/>
    <mergeCell ref="A273:A277"/>
    <mergeCell ref="D273:D277"/>
    <mergeCell ref="E273:E277"/>
    <mergeCell ref="B274:B277"/>
    <mergeCell ref="A278:A282"/>
    <mergeCell ref="D278:D282"/>
    <mergeCell ref="E278:E282"/>
    <mergeCell ref="B279:B282"/>
    <mergeCell ref="A283:A287"/>
    <mergeCell ref="D283:D287"/>
    <mergeCell ref="E283:E287"/>
    <mergeCell ref="B284:B287"/>
    <mergeCell ref="A288:A292"/>
    <mergeCell ref="D288:D292"/>
    <mergeCell ref="E288:E292"/>
    <mergeCell ref="B289:B292"/>
    <mergeCell ref="A293:A297"/>
    <mergeCell ref="D293:D297"/>
    <mergeCell ref="E293:E297"/>
    <mergeCell ref="B294:B297"/>
    <mergeCell ref="A298:A302"/>
    <mergeCell ref="D298:D302"/>
    <mergeCell ref="E298:E302"/>
    <mergeCell ref="B299:B302"/>
    <mergeCell ref="A303:A307"/>
    <mergeCell ref="D303:D307"/>
    <mergeCell ref="E303:E307"/>
    <mergeCell ref="B304:B307"/>
    <mergeCell ref="A308:A312"/>
    <mergeCell ref="D308:D312"/>
    <mergeCell ref="E308:E312"/>
    <mergeCell ref="B309:B312"/>
    <mergeCell ref="A313:A317"/>
    <mergeCell ref="D313:D317"/>
    <mergeCell ref="E313:E317"/>
    <mergeCell ref="B314:B317"/>
    <mergeCell ref="A318:A322"/>
    <mergeCell ref="D318:D322"/>
    <mergeCell ref="E318:E322"/>
    <mergeCell ref="B319:B322"/>
    <mergeCell ref="A323:A327"/>
    <mergeCell ref="D323:D327"/>
    <mergeCell ref="E323:E327"/>
    <mergeCell ref="B324:B327"/>
    <mergeCell ref="A328:A332"/>
    <mergeCell ref="A333:A337"/>
    <mergeCell ref="A338:A342"/>
    <mergeCell ref="A343:A347"/>
    <mergeCell ref="D328:D332"/>
    <mergeCell ref="E328:E332"/>
    <mergeCell ref="B329:B332"/>
    <mergeCell ref="D333:D337"/>
    <mergeCell ref="E333:E337"/>
    <mergeCell ref="B334:B337"/>
    <mergeCell ref="D338:D342"/>
    <mergeCell ref="E338:E342"/>
    <mergeCell ref="B339:B342"/>
    <mergeCell ref="D343:D347"/>
    <mergeCell ref="E343:E347"/>
    <mergeCell ref="B344:B347"/>
    <mergeCell ref="A348:A352"/>
    <mergeCell ref="A353:A357"/>
    <mergeCell ref="D348:D352"/>
    <mergeCell ref="E348:E352"/>
    <mergeCell ref="B349:B352"/>
    <mergeCell ref="D353:D357"/>
    <mergeCell ref="E353:E357"/>
    <mergeCell ref="B354:B357"/>
    <mergeCell ref="A358:A362"/>
    <mergeCell ref="D358:D362"/>
    <mergeCell ref="E358:E362"/>
    <mergeCell ref="B359:B362"/>
    <mergeCell ref="A363:A367"/>
    <mergeCell ref="D363:D367"/>
    <mergeCell ref="E363:E367"/>
    <mergeCell ref="B364:B367"/>
    <mergeCell ref="A368:A372"/>
    <mergeCell ref="D368:D372"/>
    <mergeCell ref="E368:E372"/>
    <mergeCell ref="B369:B372"/>
    <mergeCell ref="A373:A377"/>
    <mergeCell ref="D373:D377"/>
    <mergeCell ref="E373:E377"/>
    <mergeCell ref="B374:B377"/>
    <mergeCell ref="A378:A382"/>
    <mergeCell ref="D378:D382"/>
    <mergeCell ref="E378:E382"/>
    <mergeCell ref="B379:B382"/>
    <mergeCell ref="A383:A387"/>
    <mergeCell ref="D383:D387"/>
    <mergeCell ref="E383:E387"/>
    <mergeCell ref="B384:B387"/>
    <mergeCell ref="A388:A392"/>
    <mergeCell ref="D388:D392"/>
    <mergeCell ref="E388:E392"/>
    <mergeCell ref="B389:B392"/>
    <mergeCell ref="A393:A397"/>
    <mergeCell ref="D393:D397"/>
    <mergeCell ref="E393:E397"/>
    <mergeCell ref="B394:B397"/>
    <mergeCell ref="A398:A402"/>
    <mergeCell ref="D398:D402"/>
    <mergeCell ref="E398:E402"/>
    <mergeCell ref="B399:B402"/>
    <mergeCell ref="A403:A407"/>
    <mergeCell ref="D403:D407"/>
    <mergeCell ref="E403:E407"/>
    <mergeCell ref="B404:B407"/>
    <mergeCell ref="A408:A412"/>
    <mergeCell ref="D408:D412"/>
    <mergeCell ref="E408:E412"/>
    <mergeCell ref="B409:B412"/>
    <mergeCell ref="A413:A417"/>
    <mergeCell ref="D413:D417"/>
    <mergeCell ref="E413:E417"/>
    <mergeCell ref="B414:B417"/>
    <mergeCell ref="A418:A422"/>
    <mergeCell ref="D418:D422"/>
    <mergeCell ref="E418:E422"/>
    <mergeCell ref="B419:B422"/>
    <mergeCell ref="A423:A427"/>
    <mergeCell ref="D423:D427"/>
    <mergeCell ref="E423:E427"/>
    <mergeCell ref="B424:B427"/>
    <mergeCell ref="A428:A432"/>
    <mergeCell ref="D428:D432"/>
    <mergeCell ref="E428:E432"/>
    <mergeCell ref="B429:B432"/>
    <mergeCell ref="A433:A437"/>
    <mergeCell ref="D433:D437"/>
    <mergeCell ref="E433:E437"/>
    <mergeCell ref="B434:B437"/>
    <mergeCell ref="A438:A442"/>
    <mergeCell ref="D438:D442"/>
    <mergeCell ref="E438:E442"/>
    <mergeCell ref="B439:B442"/>
    <mergeCell ref="A443:A447"/>
    <mergeCell ref="D443:D447"/>
    <mergeCell ref="E443:E447"/>
    <mergeCell ref="B444:B447"/>
    <mergeCell ref="A448:A452"/>
    <mergeCell ref="D448:D452"/>
    <mergeCell ref="E448:E452"/>
    <mergeCell ref="B449:B452"/>
    <mergeCell ref="A453:A457"/>
    <mergeCell ref="D453:D457"/>
    <mergeCell ref="E453:E457"/>
    <mergeCell ref="B454:B457"/>
    <mergeCell ref="A458:A462"/>
    <mergeCell ref="D458:D462"/>
    <mergeCell ref="E458:E462"/>
    <mergeCell ref="B459:B462"/>
    <mergeCell ref="A463:A467"/>
    <mergeCell ref="D463:D467"/>
    <mergeCell ref="E463:E467"/>
    <mergeCell ref="B464:B467"/>
    <mergeCell ref="A468:A472"/>
    <mergeCell ref="D468:D472"/>
    <mergeCell ref="E468:E472"/>
    <mergeCell ref="B469:B472"/>
    <mergeCell ref="A473:A477"/>
    <mergeCell ref="D473:D477"/>
    <mergeCell ref="E473:E477"/>
    <mergeCell ref="B474:B477"/>
    <mergeCell ref="A478:A482"/>
    <mergeCell ref="D478:D482"/>
    <mergeCell ref="E478:E482"/>
    <mergeCell ref="B479:B482"/>
    <mergeCell ref="A483:A487"/>
    <mergeCell ref="D483:D487"/>
    <mergeCell ref="E483:E487"/>
    <mergeCell ref="B484:B487"/>
    <mergeCell ref="A488:A492"/>
    <mergeCell ref="D488:D492"/>
    <mergeCell ref="E488:E492"/>
    <mergeCell ref="B489:B492"/>
    <mergeCell ref="A493:A497"/>
    <mergeCell ref="D493:D497"/>
    <mergeCell ref="E493:E497"/>
    <mergeCell ref="B494:B497"/>
    <mergeCell ref="A498:A502"/>
    <mergeCell ref="D498:D502"/>
    <mergeCell ref="E498:E502"/>
    <mergeCell ref="B499:B502"/>
    <mergeCell ref="A503:A507"/>
    <mergeCell ref="D503:D507"/>
    <mergeCell ref="E503:E507"/>
    <mergeCell ref="B504:B507"/>
    <mergeCell ref="A508:A512"/>
    <mergeCell ref="D508:D512"/>
    <mergeCell ref="E508:E512"/>
    <mergeCell ref="B509:B512"/>
    <mergeCell ref="A513:A517"/>
    <mergeCell ref="D513:D517"/>
    <mergeCell ref="E513:E517"/>
    <mergeCell ref="B514:B517"/>
    <mergeCell ref="A518:A522"/>
    <mergeCell ref="D518:D522"/>
    <mergeCell ref="E518:E522"/>
    <mergeCell ref="B519:B522"/>
    <mergeCell ref="A523:A527"/>
    <mergeCell ref="D523:D527"/>
    <mergeCell ref="E523:E527"/>
    <mergeCell ref="B524:B527"/>
    <mergeCell ref="A528:A532"/>
    <mergeCell ref="D528:D532"/>
    <mergeCell ref="E528:E532"/>
    <mergeCell ref="B529:B532"/>
    <mergeCell ref="A533:A537"/>
    <mergeCell ref="D533:D537"/>
    <mergeCell ref="E533:E537"/>
    <mergeCell ref="B534:B537"/>
    <mergeCell ref="A538:A542"/>
    <mergeCell ref="D538:D542"/>
    <mergeCell ref="E538:E542"/>
    <mergeCell ref="B539:B542"/>
    <mergeCell ref="A543:A547"/>
    <mergeCell ref="D543:D547"/>
    <mergeCell ref="E543:E547"/>
    <mergeCell ref="B544:B547"/>
    <mergeCell ref="A548:A552"/>
    <mergeCell ref="D548:D552"/>
    <mergeCell ref="E548:E552"/>
    <mergeCell ref="B549:B552"/>
    <mergeCell ref="A553:A557"/>
    <mergeCell ref="D553:D557"/>
    <mergeCell ref="E553:E557"/>
    <mergeCell ref="B554:B557"/>
    <mergeCell ref="A558:A562"/>
    <mergeCell ref="D558:D562"/>
    <mergeCell ref="E558:E562"/>
    <mergeCell ref="B559:B562"/>
    <mergeCell ref="A563:A567"/>
    <mergeCell ref="D563:D567"/>
    <mergeCell ref="E563:E567"/>
    <mergeCell ref="B564:B567"/>
    <mergeCell ref="A568:A572"/>
    <mergeCell ref="D568:D572"/>
    <mergeCell ref="E568:E572"/>
    <mergeCell ref="B569:B572"/>
    <mergeCell ref="A573:A577"/>
    <mergeCell ref="D573:D577"/>
    <mergeCell ref="E573:E577"/>
    <mergeCell ref="B574:B577"/>
    <mergeCell ref="A578:A582"/>
    <mergeCell ref="D578:D582"/>
    <mergeCell ref="E578:E582"/>
    <mergeCell ref="B579:B582"/>
    <mergeCell ref="A583:A587"/>
    <mergeCell ref="D583:D587"/>
    <mergeCell ref="E583:E587"/>
    <mergeCell ref="B584:B587"/>
    <mergeCell ref="A588:A592"/>
    <mergeCell ref="D588:D592"/>
    <mergeCell ref="E588:E592"/>
    <mergeCell ref="B589:B592"/>
    <mergeCell ref="A603:A607"/>
    <mergeCell ref="A598:A602"/>
    <mergeCell ref="D598:D602"/>
    <mergeCell ref="A618:A622"/>
    <mergeCell ref="D618:D622"/>
    <mergeCell ref="E618:E622"/>
    <mergeCell ref="B619:B622"/>
    <mergeCell ref="B599:B602"/>
    <mergeCell ref="E608:E612"/>
    <mergeCell ref="B609:B612"/>
    <mergeCell ref="A623:A627"/>
    <mergeCell ref="D623:D627"/>
    <mergeCell ref="E623:E627"/>
    <mergeCell ref="B624:B627"/>
    <mergeCell ref="A628:A632"/>
    <mergeCell ref="D628:D632"/>
    <mergeCell ref="E628:E632"/>
    <mergeCell ref="B629:B632"/>
    <mergeCell ref="A633:A637"/>
    <mergeCell ref="D633:D637"/>
    <mergeCell ref="E633:E637"/>
    <mergeCell ref="B634:B637"/>
    <mergeCell ref="A638:A642"/>
    <mergeCell ref="D638:D642"/>
    <mergeCell ref="E638:E642"/>
    <mergeCell ref="B639:B642"/>
    <mergeCell ref="A643:A647"/>
    <mergeCell ref="D643:D647"/>
    <mergeCell ref="E643:E647"/>
    <mergeCell ref="B644:B647"/>
    <mergeCell ref="A648:A652"/>
    <mergeCell ref="D648:D652"/>
    <mergeCell ref="E648:E652"/>
    <mergeCell ref="B649:B652"/>
    <mergeCell ref="A653:A657"/>
    <mergeCell ref="D653:D657"/>
    <mergeCell ref="E653:E657"/>
    <mergeCell ref="B654:B657"/>
    <mergeCell ref="A658:A662"/>
    <mergeCell ref="D658:D662"/>
    <mergeCell ref="E658:E662"/>
    <mergeCell ref="B659:B662"/>
    <mergeCell ref="A663:A667"/>
    <mergeCell ref="D663:D667"/>
    <mergeCell ref="E663:E667"/>
    <mergeCell ref="B664:B667"/>
    <mergeCell ref="A668:A672"/>
    <mergeCell ref="D668:D672"/>
    <mergeCell ref="E668:E672"/>
    <mergeCell ref="B669:B672"/>
    <mergeCell ref="A673:A677"/>
    <mergeCell ref="D673:D677"/>
    <mergeCell ref="E673:E677"/>
    <mergeCell ref="B674:B677"/>
    <mergeCell ref="A678:A682"/>
    <mergeCell ref="D678:D682"/>
    <mergeCell ref="E678:E682"/>
    <mergeCell ref="B679:B682"/>
    <mergeCell ref="A683:A687"/>
    <mergeCell ref="D683:D687"/>
    <mergeCell ref="E683:E687"/>
    <mergeCell ref="B684:B687"/>
    <mergeCell ref="A688:A692"/>
    <mergeCell ref="D688:D692"/>
    <mergeCell ref="E688:E692"/>
    <mergeCell ref="B689:B692"/>
    <mergeCell ref="A693:A697"/>
    <mergeCell ref="D693:D697"/>
    <mergeCell ref="E693:E697"/>
    <mergeCell ref="B694:B697"/>
    <mergeCell ref="D698:D702"/>
    <mergeCell ref="E698:E702"/>
    <mergeCell ref="A708:A712"/>
    <mergeCell ref="D708:D712"/>
    <mergeCell ref="E708:E712"/>
    <mergeCell ref="B709:B712"/>
    <mergeCell ref="A713:A717"/>
    <mergeCell ref="D713:D717"/>
    <mergeCell ref="E713:E717"/>
    <mergeCell ref="B714:B717"/>
    <mergeCell ref="A718:A722"/>
    <mergeCell ref="D718:D722"/>
    <mergeCell ref="E718:E722"/>
    <mergeCell ref="B719:B722"/>
    <mergeCell ref="A723:A727"/>
    <mergeCell ref="D723:D727"/>
    <mergeCell ref="E723:E727"/>
    <mergeCell ref="B724:B727"/>
    <mergeCell ref="A728:A732"/>
    <mergeCell ref="D728:D732"/>
    <mergeCell ref="E728:E732"/>
    <mergeCell ref="B729:B732"/>
    <mergeCell ref="A733:A737"/>
    <mergeCell ref="D733:D737"/>
    <mergeCell ref="E733:E737"/>
    <mergeCell ref="B734:B737"/>
    <mergeCell ref="A738:A742"/>
    <mergeCell ref="D738:D742"/>
    <mergeCell ref="E738:E742"/>
    <mergeCell ref="B739:B742"/>
    <mergeCell ref="A743:A747"/>
    <mergeCell ref="D743:D747"/>
    <mergeCell ref="E743:E747"/>
    <mergeCell ref="B744:B747"/>
    <mergeCell ref="A748:A752"/>
    <mergeCell ref="D748:D752"/>
    <mergeCell ref="E748:E752"/>
    <mergeCell ref="B749:B752"/>
    <mergeCell ref="A753:A757"/>
    <mergeCell ref="D753:D757"/>
    <mergeCell ref="E753:E757"/>
    <mergeCell ref="B754:B757"/>
    <mergeCell ref="A758:A762"/>
    <mergeCell ref="D758:D762"/>
    <mergeCell ref="E758:E762"/>
    <mergeCell ref="B759:B762"/>
    <mergeCell ref="A768:B772"/>
    <mergeCell ref="A763:A767"/>
    <mergeCell ref="D763:D767"/>
    <mergeCell ref="E763:E767"/>
    <mergeCell ref="B764:B767"/>
    <mergeCell ref="E798:E802"/>
    <mergeCell ref="B799:B802"/>
    <mergeCell ref="A783:A787"/>
    <mergeCell ref="D768:D772"/>
    <mergeCell ref="E768:E772"/>
    <mergeCell ref="E793:E797"/>
    <mergeCell ref="D788:D792"/>
    <mergeCell ref="E788:E792"/>
    <mergeCell ref="B789:B792"/>
    <mergeCell ref="A773:A777"/>
    <mergeCell ref="A778:A782"/>
    <mergeCell ref="A818:A822"/>
    <mergeCell ref="D818:D822"/>
    <mergeCell ref="E818:E822"/>
    <mergeCell ref="B819:B822"/>
    <mergeCell ref="A803:B807"/>
    <mergeCell ref="D803:D807"/>
    <mergeCell ref="E803:E807"/>
    <mergeCell ref="A808:A812"/>
    <mergeCell ref="D808:D812"/>
    <mergeCell ref="D778:D782"/>
    <mergeCell ref="E778:E782"/>
    <mergeCell ref="D783:D787"/>
    <mergeCell ref="E783:E787"/>
    <mergeCell ref="B784:B787"/>
    <mergeCell ref="B774:B777"/>
    <mergeCell ref="D773:D777"/>
    <mergeCell ref="E773:E777"/>
    <mergeCell ref="B779:B782"/>
    <mergeCell ref="B794:B797"/>
    <mergeCell ref="E598:E602"/>
    <mergeCell ref="D603:D607"/>
    <mergeCell ref="E603:E607"/>
    <mergeCell ref="A608:A612"/>
    <mergeCell ref="D608:D612"/>
    <mergeCell ref="D613:D617"/>
    <mergeCell ref="E613:E617"/>
    <mergeCell ref="B604:B607"/>
    <mergeCell ref="A788:A792"/>
    <mergeCell ref="A813:A817"/>
    <mergeCell ref="D813:D817"/>
    <mergeCell ref="E813:E817"/>
    <mergeCell ref="B814:B817"/>
    <mergeCell ref="B809:B812"/>
    <mergeCell ref="A793:A797"/>
    <mergeCell ref="D793:D797"/>
    <mergeCell ref="E808:E812"/>
    <mergeCell ref="A798:A802"/>
    <mergeCell ref="D798:D802"/>
  </mergeCells>
  <printOptions/>
  <pageMargins left="0.3937007874015748" right="0.1968503937007874" top="0.7874015748031497" bottom="0.1968503937007874" header="0.1968503937007874" footer="0.1968503937007874"/>
  <pageSetup fitToHeight="0" fitToWidth="1" horizontalDpi="600" verticalDpi="600" orientation="landscape" paperSize="9" scale="47" r:id="rId3"/>
  <rowBreaks count="11" manualBreakCount="11">
    <brk id="67" max="17" man="1"/>
    <brk id="137" max="17" man="1"/>
    <brk id="207" max="17" man="1"/>
    <brk id="277" max="17" man="1"/>
    <brk id="347" max="17" man="1"/>
    <brk id="412" max="17" man="1"/>
    <brk id="482" max="17" man="1"/>
    <brk id="552" max="17" man="1"/>
    <brk id="617" max="17" man="1"/>
    <brk id="692" max="17" man="1"/>
    <brk id="75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651"/>
  <sheetViews>
    <sheetView view="pageBreakPreview" zoomScale="70" zoomScaleNormal="70" zoomScaleSheetLayoutView="70" zoomScalePageLayoutView="0" workbookViewId="0" topLeftCell="A1">
      <selection activeCell="M27" sqref="M27"/>
    </sheetView>
  </sheetViews>
  <sheetFormatPr defaultColWidth="9.00390625" defaultRowHeight="12.75"/>
  <cols>
    <col min="1" max="1" width="7.25390625" style="121" bestFit="1" customWidth="1"/>
    <col min="2" max="2" width="81.75390625" style="121" customWidth="1"/>
    <col min="3" max="3" width="10.375" style="121" customWidth="1"/>
    <col min="4" max="4" width="13.00390625" style="121" customWidth="1"/>
    <col min="5" max="5" width="12.875" style="121" customWidth="1"/>
    <col min="6" max="12" width="11.00390625" style="121" bestFit="1" customWidth="1"/>
    <col min="13" max="15" width="11.00390625" style="183" bestFit="1" customWidth="1"/>
    <col min="16" max="17" width="11.00390625" style="121" bestFit="1" customWidth="1"/>
    <col min="18" max="18" width="11.125" style="121" customWidth="1"/>
    <col min="19" max="16384" width="9.125" style="121" customWidth="1"/>
  </cols>
  <sheetData>
    <row r="1" spans="13:18" ht="18.75">
      <c r="M1" s="121"/>
      <c r="N1" s="248" t="s">
        <v>581</v>
      </c>
      <c r="O1" s="248"/>
      <c r="P1" s="248"/>
      <c r="Q1" s="248"/>
      <c r="R1" s="248"/>
    </row>
    <row r="2" spans="1:18" ht="15.75">
      <c r="A2" s="251" t="s">
        <v>474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18" ht="15.75">
      <c r="A3" s="251" t="s">
        <v>580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5" ht="18.75">
      <c r="A4" s="13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8" ht="16.5" customHeight="1">
      <c r="A5" s="214" t="s">
        <v>10</v>
      </c>
      <c r="B5" s="214" t="s">
        <v>579</v>
      </c>
      <c r="C5" s="207" t="s">
        <v>501</v>
      </c>
      <c r="D5" s="214" t="s">
        <v>578</v>
      </c>
      <c r="E5" s="214" t="s">
        <v>577</v>
      </c>
      <c r="F5" s="214" t="s">
        <v>576</v>
      </c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</row>
    <row r="6" spans="1:18" ht="24" customHeight="1">
      <c r="A6" s="214"/>
      <c r="B6" s="214"/>
      <c r="C6" s="209"/>
      <c r="D6" s="214"/>
      <c r="E6" s="214"/>
      <c r="F6" s="42" t="s">
        <v>575</v>
      </c>
      <c r="G6" s="42" t="s">
        <v>33</v>
      </c>
      <c r="H6" s="42" t="s">
        <v>34</v>
      </c>
      <c r="I6" s="42" t="s">
        <v>35</v>
      </c>
      <c r="J6" s="42" t="s">
        <v>36</v>
      </c>
      <c r="K6" s="42" t="s">
        <v>37</v>
      </c>
      <c r="L6" s="42" t="s">
        <v>38</v>
      </c>
      <c r="M6" s="184" t="s">
        <v>39</v>
      </c>
      <c r="N6" s="184" t="s">
        <v>40</v>
      </c>
      <c r="O6" s="184" t="s">
        <v>41</v>
      </c>
      <c r="P6" s="42" t="s">
        <v>42</v>
      </c>
      <c r="Q6" s="42" t="s">
        <v>43</v>
      </c>
      <c r="R6" s="42" t="s">
        <v>44</v>
      </c>
    </row>
    <row r="7" spans="1:18" ht="10.5" customHeight="1">
      <c r="A7" s="133">
        <v>1</v>
      </c>
      <c r="B7" s="133">
        <v>2</v>
      </c>
      <c r="C7" s="133">
        <v>3</v>
      </c>
      <c r="D7" s="133">
        <v>4</v>
      </c>
      <c r="E7" s="133">
        <v>5</v>
      </c>
      <c r="F7" s="133">
        <v>6</v>
      </c>
      <c r="G7" s="133">
        <v>7</v>
      </c>
      <c r="H7" s="133">
        <v>8</v>
      </c>
      <c r="I7" s="133">
        <v>9</v>
      </c>
      <c r="J7" s="133">
        <v>10</v>
      </c>
      <c r="K7" s="133">
        <v>11</v>
      </c>
      <c r="L7" s="133">
        <v>12</v>
      </c>
      <c r="M7" s="133">
        <v>13</v>
      </c>
      <c r="N7" s="133">
        <v>14</v>
      </c>
      <c r="O7" s="133">
        <v>15</v>
      </c>
      <c r="P7" s="133">
        <v>16</v>
      </c>
      <c r="Q7" s="133">
        <v>17</v>
      </c>
      <c r="R7" s="133">
        <v>18</v>
      </c>
    </row>
    <row r="8" spans="1:18" ht="47.25">
      <c r="A8" s="42" t="s">
        <v>9</v>
      </c>
      <c r="B8" s="63" t="s">
        <v>574</v>
      </c>
      <c r="C8" s="42" t="s">
        <v>564</v>
      </c>
      <c r="D8" s="186" t="s">
        <v>511</v>
      </c>
      <c r="E8" s="186" t="s">
        <v>511</v>
      </c>
      <c r="F8" s="186">
        <f aca="true" t="shared" si="0" ref="F8:R8">SUM(F9:F10)</f>
        <v>2027</v>
      </c>
      <c r="G8" s="186">
        <f t="shared" si="0"/>
        <v>2026.55</v>
      </c>
      <c r="H8" s="186">
        <f t="shared" si="0"/>
        <v>2028.15</v>
      </c>
      <c r="I8" s="186">
        <f t="shared" si="0"/>
        <v>2032.7</v>
      </c>
      <c r="J8" s="186">
        <f t="shared" si="0"/>
        <v>2040.18</v>
      </c>
      <c r="K8" s="186">
        <f t="shared" si="0"/>
        <v>1860.09</v>
      </c>
      <c r="L8" s="186">
        <f t="shared" si="0"/>
        <v>2031.38</v>
      </c>
      <c r="M8" s="186">
        <f t="shared" si="0"/>
        <v>2033.02</v>
      </c>
      <c r="N8" s="186">
        <f t="shared" si="0"/>
        <v>2033.02</v>
      </c>
      <c r="O8" s="186">
        <f t="shared" si="0"/>
        <v>2037.3</v>
      </c>
      <c r="P8" s="186">
        <f t="shared" si="0"/>
        <v>2037.3</v>
      </c>
      <c r="Q8" s="186">
        <f t="shared" si="0"/>
        <v>2037.3</v>
      </c>
      <c r="R8" s="186">
        <f t="shared" si="0"/>
        <v>2037.3</v>
      </c>
    </row>
    <row r="9" spans="1:18" ht="31.5">
      <c r="A9" s="129" t="s">
        <v>3</v>
      </c>
      <c r="B9" s="125" t="s">
        <v>561</v>
      </c>
      <c r="C9" s="42" t="s">
        <v>564</v>
      </c>
      <c r="D9" s="186" t="s">
        <v>511</v>
      </c>
      <c r="E9" s="186" t="s">
        <v>511</v>
      </c>
      <c r="F9" s="186">
        <v>1414.37</v>
      </c>
      <c r="G9" s="186">
        <v>1413.92</v>
      </c>
      <c r="H9" s="186">
        <v>1413.92</v>
      </c>
      <c r="I9" s="186">
        <v>1412.32</v>
      </c>
      <c r="J9" s="186">
        <v>1415.87</v>
      </c>
      <c r="K9" s="186">
        <v>1403.14</v>
      </c>
      <c r="L9" s="186">
        <v>1403.14</v>
      </c>
      <c r="M9" s="186">
        <f aca="true" t="shared" si="1" ref="M9:R9">L9</f>
        <v>1403.14</v>
      </c>
      <c r="N9" s="186">
        <f t="shared" si="1"/>
        <v>1403.14</v>
      </c>
      <c r="O9" s="186">
        <f t="shared" si="1"/>
        <v>1403.14</v>
      </c>
      <c r="P9" s="186">
        <f t="shared" si="1"/>
        <v>1403.14</v>
      </c>
      <c r="Q9" s="186">
        <f t="shared" si="1"/>
        <v>1403.14</v>
      </c>
      <c r="R9" s="186">
        <f t="shared" si="1"/>
        <v>1403.14</v>
      </c>
    </row>
    <row r="10" spans="1:18" ht="15.75">
      <c r="A10" s="129" t="s">
        <v>11</v>
      </c>
      <c r="B10" s="125" t="s">
        <v>559</v>
      </c>
      <c r="C10" s="42" t="s">
        <v>564</v>
      </c>
      <c r="D10" s="186" t="s">
        <v>511</v>
      </c>
      <c r="E10" s="186" t="s">
        <v>511</v>
      </c>
      <c r="F10" s="186">
        <v>612.63</v>
      </c>
      <c r="G10" s="186">
        <v>612.63</v>
      </c>
      <c r="H10" s="186">
        <v>614.23</v>
      </c>
      <c r="I10" s="186">
        <v>620.38</v>
      </c>
      <c r="J10" s="186">
        <v>624.31</v>
      </c>
      <c r="K10" s="186">
        <v>456.95</v>
      </c>
      <c r="L10" s="186">
        <v>628.24</v>
      </c>
      <c r="M10" s="186">
        <v>629.88</v>
      </c>
      <c r="N10" s="186">
        <v>629.88</v>
      </c>
      <c r="O10" s="186">
        <v>634.16</v>
      </c>
      <c r="P10" s="186">
        <v>634.16</v>
      </c>
      <c r="Q10" s="186">
        <v>634.16</v>
      </c>
      <c r="R10" s="186">
        <v>634.16</v>
      </c>
    </row>
    <row r="11" spans="1:18" ht="47.25">
      <c r="A11" s="42" t="s">
        <v>12</v>
      </c>
      <c r="B11" s="63" t="s">
        <v>573</v>
      </c>
      <c r="C11" s="42" t="s">
        <v>564</v>
      </c>
      <c r="D11" s="186">
        <f>SUM(D12:D13)</f>
        <v>270.568</v>
      </c>
      <c r="E11" s="186">
        <f>SUM(F11:R11)</f>
        <v>217.858</v>
      </c>
      <c r="F11" s="186">
        <f aca="true" t="shared" si="2" ref="F11:R11">SUM(F12:F13)</f>
        <v>0</v>
      </c>
      <c r="G11" s="186">
        <f t="shared" si="2"/>
        <v>43.52</v>
      </c>
      <c r="H11" s="186">
        <f t="shared" si="2"/>
        <v>15.85</v>
      </c>
      <c r="I11" s="186">
        <f t="shared" si="2"/>
        <v>16.61</v>
      </c>
      <c r="J11" s="186">
        <f t="shared" si="2"/>
        <v>22.753</v>
      </c>
      <c r="K11" s="186">
        <f t="shared" si="2"/>
        <v>11.254</v>
      </c>
      <c r="L11" s="186">
        <f t="shared" si="2"/>
        <v>23.45</v>
      </c>
      <c r="M11" s="186">
        <f t="shared" si="2"/>
        <v>0</v>
      </c>
      <c r="N11" s="186">
        <f t="shared" si="2"/>
        <v>30.681</v>
      </c>
      <c r="O11" s="186">
        <f t="shared" si="2"/>
        <v>0</v>
      </c>
      <c r="P11" s="186">
        <f t="shared" si="2"/>
        <v>0</v>
      </c>
      <c r="Q11" s="186">
        <f t="shared" si="2"/>
        <v>15.74</v>
      </c>
      <c r="R11" s="186">
        <f t="shared" si="2"/>
        <v>38</v>
      </c>
    </row>
    <row r="12" spans="1:21" ht="31.5">
      <c r="A12" s="129" t="s">
        <v>13</v>
      </c>
      <c r="B12" s="125" t="s">
        <v>569</v>
      </c>
      <c r="C12" s="42" t="s">
        <v>564</v>
      </c>
      <c r="D12" s="186">
        <f>'[5]Приложение 9'!D8</f>
        <v>270.568</v>
      </c>
      <c r="E12" s="186">
        <f>SUM(F12:R12)</f>
        <v>207.448</v>
      </c>
      <c r="F12" s="186">
        <f aca="true" t="shared" si="3" ref="F12:R12">F15+F18</f>
        <v>0</v>
      </c>
      <c r="G12" s="186">
        <f t="shared" si="3"/>
        <v>42.03</v>
      </c>
      <c r="H12" s="186">
        <f t="shared" si="3"/>
        <v>13.68</v>
      </c>
      <c r="I12" s="186">
        <f t="shared" si="3"/>
        <v>13.15</v>
      </c>
      <c r="J12" s="186">
        <f t="shared" si="3"/>
        <v>20.213</v>
      </c>
      <c r="K12" s="186">
        <f t="shared" si="3"/>
        <v>10.974</v>
      </c>
      <c r="L12" s="186">
        <f t="shared" si="3"/>
        <v>22.98</v>
      </c>
      <c r="M12" s="187">
        <f t="shared" si="3"/>
        <v>0</v>
      </c>
      <c r="N12" s="187">
        <f t="shared" si="3"/>
        <v>30.681</v>
      </c>
      <c r="O12" s="187">
        <f t="shared" si="3"/>
        <v>0</v>
      </c>
      <c r="P12" s="186">
        <f t="shared" si="3"/>
        <v>0</v>
      </c>
      <c r="Q12" s="186">
        <f t="shared" si="3"/>
        <v>15.74</v>
      </c>
      <c r="R12" s="186">
        <f t="shared" si="3"/>
        <v>38</v>
      </c>
      <c r="T12" s="131"/>
      <c r="U12" s="132"/>
    </row>
    <row r="13" spans="1:18" ht="15.75">
      <c r="A13" s="129" t="s">
        <v>14</v>
      </c>
      <c r="B13" s="125" t="s">
        <v>568</v>
      </c>
      <c r="C13" s="42" t="s">
        <v>564</v>
      </c>
      <c r="D13" s="186">
        <f>'[4]Прил. 7'!D9</f>
        <v>0</v>
      </c>
      <c r="E13" s="186">
        <f>SUM(F13:R13)</f>
        <v>10.41</v>
      </c>
      <c r="F13" s="186">
        <f aca="true" t="shared" si="4" ref="F13:R13">F16+F19</f>
        <v>0</v>
      </c>
      <c r="G13" s="186">
        <f t="shared" si="4"/>
        <v>1.49</v>
      </c>
      <c r="H13" s="186">
        <f t="shared" si="4"/>
        <v>2.17</v>
      </c>
      <c r="I13" s="186">
        <f t="shared" si="4"/>
        <v>3.46</v>
      </c>
      <c r="J13" s="186">
        <f t="shared" si="4"/>
        <v>2.54</v>
      </c>
      <c r="K13" s="186">
        <f t="shared" si="4"/>
        <v>0.28</v>
      </c>
      <c r="L13" s="186">
        <f t="shared" si="4"/>
        <v>0.47</v>
      </c>
      <c r="M13" s="187">
        <f t="shared" si="4"/>
        <v>0</v>
      </c>
      <c r="N13" s="187">
        <f t="shared" si="4"/>
        <v>0</v>
      </c>
      <c r="O13" s="187">
        <f t="shared" si="4"/>
        <v>0</v>
      </c>
      <c r="P13" s="186">
        <f t="shared" si="4"/>
        <v>0</v>
      </c>
      <c r="Q13" s="186">
        <f t="shared" si="4"/>
        <v>0</v>
      </c>
      <c r="R13" s="186">
        <f t="shared" si="4"/>
        <v>0</v>
      </c>
    </row>
    <row r="14" spans="1:18" ht="63">
      <c r="A14" s="42" t="s">
        <v>46</v>
      </c>
      <c r="B14" s="63" t="s">
        <v>572</v>
      </c>
      <c r="C14" s="42" t="s">
        <v>564</v>
      </c>
      <c r="D14" s="186">
        <f aca="true" t="shared" si="5" ref="D14:R14">SUM(D15:D16)</f>
        <v>205.54</v>
      </c>
      <c r="E14" s="186">
        <f t="shared" si="5"/>
        <v>115.673</v>
      </c>
      <c r="F14" s="186">
        <f t="shared" si="5"/>
        <v>0</v>
      </c>
      <c r="G14" s="186">
        <f t="shared" si="5"/>
        <v>42.03</v>
      </c>
      <c r="H14" s="186">
        <f t="shared" si="5"/>
        <v>14.05</v>
      </c>
      <c r="I14" s="186">
        <f t="shared" si="5"/>
        <v>2.89</v>
      </c>
      <c r="J14" s="186">
        <f t="shared" si="5"/>
        <v>21.213</v>
      </c>
      <c r="K14" s="186">
        <f t="shared" si="5"/>
        <v>0.28</v>
      </c>
      <c r="L14" s="186">
        <f t="shared" si="5"/>
        <v>0.47</v>
      </c>
      <c r="M14" s="186">
        <f t="shared" si="5"/>
        <v>0</v>
      </c>
      <c r="N14" s="186">
        <f t="shared" si="5"/>
        <v>0</v>
      </c>
      <c r="O14" s="186">
        <f t="shared" si="5"/>
        <v>0</v>
      </c>
      <c r="P14" s="186">
        <f t="shared" si="5"/>
        <v>0</v>
      </c>
      <c r="Q14" s="186">
        <f t="shared" si="5"/>
        <v>6.74</v>
      </c>
      <c r="R14" s="186">
        <f t="shared" si="5"/>
        <v>28</v>
      </c>
    </row>
    <row r="15" spans="1:18" ht="31.5">
      <c r="A15" s="129" t="s">
        <v>50</v>
      </c>
      <c r="B15" s="125" t="s">
        <v>561</v>
      </c>
      <c r="C15" s="42" t="s">
        <v>564</v>
      </c>
      <c r="D15" s="186">
        <v>205.54</v>
      </c>
      <c r="E15" s="186">
        <f>SUM(F15:R15)</f>
        <v>110.663</v>
      </c>
      <c r="F15" s="186">
        <v>0</v>
      </c>
      <c r="G15" s="186">
        <v>42.03</v>
      </c>
      <c r="H15" s="186">
        <v>13.68</v>
      </c>
      <c r="I15" s="186">
        <v>0</v>
      </c>
      <c r="J15" s="186">
        <v>20.213</v>
      </c>
      <c r="K15" s="186">
        <v>0</v>
      </c>
      <c r="L15" s="186">
        <v>0</v>
      </c>
      <c r="M15" s="187">
        <v>0</v>
      </c>
      <c r="N15" s="188">
        <v>0</v>
      </c>
      <c r="O15" s="188">
        <v>0</v>
      </c>
      <c r="P15" s="189">
        <v>0</v>
      </c>
      <c r="Q15" s="189">
        <v>6.74</v>
      </c>
      <c r="R15" s="189">
        <v>28</v>
      </c>
    </row>
    <row r="16" spans="1:18" ht="15.75">
      <c r="A16" s="129" t="s">
        <v>51</v>
      </c>
      <c r="B16" s="125" t="s">
        <v>559</v>
      </c>
      <c r="C16" s="42" t="s">
        <v>564</v>
      </c>
      <c r="D16" s="186" t="s">
        <v>511</v>
      </c>
      <c r="E16" s="186">
        <f>SUM(F16:R16)</f>
        <v>5.01</v>
      </c>
      <c r="F16" s="186">
        <v>0</v>
      </c>
      <c r="G16" s="186">
        <v>0</v>
      </c>
      <c r="H16" s="186">
        <v>0.37</v>
      </c>
      <c r="I16" s="186">
        <v>2.89</v>
      </c>
      <c r="J16" s="186">
        <v>1</v>
      </c>
      <c r="K16" s="186">
        <v>0.28</v>
      </c>
      <c r="L16" s="186">
        <v>0.47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</row>
    <row r="17" spans="1:18" ht="78.75">
      <c r="A17" s="42" t="s">
        <v>47</v>
      </c>
      <c r="B17" s="63" t="s">
        <v>571</v>
      </c>
      <c r="C17" s="42" t="s">
        <v>564</v>
      </c>
      <c r="D17" s="186">
        <f aca="true" t="shared" si="6" ref="D17:P17">SUM(D18:D19)</f>
        <v>65.03</v>
      </c>
      <c r="E17" s="186">
        <f t="shared" si="6"/>
        <v>102.185</v>
      </c>
      <c r="F17" s="186">
        <f t="shared" si="6"/>
        <v>0</v>
      </c>
      <c r="G17" s="186">
        <f t="shared" si="6"/>
        <v>1.49</v>
      </c>
      <c r="H17" s="186">
        <f t="shared" si="6"/>
        <v>1.8</v>
      </c>
      <c r="I17" s="186">
        <f t="shared" si="6"/>
        <v>13.72</v>
      </c>
      <c r="J17" s="186">
        <f t="shared" si="6"/>
        <v>1.54</v>
      </c>
      <c r="K17" s="186">
        <f t="shared" si="6"/>
        <v>10.974</v>
      </c>
      <c r="L17" s="186">
        <f t="shared" si="6"/>
        <v>22.98</v>
      </c>
      <c r="M17" s="186">
        <f t="shared" si="6"/>
        <v>0</v>
      </c>
      <c r="N17" s="186">
        <f t="shared" si="6"/>
        <v>30.681</v>
      </c>
      <c r="O17" s="186">
        <f t="shared" si="6"/>
        <v>0</v>
      </c>
      <c r="P17" s="186">
        <f t="shared" si="6"/>
        <v>0</v>
      </c>
      <c r="Q17" s="186">
        <v>9</v>
      </c>
      <c r="R17" s="186">
        <f>SUM(R18:R19)</f>
        <v>10</v>
      </c>
    </row>
    <row r="18" spans="1:18" ht="31.5">
      <c r="A18" s="129" t="s">
        <v>53</v>
      </c>
      <c r="B18" s="125" t="s">
        <v>561</v>
      </c>
      <c r="C18" s="42" t="s">
        <v>564</v>
      </c>
      <c r="D18" s="186">
        <v>65.03</v>
      </c>
      <c r="E18" s="186">
        <f>SUM(F18:R18)</f>
        <v>96.785</v>
      </c>
      <c r="F18" s="186">
        <v>0</v>
      </c>
      <c r="G18" s="186">
        <v>0</v>
      </c>
      <c r="H18" s="186">
        <v>0</v>
      </c>
      <c r="I18" s="186">
        <v>13.15</v>
      </c>
      <c r="J18" s="186">
        <v>0</v>
      </c>
      <c r="K18" s="186">
        <v>10.974</v>
      </c>
      <c r="L18" s="190">
        <v>22.98</v>
      </c>
      <c r="M18" s="188">
        <v>0</v>
      </c>
      <c r="N18" s="187">
        <f>27.607+3.074</f>
        <v>30.681</v>
      </c>
      <c r="O18" s="187">
        <v>0</v>
      </c>
      <c r="P18" s="186">
        <v>0</v>
      </c>
      <c r="Q18" s="186">
        <v>9</v>
      </c>
      <c r="R18" s="186">
        <v>10</v>
      </c>
    </row>
    <row r="19" spans="1:18" ht="15.75">
      <c r="A19" s="129" t="s">
        <v>54</v>
      </c>
      <c r="B19" s="125" t="s">
        <v>559</v>
      </c>
      <c r="C19" s="42" t="s">
        <v>564</v>
      </c>
      <c r="D19" s="186" t="s">
        <v>511</v>
      </c>
      <c r="E19" s="186">
        <f>SUM(F19:R19)</f>
        <v>5.4</v>
      </c>
      <c r="F19" s="186">
        <v>0</v>
      </c>
      <c r="G19" s="186">
        <v>1.49</v>
      </c>
      <c r="H19" s="186">
        <v>1.8</v>
      </c>
      <c r="I19" s="186">
        <v>0.57</v>
      </c>
      <c r="J19" s="186">
        <v>1.54</v>
      </c>
      <c r="K19" s="191">
        <v>0</v>
      </c>
      <c r="L19" s="186">
        <v>0</v>
      </c>
      <c r="M19" s="188">
        <v>0</v>
      </c>
      <c r="N19" s="188">
        <v>0</v>
      </c>
      <c r="O19" s="188">
        <v>0</v>
      </c>
      <c r="P19" s="186">
        <v>0</v>
      </c>
      <c r="Q19" s="186">
        <v>0</v>
      </c>
      <c r="R19" s="186">
        <v>0</v>
      </c>
    </row>
    <row r="20" spans="1:20" ht="63">
      <c r="A20" s="42" t="s">
        <v>48</v>
      </c>
      <c r="B20" s="63" t="s">
        <v>570</v>
      </c>
      <c r="C20" s="42" t="s">
        <v>564</v>
      </c>
      <c r="D20" s="186">
        <f>D21+D22</f>
        <v>440.518</v>
      </c>
      <c r="E20" s="186" t="s">
        <v>511</v>
      </c>
      <c r="F20" s="186">
        <f>SUM(F21:F22)</f>
        <v>623.62</v>
      </c>
      <c r="G20" s="186">
        <f aca="true" t="shared" si="7" ref="G20:R20">G21+G22</f>
        <v>644.79</v>
      </c>
      <c r="H20" s="186">
        <f t="shared" si="7"/>
        <v>678.39</v>
      </c>
      <c r="I20" s="186">
        <f t="shared" si="7"/>
        <v>747.59</v>
      </c>
      <c r="J20" s="186">
        <f t="shared" si="7"/>
        <v>755.24</v>
      </c>
      <c r="K20" s="186">
        <f t="shared" si="7"/>
        <v>752.67</v>
      </c>
      <c r="L20" s="186">
        <f t="shared" si="7"/>
        <v>776.08</v>
      </c>
      <c r="M20" s="186">
        <f t="shared" si="7"/>
        <v>780.59</v>
      </c>
      <c r="N20" s="186">
        <f t="shared" si="7"/>
        <v>807.21</v>
      </c>
      <c r="O20" s="186">
        <f t="shared" si="7"/>
        <v>846.57</v>
      </c>
      <c r="P20" s="186">
        <f t="shared" si="7"/>
        <v>862.3</v>
      </c>
      <c r="Q20" s="186">
        <f t="shared" si="7"/>
        <v>878.73</v>
      </c>
      <c r="R20" s="186">
        <f t="shared" si="7"/>
        <v>879.63</v>
      </c>
      <c r="T20" s="131"/>
    </row>
    <row r="21" spans="1:18" ht="31.5">
      <c r="A21" s="129" t="s">
        <v>61</v>
      </c>
      <c r="B21" s="125" t="s">
        <v>569</v>
      </c>
      <c r="C21" s="42" t="s">
        <v>564</v>
      </c>
      <c r="D21" s="192">
        <f>1413.92-973.402</f>
        <v>440.518</v>
      </c>
      <c r="E21" s="186" t="s">
        <v>511</v>
      </c>
      <c r="F21" s="186">
        <v>470.86</v>
      </c>
      <c r="G21" s="186">
        <v>490.45</v>
      </c>
      <c r="H21" s="186">
        <v>522.45</v>
      </c>
      <c r="I21" s="186">
        <v>585.5</v>
      </c>
      <c r="J21" s="186">
        <v>589.22</v>
      </c>
      <c r="K21" s="186">
        <v>586.65</v>
      </c>
      <c r="L21" s="186">
        <v>606.13</v>
      </c>
      <c r="M21" s="186">
        <v>609</v>
      </c>
      <c r="N21" s="186">
        <v>635.62</v>
      </c>
      <c r="O21" s="186">
        <v>670.7</v>
      </c>
      <c r="P21" s="186">
        <v>686.1</v>
      </c>
      <c r="Q21" s="186">
        <v>701.63</v>
      </c>
      <c r="R21" s="186">
        <v>701.63</v>
      </c>
    </row>
    <row r="22" spans="1:18" ht="15.75">
      <c r="A22" s="129" t="s">
        <v>75</v>
      </c>
      <c r="B22" s="125" t="s">
        <v>568</v>
      </c>
      <c r="C22" s="42" t="s">
        <v>564</v>
      </c>
      <c r="D22" s="192"/>
      <c r="E22" s="186" t="s">
        <v>511</v>
      </c>
      <c r="F22" s="186">
        <v>152.76</v>
      </c>
      <c r="G22" s="186">
        <v>154.34</v>
      </c>
      <c r="H22" s="186">
        <v>155.94</v>
      </c>
      <c r="I22" s="186">
        <v>162.09</v>
      </c>
      <c r="J22" s="186">
        <v>166.02</v>
      </c>
      <c r="K22" s="186">
        <v>166.02</v>
      </c>
      <c r="L22" s="186">
        <v>169.95</v>
      </c>
      <c r="M22" s="186">
        <v>171.59</v>
      </c>
      <c r="N22" s="186">
        <v>171.59</v>
      </c>
      <c r="O22" s="186">
        <v>175.87</v>
      </c>
      <c r="P22" s="189">
        <v>176.2</v>
      </c>
      <c r="Q22" s="189">
        <v>177.1</v>
      </c>
      <c r="R22" s="189">
        <v>178</v>
      </c>
    </row>
    <row r="23" spans="1:18" ht="78.75">
      <c r="A23" s="42" t="s">
        <v>67</v>
      </c>
      <c r="B23" s="63" t="s">
        <v>567</v>
      </c>
      <c r="C23" s="42" t="s">
        <v>564</v>
      </c>
      <c r="D23" s="193"/>
      <c r="E23" s="186">
        <f aca="true" t="shared" si="8" ref="E23:R23">SUM(E24:E25)</f>
        <v>1248.4</v>
      </c>
      <c r="F23" s="186">
        <f t="shared" si="8"/>
        <v>114.66</v>
      </c>
      <c r="G23" s="186">
        <f t="shared" si="8"/>
        <v>74.21</v>
      </c>
      <c r="H23" s="186">
        <f t="shared" si="8"/>
        <v>35.3</v>
      </c>
      <c r="I23" s="186">
        <f t="shared" si="8"/>
        <v>82.88</v>
      </c>
      <c r="J23" s="186">
        <f t="shared" si="8"/>
        <v>49.95</v>
      </c>
      <c r="K23" s="186">
        <f t="shared" si="8"/>
        <v>110</v>
      </c>
      <c r="L23" s="186">
        <f t="shared" si="8"/>
        <v>75.7</v>
      </c>
      <c r="M23" s="186">
        <f t="shared" si="8"/>
        <v>39.14</v>
      </c>
      <c r="N23" s="186">
        <f t="shared" si="8"/>
        <v>69</v>
      </c>
      <c r="O23" s="186">
        <f t="shared" si="8"/>
        <v>138.26</v>
      </c>
      <c r="P23" s="186">
        <f t="shared" si="8"/>
        <v>144.7</v>
      </c>
      <c r="Q23" s="186">
        <f t="shared" si="8"/>
        <v>154.6</v>
      </c>
      <c r="R23" s="186">
        <f t="shared" si="8"/>
        <v>160</v>
      </c>
    </row>
    <row r="24" spans="1:18" ht="31.5">
      <c r="A24" s="130" t="s">
        <v>566</v>
      </c>
      <c r="B24" s="127" t="s">
        <v>561</v>
      </c>
      <c r="C24" s="73" t="s">
        <v>564</v>
      </c>
      <c r="D24" s="194"/>
      <c r="E24" s="195">
        <f>SUM(F24:R24)</f>
        <v>998.87</v>
      </c>
      <c r="F24" s="186">
        <v>61.73</v>
      </c>
      <c r="G24" s="186">
        <v>25.59</v>
      </c>
      <c r="H24" s="195">
        <v>23.32</v>
      </c>
      <c r="I24" s="195">
        <v>72.58</v>
      </c>
      <c r="J24" s="195">
        <v>38.95</v>
      </c>
      <c r="K24" s="195">
        <v>49</v>
      </c>
      <c r="L24" s="195">
        <v>68</v>
      </c>
      <c r="M24" s="195">
        <v>33.4</v>
      </c>
      <c r="N24" s="195">
        <v>64.8</v>
      </c>
      <c r="O24" s="195">
        <v>128.7</v>
      </c>
      <c r="P24" s="195">
        <v>136.8</v>
      </c>
      <c r="Q24" s="195">
        <v>145</v>
      </c>
      <c r="R24" s="195">
        <v>151</v>
      </c>
    </row>
    <row r="25" spans="1:18" ht="15.75">
      <c r="A25" s="111" t="s">
        <v>565</v>
      </c>
      <c r="B25" s="125" t="s">
        <v>559</v>
      </c>
      <c r="C25" s="73" t="s">
        <v>564</v>
      </c>
      <c r="D25" s="193"/>
      <c r="E25" s="195">
        <f>SUM(F25:R25)</f>
        <v>249.53</v>
      </c>
      <c r="F25" s="195">
        <v>52.93</v>
      </c>
      <c r="G25" s="195">
        <v>48.62</v>
      </c>
      <c r="H25" s="186">
        <v>11.98</v>
      </c>
      <c r="I25" s="186">
        <v>10.3</v>
      </c>
      <c r="J25" s="186">
        <v>11</v>
      </c>
      <c r="K25" s="186">
        <v>61</v>
      </c>
      <c r="L25" s="186">
        <v>7.7</v>
      </c>
      <c r="M25" s="186">
        <v>5.74</v>
      </c>
      <c r="N25" s="186">
        <v>4.2</v>
      </c>
      <c r="O25" s="186">
        <v>9.56</v>
      </c>
      <c r="P25" s="196">
        <v>7.9</v>
      </c>
      <c r="Q25" s="196">
        <v>9.6</v>
      </c>
      <c r="R25" s="196">
        <v>9</v>
      </c>
    </row>
    <row r="26" spans="1:18" ht="63">
      <c r="A26" s="62" t="s">
        <v>108</v>
      </c>
      <c r="B26" s="63" t="s">
        <v>563</v>
      </c>
      <c r="C26" s="60" t="s">
        <v>509</v>
      </c>
      <c r="D26" s="197"/>
      <c r="E26" s="198">
        <v>65</v>
      </c>
      <c r="F26" s="198">
        <f aca="true" t="shared" si="9" ref="F26:R26">F20/F8*100</f>
        <v>30.766</v>
      </c>
      <c r="G26" s="198">
        <f t="shared" si="9"/>
        <v>31.817</v>
      </c>
      <c r="H26" s="198">
        <f t="shared" si="9"/>
        <v>33.449</v>
      </c>
      <c r="I26" s="198">
        <f t="shared" si="9"/>
        <v>36.778</v>
      </c>
      <c r="J26" s="198">
        <f t="shared" si="9"/>
        <v>37.018</v>
      </c>
      <c r="K26" s="198">
        <f t="shared" si="9"/>
        <v>40.464</v>
      </c>
      <c r="L26" s="198">
        <f t="shared" si="9"/>
        <v>38.205</v>
      </c>
      <c r="M26" s="199">
        <f t="shared" si="9"/>
        <v>38.396</v>
      </c>
      <c r="N26" s="199">
        <f t="shared" si="9"/>
        <v>39.705</v>
      </c>
      <c r="O26" s="199">
        <f t="shared" si="9"/>
        <v>41.554</v>
      </c>
      <c r="P26" s="198">
        <f t="shared" si="9"/>
        <v>42.326</v>
      </c>
      <c r="Q26" s="198">
        <f t="shared" si="9"/>
        <v>43.132</v>
      </c>
      <c r="R26" s="198">
        <f t="shared" si="9"/>
        <v>43.176</v>
      </c>
    </row>
    <row r="27" spans="1:18" ht="31.5">
      <c r="A27" s="128" t="s">
        <v>562</v>
      </c>
      <c r="B27" s="127" t="s">
        <v>561</v>
      </c>
      <c r="C27" s="60" t="s">
        <v>509</v>
      </c>
      <c r="D27" s="200"/>
      <c r="E27" s="201">
        <v>70</v>
      </c>
      <c r="F27" s="201">
        <f aca="true" t="shared" si="10" ref="F27:J28">F21/F9*100</f>
        <v>33.291</v>
      </c>
      <c r="G27" s="201">
        <v>31.2</v>
      </c>
      <c r="H27" s="201">
        <v>32.5</v>
      </c>
      <c r="I27" s="201">
        <v>34</v>
      </c>
      <c r="J27" s="201">
        <v>41.6</v>
      </c>
      <c r="K27" s="201">
        <v>42</v>
      </c>
      <c r="L27" s="201">
        <v>43.2</v>
      </c>
      <c r="M27" s="202">
        <v>43.4</v>
      </c>
      <c r="N27" s="202">
        <v>45.3</v>
      </c>
      <c r="O27" s="202">
        <v>47.8</v>
      </c>
      <c r="P27" s="201">
        <v>48.9</v>
      </c>
      <c r="Q27" s="201">
        <v>50</v>
      </c>
      <c r="R27" s="201">
        <v>52.5</v>
      </c>
    </row>
    <row r="28" spans="1:18" ht="15.75">
      <c r="A28" s="126" t="s">
        <v>560</v>
      </c>
      <c r="B28" s="125" t="s">
        <v>559</v>
      </c>
      <c r="C28" s="60" t="s">
        <v>509</v>
      </c>
      <c r="D28" s="197"/>
      <c r="E28" s="198">
        <v>60</v>
      </c>
      <c r="F28" s="201">
        <f t="shared" si="10"/>
        <v>24.935</v>
      </c>
      <c r="G28" s="201">
        <f t="shared" si="10"/>
        <v>25.193</v>
      </c>
      <c r="H28" s="201">
        <f t="shared" si="10"/>
        <v>25.388</v>
      </c>
      <c r="I28" s="201">
        <f t="shared" si="10"/>
        <v>26.128</v>
      </c>
      <c r="J28" s="201">
        <f t="shared" si="10"/>
        <v>26.593</v>
      </c>
      <c r="K28" s="201">
        <v>45</v>
      </c>
      <c r="L28" s="201">
        <v>52</v>
      </c>
      <c r="M28" s="201">
        <v>57</v>
      </c>
      <c r="N28" s="201">
        <v>62</v>
      </c>
      <c r="O28" s="201">
        <v>70</v>
      </c>
      <c r="P28" s="201">
        <v>77</v>
      </c>
      <c r="Q28" s="201">
        <v>85</v>
      </c>
      <c r="R28" s="201">
        <v>87</v>
      </c>
    </row>
    <row r="29" spans="2:18" ht="18.75">
      <c r="B29" s="124"/>
      <c r="M29" s="121"/>
      <c r="N29" s="121"/>
      <c r="O29" s="121"/>
      <c r="R29" s="123" t="s">
        <v>158</v>
      </c>
    </row>
    <row r="30" spans="11:18" ht="12.75">
      <c r="K30" s="122"/>
      <c r="L30" s="122"/>
      <c r="M30" s="122"/>
      <c r="N30" s="122"/>
      <c r="O30" s="122"/>
      <c r="P30" s="122"/>
      <c r="Q30" s="122"/>
      <c r="R30" s="122"/>
    </row>
    <row r="31" spans="13:15" ht="12.75">
      <c r="M31" s="121"/>
      <c r="N31" s="121"/>
      <c r="O31" s="121"/>
    </row>
    <row r="32" spans="13:15" ht="12.75">
      <c r="M32" s="121"/>
      <c r="N32" s="121"/>
      <c r="O32" s="121"/>
    </row>
    <row r="33" spans="13:15" ht="12.75">
      <c r="M33" s="121"/>
      <c r="N33" s="121"/>
      <c r="O33" s="121"/>
    </row>
    <row r="34" spans="13:15" ht="12.75">
      <c r="M34" s="121"/>
      <c r="N34" s="121"/>
      <c r="O34" s="121"/>
    </row>
    <row r="35" spans="13:15" ht="12.75">
      <c r="M35" s="121"/>
      <c r="N35" s="121"/>
      <c r="O35" s="121"/>
    </row>
    <row r="36" spans="13:15" ht="12.75">
      <c r="M36" s="121"/>
      <c r="N36" s="121"/>
      <c r="O36" s="121"/>
    </row>
    <row r="37" spans="13:15" ht="12.75">
      <c r="M37" s="121"/>
      <c r="N37" s="121"/>
      <c r="O37" s="121"/>
    </row>
    <row r="38" spans="13:15" ht="12.75">
      <c r="M38" s="121"/>
      <c r="N38" s="121"/>
      <c r="O38" s="121"/>
    </row>
    <row r="39" spans="13:15" ht="12.75">
      <c r="M39" s="121"/>
      <c r="N39" s="121"/>
      <c r="O39" s="121"/>
    </row>
    <row r="40" spans="13:15" ht="12.75">
      <c r="M40" s="121"/>
      <c r="N40" s="121"/>
      <c r="O40" s="121"/>
    </row>
    <row r="41" spans="13:15" ht="12.75">
      <c r="M41" s="121"/>
      <c r="N41" s="121"/>
      <c r="O41" s="121"/>
    </row>
    <row r="42" spans="13:15" ht="12.75">
      <c r="M42" s="121"/>
      <c r="N42" s="121"/>
      <c r="O42" s="121"/>
    </row>
    <row r="43" spans="13:15" ht="12.75">
      <c r="M43" s="121"/>
      <c r="N43" s="121"/>
      <c r="O43" s="121"/>
    </row>
    <row r="44" spans="13:15" ht="12.75">
      <c r="M44" s="121"/>
      <c r="N44" s="121"/>
      <c r="O44" s="121"/>
    </row>
    <row r="45" spans="13:15" ht="12.75">
      <c r="M45" s="121"/>
      <c r="N45" s="121"/>
      <c r="O45" s="121"/>
    </row>
    <row r="46" spans="13:15" ht="12.75">
      <c r="M46" s="121"/>
      <c r="N46" s="121"/>
      <c r="O46" s="121"/>
    </row>
    <row r="47" spans="13:15" ht="12.75">
      <c r="M47" s="121"/>
      <c r="N47" s="121"/>
      <c r="O47" s="121"/>
    </row>
    <row r="48" spans="13:15" ht="12.75">
      <c r="M48" s="121"/>
      <c r="N48" s="121"/>
      <c r="O48" s="121"/>
    </row>
    <row r="49" spans="13:15" ht="12.75">
      <c r="M49" s="121"/>
      <c r="N49" s="121"/>
      <c r="O49" s="121"/>
    </row>
    <row r="50" spans="13:15" ht="12.75">
      <c r="M50" s="121"/>
      <c r="N50" s="121"/>
      <c r="O50" s="121"/>
    </row>
    <row r="51" spans="13:15" ht="12.75">
      <c r="M51" s="121"/>
      <c r="N51" s="121"/>
      <c r="O51" s="121"/>
    </row>
    <row r="52" spans="13:15" ht="12.75">
      <c r="M52" s="121"/>
      <c r="N52" s="121"/>
      <c r="O52" s="121"/>
    </row>
    <row r="53" spans="13:15" ht="12.75">
      <c r="M53" s="121"/>
      <c r="N53" s="121"/>
      <c r="O53" s="121"/>
    </row>
    <row r="54" spans="13:15" ht="12.75">
      <c r="M54" s="121"/>
      <c r="N54" s="121"/>
      <c r="O54" s="121"/>
    </row>
    <row r="55" spans="13:15" ht="12.75">
      <c r="M55" s="121"/>
      <c r="N55" s="121"/>
      <c r="O55" s="121"/>
    </row>
    <row r="56" spans="13:15" ht="12.75">
      <c r="M56" s="121"/>
      <c r="N56" s="121"/>
      <c r="O56" s="121"/>
    </row>
    <row r="57" spans="13:15" ht="12.75">
      <c r="M57" s="121"/>
      <c r="N57" s="121"/>
      <c r="O57" s="121"/>
    </row>
    <row r="58" spans="13:15" ht="12.75">
      <c r="M58" s="121"/>
      <c r="N58" s="121"/>
      <c r="O58" s="121"/>
    </row>
    <row r="59" spans="13:15" ht="12.75">
      <c r="M59" s="121"/>
      <c r="N59" s="121"/>
      <c r="O59" s="121"/>
    </row>
    <row r="60" spans="13:15" ht="12.75">
      <c r="M60" s="121"/>
      <c r="N60" s="121"/>
      <c r="O60" s="121"/>
    </row>
    <row r="61" spans="13:15" ht="12.75">
      <c r="M61" s="121"/>
      <c r="N61" s="121"/>
      <c r="O61" s="121"/>
    </row>
    <row r="62" spans="13:15" ht="12.75">
      <c r="M62" s="121"/>
      <c r="N62" s="121"/>
      <c r="O62" s="121"/>
    </row>
    <row r="63" spans="13:15" ht="12.75">
      <c r="M63" s="121"/>
      <c r="N63" s="121"/>
      <c r="O63" s="121"/>
    </row>
    <row r="64" spans="13:15" ht="12.75">
      <c r="M64" s="121"/>
      <c r="N64" s="121"/>
      <c r="O64" s="121"/>
    </row>
    <row r="65" spans="13:15" ht="12.75">
      <c r="M65" s="121"/>
      <c r="N65" s="121"/>
      <c r="O65" s="121"/>
    </row>
    <row r="66" spans="13:15" ht="12.75">
      <c r="M66" s="121"/>
      <c r="N66" s="121"/>
      <c r="O66" s="121"/>
    </row>
    <row r="67" spans="13:15" ht="12.75">
      <c r="M67" s="121"/>
      <c r="N67" s="121"/>
      <c r="O67" s="121"/>
    </row>
    <row r="68" spans="13:15" ht="12.75">
      <c r="M68" s="121"/>
      <c r="N68" s="121"/>
      <c r="O68" s="121"/>
    </row>
    <row r="69" spans="13:15" ht="12.75">
      <c r="M69" s="121"/>
      <c r="N69" s="121"/>
      <c r="O69" s="121"/>
    </row>
    <row r="70" spans="13:15" ht="12.75">
      <c r="M70" s="121"/>
      <c r="N70" s="121"/>
      <c r="O70" s="121"/>
    </row>
    <row r="71" spans="13:15" ht="12.75">
      <c r="M71" s="121"/>
      <c r="N71" s="121"/>
      <c r="O71" s="121"/>
    </row>
    <row r="72" spans="13:15" ht="12.75">
      <c r="M72" s="121"/>
      <c r="N72" s="121"/>
      <c r="O72" s="121"/>
    </row>
    <row r="73" spans="13:15" ht="12.75">
      <c r="M73" s="121"/>
      <c r="N73" s="121"/>
      <c r="O73" s="121"/>
    </row>
    <row r="74" spans="13:15" ht="12.75">
      <c r="M74" s="121"/>
      <c r="N74" s="121"/>
      <c r="O74" s="121"/>
    </row>
    <row r="75" spans="13:15" ht="12.75">
      <c r="M75" s="121"/>
      <c r="N75" s="121"/>
      <c r="O75" s="121"/>
    </row>
    <row r="76" spans="13:15" ht="12.75">
      <c r="M76" s="121"/>
      <c r="N76" s="121"/>
      <c r="O76" s="121"/>
    </row>
    <row r="77" spans="13:15" ht="12.75">
      <c r="M77" s="121"/>
      <c r="N77" s="121"/>
      <c r="O77" s="121"/>
    </row>
    <row r="78" spans="13:15" ht="12.75">
      <c r="M78" s="121"/>
      <c r="N78" s="121"/>
      <c r="O78" s="121"/>
    </row>
    <row r="79" spans="13:15" ht="12.75">
      <c r="M79" s="121"/>
      <c r="N79" s="121"/>
      <c r="O79" s="121"/>
    </row>
    <row r="80" spans="13:15" ht="12.75">
      <c r="M80" s="121"/>
      <c r="N80" s="121"/>
      <c r="O80" s="121"/>
    </row>
    <row r="81" spans="13:15" ht="12.75">
      <c r="M81" s="121"/>
      <c r="N81" s="121"/>
      <c r="O81" s="121"/>
    </row>
    <row r="82" spans="13:15" ht="12.75">
      <c r="M82" s="121"/>
      <c r="N82" s="121"/>
      <c r="O82" s="121"/>
    </row>
    <row r="83" spans="13:15" ht="12.75">
      <c r="M83" s="121"/>
      <c r="N83" s="121"/>
      <c r="O83" s="121"/>
    </row>
    <row r="84" spans="13:15" ht="12.75">
      <c r="M84" s="121"/>
      <c r="N84" s="121"/>
      <c r="O84" s="121"/>
    </row>
    <row r="85" spans="13:15" ht="12.75">
      <c r="M85" s="121"/>
      <c r="N85" s="121"/>
      <c r="O85" s="121"/>
    </row>
    <row r="86" spans="13:15" ht="12.75">
      <c r="M86" s="121"/>
      <c r="N86" s="121"/>
      <c r="O86" s="121"/>
    </row>
    <row r="87" spans="13:15" ht="12.75">
      <c r="M87" s="121"/>
      <c r="N87" s="121"/>
      <c r="O87" s="121"/>
    </row>
    <row r="88" spans="13:15" ht="12.75">
      <c r="M88" s="121"/>
      <c r="N88" s="121"/>
      <c r="O88" s="121"/>
    </row>
    <row r="89" spans="13:15" ht="12.75">
      <c r="M89" s="121"/>
      <c r="N89" s="121"/>
      <c r="O89" s="121"/>
    </row>
    <row r="90" spans="13:15" ht="12.75">
      <c r="M90" s="121"/>
      <c r="N90" s="121"/>
      <c r="O90" s="121"/>
    </row>
    <row r="91" spans="13:15" ht="12.75">
      <c r="M91" s="121"/>
      <c r="N91" s="121"/>
      <c r="O91" s="121"/>
    </row>
    <row r="92" spans="13:15" ht="12.75">
      <c r="M92" s="121"/>
      <c r="N92" s="121"/>
      <c r="O92" s="121"/>
    </row>
    <row r="93" spans="13:15" ht="12.75">
      <c r="M93" s="121"/>
      <c r="N93" s="121"/>
      <c r="O93" s="121"/>
    </row>
    <row r="94" spans="13:15" ht="12.75">
      <c r="M94" s="121"/>
      <c r="N94" s="121"/>
      <c r="O94" s="121"/>
    </row>
    <row r="95" spans="13:15" ht="12.75">
      <c r="M95" s="121"/>
      <c r="N95" s="121"/>
      <c r="O95" s="121"/>
    </row>
    <row r="96" spans="13:15" ht="12.75">
      <c r="M96" s="121"/>
      <c r="N96" s="121"/>
      <c r="O96" s="121"/>
    </row>
    <row r="97" spans="13:15" ht="12.75">
      <c r="M97" s="121"/>
      <c r="N97" s="121"/>
      <c r="O97" s="121"/>
    </row>
    <row r="98" spans="13:15" ht="12.75">
      <c r="M98" s="121"/>
      <c r="N98" s="121"/>
      <c r="O98" s="121"/>
    </row>
    <row r="99" spans="13:15" ht="12.75">
      <c r="M99" s="121"/>
      <c r="N99" s="121"/>
      <c r="O99" s="121"/>
    </row>
    <row r="100" spans="13:15" ht="12.75">
      <c r="M100" s="121"/>
      <c r="N100" s="121"/>
      <c r="O100" s="121"/>
    </row>
    <row r="101" spans="13:15" ht="12.75">
      <c r="M101" s="121"/>
      <c r="N101" s="121"/>
      <c r="O101" s="121"/>
    </row>
    <row r="102" spans="13:15" ht="12.75">
      <c r="M102" s="121"/>
      <c r="N102" s="121"/>
      <c r="O102" s="121"/>
    </row>
    <row r="103" spans="13:15" ht="12.75">
      <c r="M103" s="121"/>
      <c r="N103" s="121"/>
      <c r="O103" s="121"/>
    </row>
    <row r="104" spans="13:15" ht="12.75">
      <c r="M104" s="121"/>
      <c r="N104" s="121"/>
      <c r="O104" s="121"/>
    </row>
    <row r="105" spans="13:15" ht="12.75">
      <c r="M105" s="121"/>
      <c r="N105" s="121"/>
      <c r="O105" s="121"/>
    </row>
    <row r="106" spans="13:15" ht="12.75">
      <c r="M106" s="121"/>
      <c r="N106" s="121"/>
      <c r="O106" s="121"/>
    </row>
    <row r="107" spans="13:15" ht="12.75">
      <c r="M107" s="121"/>
      <c r="N107" s="121"/>
      <c r="O107" s="121"/>
    </row>
    <row r="108" spans="13:15" ht="12.75">
      <c r="M108" s="121"/>
      <c r="N108" s="121"/>
      <c r="O108" s="121"/>
    </row>
    <row r="109" spans="13:15" ht="12.75">
      <c r="M109" s="121"/>
      <c r="N109" s="121"/>
      <c r="O109" s="121"/>
    </row>
    <row r="110" spans="13:15" ht="12.75">
      <c r="M110" s="121"/>
      <c r="N110" s="121"/>
      <c r="O110" s="121"/>
    </row>
    <row r="111" spans="13:15" ht="12.75">
      <c r="M111" s="121"/>
      <c r="N111" s="121"/>
      <c r="O111" s="121"/>
    </row>
    <row r="112" spans="13:15" ht="12.75">
      <c r="M112" s="121"/>
      <c r="N112" s="121"/>
      <c r="O112" s="121"/>
    </row>
    <row r="113" spans="13:15" ht="12.75">
      <c r="M113" s="121"/>
      <c r="N113" s="121"/>
      <c r="O113" s="121"/>
    </row>
    <row r="114" spans="13:15" ht="12.75">
      <c r="M114" s="121"/>
      <c r="N114" s="121"/>
      <c r="O114" s="121"/>
    </row>
    <row r="115" spans="13:15" ht="12.75">
      <c r="M115" s="121"/>
      <c r="N115" s="121"/>
      <c r="O115" s="121"/>
    </row>
    <row r="116" spans="13:15" ht="12.75">
      <c r="M116" s="121"/>
      <c r="N116" s="121"/>
      <c r="O116" s="121"/>
    </row>
    <row r="117" spans="13:15" ht="12.75">
      <c r="M117" s="121"/>
      <c r="N117" s="121"/>
      <c r="O117" s="121"/>
    </row>
    <row r="118" spans="13:15" ht="12.75">
      <c r="M118" s="121"/>
      <c r="N118" s="121"/>
      <c r="O118" s="121"/>
    </row>
    <row r="119" spans="13:15" ht="12.75">
      <c r="M119" s="121"/>
      <c r="N119" s="121"/>
      <c r="O119" s="121"/>
    </row>
    <row r="120" spans="13:15" ht="12.75">
      <c r="M120" s="121"/>
      <c r="N120" s="121"/>
      <c r="O120" s="121"/>
    </row>
    <row r="121" spans="13:15" ht="12.75">
      <c r="M121" s="121"/>
      <c r="N121" s="121"/>
      <c r="O121" s="121"/>
    </row>
    <row r="122" spans="13:15" ht="12.75">
      <c r="M122" s="121"/>
      <c r="N122" s="121"/>
      <c r="O122" s="121"/>
    </row>
    <row r="123" spans="13:15" ht="12.75">
      <c r="M123" s="121"/>
      <c r="N123" s="121"/>
      <c r="O123" s="121"/>
    </row>
    <row r="124" spans="13:15" ht="12.75">
      <c r="M124" s="121"/>
      <c r="N124" s="121"/>
      <c r="O124" s="121"/>
    </row>
    <row r="125" spans="13:15" ht="12.75">
      <c r="M125" s="121"/>
      <c r="N125" s="121"/>
      <c r="O125" s="121"/>
    </row>
    <row r="126" spans="13:15" ht="12.75">
      <c r="M126" s="121"/>
      <c r="N126" s="121"/>
      <c r="O126" s="121"/>
    </row>
    <row r="127" spans="13:15" ht="12.75">
      <c r="M127" s="121"/>
      <c r="N127" s="121"/>
      <c r="O127" s="121"/>
    </row>
    <row r="128" spans="13:15" ht="12.75">
      <c r="M128" s="121"/>
      <c r="N128" s="121"/>
      <c r="O128" s="121"/>
    </row>
    <row r="129" spans="13:15" ht="12.75">
      <c r="M129" s="121"/>
      <c r="N129" s="121"/>
      <c r="O129" s="121"/>
    </row>
    <row r="130" spans="13:15" ht="12.75">
      <c r="M130" s="121"/>
      <c r="N130" s="121"/>
      <c r="O130" s="121"/>
    </row>
    <row r="131" spans="13:15" ht="12.75">
      <c r="M131" s="121"/>
      <c r="N131" s="121"/>
      <c r="O131" s="121"/>
    </row>
    <row r="132" spans="13:15" ht="12.75">
      <c r="M132" s="121"/>
      <c r="N132" s="121"/>
      <c r="O132" s="121"/>
    </row>
    <row r="133" spans="13:15" ht="12.75">
      <c r="M133" s="121"/>
      <c r="N133" s="121"/>
      <c r="O133" s="121"/>
    </row>
    <row r="134" spans="13:15" ht="12.75">
      <c r="M134" s="121"/>
      <c r="N134" s="121"/>
      <c r="O134" s="121"/>
    </row>
    <row r="135" spans="13:15" ht="12.75">
      <c r="M135" s="121"/>
      <c r="N135" s="121"/>
      <c r="O135" s="121"/>
    </row>
    <row r="136" spans="13:15" ht="12.75">
      <c r="M136" s="121"/>
      <c r="N136" s="121"/>
      <c r="O136" s="121"/>
    </row>
    <row r="137" spans="13:15" ht="12.75">
      <c r="M137" s="121"/>
      <c r="N137" s="121"/>
      <c r="O137" s="121"/>
    </row>
    <row r="138" spans="13:15" ht="12.75">
      <c r="M138" s="121"/>
      <c r="N138" s="121"/>
      <c r="O138" s="121"/>
    </row>
    <row r="139" spans="13:15" ht="12.75">
      <c r="M139" s="121"/>
      <c r="N139" s="121"/>
      <c r="O139" s="121"/>
    </row>
    <row r="140" spans="13:15" ht="12.75">
      <c r="M140" s="121"/>
      <c r="N140" s="121"/>
      <c r="O140" s="121"/>
    </row>
    <row r="141" spans="13:15" ht="12.75">
      <c r="M141" s="121"/>
      <c r="N141" s="121"/>
      <c r="O141" s="121"/>
    </row>
    <row r="142" spans="13:15" ht="12.75">
      <c r="M142" s="121"/>
      <c r="N142" s="121"/>
      <c r="O142" s="121"/>
    </row>
    <row r="143" spans="13:15" ht="12.75">
      <c r="M143" s="121"/>
      <c r="N143" s="121"/>
      <c r="O143" s="121"/>
    </row>
    <row r="144" spans="13:15" ht="12.75">
      <c r="M144" s="121"/>
      <c r="N144" s="121"/>
      <c r="O144" s="121"/>
    </row>
    <row r="145" spans="13:15" ht="12.75">
      <c r="M145" s="121"/>
      <c r="N145" s="121"/>
      <c r="O145" s="121"/>
    </row>
    <row r="146" spans="13:15" ht="12.75">
      <c r="M146" s="121"/>
      <c r="N146" s="121"/>
      <c r="O146" s="121"/>
    </row>
    <row r="147" spans="13:15" ht="12.75">
      <c r="M147" s="121"/>
      <c r="N147" s="121"/>
      <c r="O147" s="121"/>
    </row>
    <row r="148" spans="13:15" ht="12.75">
      <c r="M148" s="121"/>
      <c r="N148" s="121"/>
      <c r="O148" s="121"/>
    </row>
    <row r="149" spans="13:15" ht="12.75">
      <c r="M149" s="121"/>
      <c r="N149" s="121"/>
      <c r="O149" s="121"/>
    </row>
    <row r="150" spans="13:15" ht="12.75">
      <c r="M150" s="121"/>
      <c r="N150" s="121"/>
      <c r="O150" s="121"/>
    </row>
    <row r="151" spans="13:15" ht="12.75">
      <c r="M151" s="121"/>
      <c r="N151" s="121"/>
      <c r="O151" s="121"/>
    </row>
    <row r="152" spans="13:15" ht="12.75">
      <c r="M152" s="121"/>
      <c r="N152" s="121"/>
      <c r="O152" s="121"/>
    </row>
    <row r="153" spans="13:15" ht="12.75">
      <c r="M153" s="121"/>
      <c r="N153" s="121"/>
      <c r="O153" s="121"/>
    </row>
    <row r="154" spans="13:15" ht="12.75">
      <c r="M154" s="121"/>
      <c r="N154" s="121"/>
      <c r="O154" s="121"/>
    </row>
    <row r="155" spans="13:15" ht="12.75">
      <c r="M155" s="121"/>
      <c r="N155" s="121"/>
      <c r="O155" s="121"/>
    </row>
    <row r="156" spans="13:15" ht="12.75">
      <c r="M156" s="121"/>
      <c r="N156" s="121"/>
      <c r="O156" s="121"/>
    </row>
    <row r="157" spans="13:15" ht="12.75">
      <c r="M157" s="121"/>
      <c r="N157" s="121"/>
      <c r="O157" s="121"/>
    </row>
    <row r="158" spans="13:15" ht="12.75">
      <c r="M158" s="121"/>
      <c r="N158" s="121"/>
      <c r="O158" s="121"/>
    </row>
    <row r="159" spans="13:15" ht="12.75">
      <c r="M159" s="121"/>
      <c r="N159" s="121"/>
      <c r="O159" s="121"/>
    </row>
    <row r="160" spans="13:15" ht="12.75">
      <c r="M160" s="121"/>
      <c r="N160" s="121"/>
      <c r="O160" s="121"/>
    </row>
    <row r="161" spans="13:15" ht="12.75">
      <c r="M161" s="121"/>
      <c r="N161" s="121"/>
      <c r="O161" s="121"/>
    </row>
    <row r="162" spans="13:15" ht="12.75">
      <c r="M162" s="121"/>
      <c r="N162" s="121"/>
      <c r="O162" s="121"/>
    </row>
    <row r="163" spans="13:15" ht="12.75">
      <c r="M163" s="121"/>
      <c r="N163" s="121"/>
      <c r="O163" s="121"/>
    </row>
    <row r="164" spans="13:15" ht="12.75">
      <c r="M164" s="121"/>
      <c r="N164" s="121"/>
      <c r="O164" s="121"/>
    </row>
    <row r="165" spans="13:15" ht="12.75">
      <c r="M165" s="121"/>
      <c r="N165" s="121"/>
      <c r="O165" s="121"/>
    </row>
    <row r="166" spans="13:15" ht="12.75">
      <c r="M166" s="121"/>
      <c r="N166" s="121"/>
      <c r="O166" s="121"/>
    </row>
    <row r="167" spans="13:15" ht="12.75">
      <c r="M167" s="121"/>
      <c r="N167" s="121"/>
      <c r="O167" s="121"/>
    </row>
    <row r="168" spans="13:15" ht="12.75">
      <c r="M168" s="121"/>
      <c r="N168" s="121"/>
      <c r="O168" s="121"/>
    </row>
    <row r="169" spans="13:15" ht="12.75">
      <c r="M169" s="121"/>
      <c r="N169" s="121"/>
      <c r="O169" s="121"/>
    </row>
    <row r="170" spans="13:15" ht="12.75">
      <c r="M170" s="121"/>
      <c r="N170" s="121"/>
      <c r="O170" s="121"/>
    </row>
    <row r="171" spans="13:15" ht="12.75">
      <c r="M171" s="121"/>
      <c r="N171" s="121"/>
      <c r="O171" s="121"/>
    </row>
    <row r="172" spans="13:15" ht="12.75">
      <c r="M172" s="121"/>
      <c r="N172" s="121"/>
      <c r="O172" s="121"/>
    </row>
    <row r="173" spans="13:15" ht="12.75">
      <c r="M173" s="121"/>
      <c r="N173" s="121"/>
      <c r="O173" s="121"/>
    </row>
    <row r="174" spans="13:15" ht="12.75">
      <c r="M174" s="121"/>
      <c r="N174" s="121"/>
      <c r="O174" s="121"/>
    </row>
    <row r="175" spans="13:15" ht="12.75">
      <c r="M175" s="121"/>
      <c r="N175" s="121"/>
      <c r="O175" s="121"/>
    </row>
    <row r="176" spans="13:15" ht="12.75">
      <c r="M176" s="121"/>
      <c r="N176" s="121"/>
      <c r="O176" s="121"/>
    </row>
    <row r="177" spans="13:15" ht="12.75">
      <c r="M177" s="121"/>
      <c r="N177" s="121"/>
      <c r="O177" s="121"/>
    </row>
    <row r="178" spans="13:15" ht="12.75">
      <c r="M178" s="121"/>
      <c r="N178" s="121"/>
      <c r="O178" s="121"/>
    </row>
    <row r="179" spans="13:15" ht="12.75">
      <c r="M179" s="121"/>
      <c r="N179" s="121"/>
      <c r="O179" s="121"/>
    </row>
    <row r="180" spans="13:15" ht="12.75">
      <c r="M180" s="121"/>
      <c r="N180" s="121"/>
      <c r="O180" s="121"/>
    </row>
    <row r="181" spans="13:15" ht="12.75">
      <c r="M181" s="121"/>
      <c r="N181" s="121"/>
      <c r="O181" s="121"/>
    </row>
    <row r="182" spans="13:15" ht="12.75">
      <c r="M182" s="121"/>
      <c r="N182" s="121"/>
      <c r="O182" s="121"/>
    </row>
    <row r="183" spans="13:15" ht="12.75">
      <c r="M183" s="121"/>
      <c r="N183" s="121"/>
      <c r="O183" s="121"/>
    </row>
    <row r="184" spans="13:15" ht="12.75">
      <c r="M184" s="121"/>
      <c r="N184" s="121"/>
      <c r="O184" s="121"/>
    </row>
    <row r="185" spans="13:15" ht="12.75">
      <c r="M185" s="121"/>
      <c r="N185" s="121"/>
      <c r="O185" s="121"/>
    </row>
    <row r="186" spans="13:15" ht="12.75">
      <c r="M186" s="121"/>
      <c r="N186" s="121"/>
      <c r="O186" s="121"/>
    </row>
    <row r="187" spans="13:15" ht="12.75">
      <c r="M187" s="121"/>
      <c r="N187" s="121"/>
      <c r="O187" s="121"/>
    </row>
    <row r="188" spans="13:15" ht="12.75">
      <c r="M188" s="121"/>
      <c r="N188" s="121"/>
      <c r="O188" s="121"/>
    </row>
    <row r="189" spans="13:15" ht="12.75">
      <c r="M189" s="121"/>
      <c r="N189" s="121"/>
      <c r="O189" s="121"/>
    </row>
    <row r="190" spans="13:15" ht="12.75">
      <c r="M190" s="121"/>
      <c r="N190" s="121"/>
      <c r="O190" s="121"/>
    </row>
    <row r="191" spans="13:15" ht="12.75">
      <c r="M191" s="121"/>
      <c r="N191" s="121"/>
      <c r="O191" s="121"/>
    </row>
    <row r="192" spans="13:15" ht="12.75">
      <c r="M192" s="121"/>
      <c r="N192" s="121"/>
      <c r="O192" s="121"/>
    </row>
    <row r="193" spans="13:15" ht="12.75">
      <c r="M193" s="121"/>
      <c r="N193" s="121"/>
      <c r="O193" s="121"/>
    </row>
    <row r="194" spans="13:15" ht="12.75">
      <c r="M194" s="121"/>
      <c r="N194" s="121"/>
      <c r="O194" s="121"/>
    </row>
    <row r="195" spans="13:15" ht="12.75">
      <c r="M195" s="121"/>
      <c r="N195" s="121"/>
      <c r="O195" s="121"/>
    </row>
    <row r="196" spans="13:15" ht="12.75">
      <c r="M196" s="121"/>
      <c r="N196" s="121"/>
      <c r="O196" s="121"/>
    </row>
    <row r="197" spans="13:15" ht="12.75">
      <c r="M197" s="121"/>
      <c r="N197" s="121"/>
      <c r="O197" s="121"/>
    </row>
    <row r="198" spans="13:15" ht="12.75">
      <c r="M198" s="121"/>
      <c r="N198" s="121"/>
      <c r="O198" s="121"/>
    </row>
    <row r="199" spans="13:15" ht="12.75">
      <c r="M199" s="121"/>
      <c r="N199" s="121"/>
      <c r="O199" s="121"/>
    </row>
    <row r="200" spans="13:15" ht="12.75">
      <c r="M200" s="121"/>
      <c r="N200" s="121"/>
      <c r="O200" s="121"/>
    </row>
    <row r="201" spans="13:15" ht="12.75">
      <c r="M201" s="121"/>
      <c r="N201" s="121"/>
      <c r="O201" s="121"/>
    </row>
    <row r="202" spans="13:15" ht="12.75">
      <c r="M202" s="121"/>
      <c r="N202" s="121"/>
      <c r="O202" s="121"/>
    </row>
    <row r="203" spans="13:15" ht="12.75">
      <c r="M203" s="121"/>
      <c r="N203" s="121"/>
      <c r="O203" s="121"/>
    </row>
    <row r="204" spans="13:15" ht="12.75">
      <c r="M204" s="121"/>
      <c r="N204" s="121"/>
      <c r="O204" s="121"/>
    </row>
    <row r="205" spans="13:15" ht="12.75">
      <c r="M205" s="121"/>
      <c r="N205" s="121"/>
      <c r="O205" s="121"/>
    </row>
    <row r="206" spans="13:15" ht="12.75">
      <c r="M206" s="121"/>
      <c r="N206" s="121"/>
      <c r="O206" s="121"/>
    </row>
    <row r="207" spans="13:15" ht="12.75">
      <c r="M207" s="121"/>
      <c r="N207" s="121"/>
      <c r="O207" s="121"/>
    </row>
    <row r="208" spans="13:15" ht="12.75">
      <c r="M208" s="121"/>
      <c r="N208" s="121"/>
      <c r="O208" s="121"/>
    </row>
    <row r="209" spans="13:15" ht="12.75">
      <c r="M209" s="121"/>
      <c r="N209" s="121"/>
      <c r="O209" s="121"/>
    </row>
    <row r="210" spans="13:15" ht="12.75">
      <c r="M210" s="121"/>
      <c r="N210" s="121"/>
      <c r="O210" s="121"/>
    </row>
    <row r="211" spans="13:15" ht="12.75">
      <c r="M211" s="121"/>
      <c r="N211" s="121"/>
      <c r="O211" s="121"/>
    </row>
    <row r="212" spans="13:15" ht="12.75">
      <c r="M212" s="121"/>
      <c r="N212" s="121"/>
      <c r="O212" s="121"/>
    </row>
    <row r="213" spans="13:15" ht="12.75">
      <c r="M213" s="121"/>
      <c r="N213" s="121"/>
      <c r="O213" s="121"/>
    </row>
    <row r="214" spans="13:15" ht="12.75">
      <c r="M214" s="121"/>
      <c r="N214" s="121"/>
      <c r="O214" s="121"/>
    </row>
    <row r="215" spans="13:15" ht="12.75">
      <c r="M215" s="121"/>
      <c r="N215" s="121"/>
      <c r="O215" s="121"/>
    </row>
    <row r="216" spans="13:15" ht="12.75">
      <c r="M216" s="121"/>
      <c r="N216" s="121"/>
      <c r="O216" s="121"/>
    </row>
    <row r="217" spans="13:15" ht="12.75">
      <c r="M217" s="121"/>
      <c r="N217" s="121"/>
      <c r="O217" s="121"/>
    </row>
    <row r="218" spans="13:15" ht="12.75">
      <c r="M218" s="121"/>
      <c r="N218" s="121"/>
      <c r="O218" s="121"/>
    </row>
    <row r="219" spans="13:15" ht="12.75">
      <c r="M219" s="121"/>
      <c r="N219" s="121"/>
      <c r="O219" s="121"/>
    </row>
    <row r="220" spans="13:15" ht="12.75">
      <c r="M220" s="121"/>
      <c r="N220" s="121"/>
      <c r="O220" s="121"/>
    </row>
    <row r="221" spans="13:15" ht="12.75">
      <c r="M221" s="121"/>
      <c r="N221" s="121"/>
      <c r="O221" s="121"/>
    </row>
    <row r="222" spans="13:15" ht="12.75">
      <c r="M222" s="121"/>
      <c r="N222" s="121"/>
      <c r="O222" s="121"/>
    </row>
    <row r="223" spans="13:15" ht="12.75">
      <c r="M223" s="121"/>
      <c r="N223" s="121"/>
      <c r="O223" s="121"/>
    </row>
    <row r="224" spans="13:15" ht="12.75">
      <c r="M224" s="121"/>
      <c r="N224" s="121"/>
      <c r="O224" s="121"/>
    </row>
    <row r="225" spans="13:15" ht="12.75">
      <c r="M225" s="121"/>
      <c r="N225" s="121"/>
      <c r="O225" s="121"/>
    </row>
    <row r="226" spans="13:15" ht="12.75">
      <c r="M226" s="121"/>
      <c r="N226" s="121"/>
      <c r="O226" s="121"/>
    </row>
    <row r="227" spans="13:15" ht="12.75">
      <c r="M227" s="121"/>
      <c r="N227" s="121"/>
      <c r="O227" s="121"/>
    </row>
    <row r="228" spans="13:15" ht="12.75">
      <c r="M228" s="121"/>
      <c r="N228" s="121"/>
      <c r="O228" s="121"/>
    </row>
    <row r="229" spans="13:15" ht="12.75">
      <c r="M229" s="121"/>
      <c r="N229" s="121"/>
      <c r="O229" s="121"/>
    </row>
    <row r="230" spans="13:15" ht="12.75">
      <c r="M230" s="121"/>
      <c r="N230" s="121"/>
      <c r="O230" s="121"/>
    </row>
    <row r="231" spans="13:15" ht="12.75">
      <c r="M231" s="121"/>
      <c r="N231" s="121"/>
      <c r="O231" s="121"/>
    </row>
    <row r="232" spans="13:15" ht="12.75">
      <c r="M232" s="121"/>
      <c r="N232" s="121"/>
      <c r="O232" s="121"/>
    </row>
    <row r="233" spans="13:15" ht="12.75">
      <c r="M233" s="121"/>
      <c r="N233" s="121"/>
      <c r="O233" s="121"/>
    </row>
    <row r="234" spans="13:15" ht="12.75">
      <c r="M234" s="121"/>
      <c r="N234" s="121"/>
      <c r="O234" s="121"/>
    </row>
    <row r="235" spans="13:15" ht="12.75">
      <c r="M235" s="121"/>
      <c r="N235" s="121"/>
      <c r="O235" s="121"/>
    </row>
    <row r="236" spans="13:15" ht="12.75">
      <c r="M236" s="121"/>
      <c r="N236" s="121"/>
      <c r="O236" s="121"/>
    </row>
    <row r="237" spans="13:15" ht="12.75">
      <c r="M237" s="121"/>
      <c r="N237" s="121"/>
      <c r="O237" s="121"/>
    </row>
    <row r="238" spans="13:15" ht="12.75">
      <c r="M238" s="121"/>
      <c r="N238" s="121"/>
      <c r="O238" s="121"/>
    </row>
    <row r="239" spans="13:15" ht="12.75">
      <c r="M239" s="121"/>
      <c r="N239" s="121"/>
      <c r="O239" s="121"/>
    </row>
    <row r="240" spans="13:15" ht="12.75">
      <c r="M240" s="121"/>
      <c r="N240" s="121"/>
      <c r="O240" s="121"/>
    </row>
    <row r="241" spans="13:15" ht="12.75">
      <c r="M241" s="121"/>
      <c r="N241" s="121"/>
      <c r="O241" s="121"/>
    </row>
    <row r="242" spans="13:15" ht="12.75">
      <c r="M242" s="121"/>
      <c r="N242" s="121"/>
      <c r="O242" s="121"/>
    </row>
    <row r="243" spans="13:15" ht="12.75">
      <c r="M243" s="121"/>
      <c r="N243" s="121"/>
      <c r="O243" s="121"/>
    </row>
    <row r="244" spans="13:15" ht="12.75">
      <c r="M244" s="121"/>
      <c r="N244" s="121"/>
      <c r="O244" s="121"/>
    </row>
    <row r="245" spans="13:15" ht="12.75">
      <c r="M245" s="121"/>
      <c r="N245" s="121"/>
      <c r="O245" s="121"/>
    </row>
    <row r="246" spans="13:15" ht="12.75">
      <c r="M246" s="121"/>
      <c r="N246" s="121"/>
      <c r="O246" s="121"/>
    </row>
    <row r="247" spans="13:15" ht="12.75">
      <c r="M247" s="121"/>
      <c r="N247" s="121"/>
      <c r="O247" s="121"/>
    </row>
    <row r="248" spans="13:15" ht="12.75">
      <c r="M248" s="121"/>
      <c r="N248" s="121"/>
      <c r="O248" s="121"/>
    </row>
    <row r="249" spans="13:15" ht="12.75">
      <c r="M249" s="121"/>
      <c r="N249" s="121"/>
      <c r="O249" s="121"/>
    </row>
    <row r="250" spans="13:15" ht="12.75">
      <c r="M250" s="121"/>
      <c r="N250" s="121"/>
      <c r="O250" s="121"/>
    </row>
    <row r="251" spans="13:15" ht="12.75">
      <c r="M251" s="121"/>
      <c r="N251" s="121"/>
      <c r="O251" s="121"/>
    </row>
    <row r="252" spans="13:15" ht="12.75">
      <c r="M252" s="121"/>
      <c r="N252" s="121"/>
      <c r="O252" s="121"/>
    </row>
    <row r="253" spans="13:15" ht="12.75">
      <c r="M253" s="121"/>
      <c r="N253" s="121"/>
      <c r="O253" s="121"/>
    </row>
    <row r="254" spans="13:15" ht="12.75">
      <c r="M254" s="121"/>
      <c r="N254" s="121"/>
      <c r="O254" s="121"/>
    </row>
    <row r="255" spans="13:15" ht="12.75">
      <c r="M255" s="121"/>
      <c r="N255" s="121"/>
      <c r="O255" s="121"/>
    </row>
    <row r="256" spans="13:15" ht="12.75">
      <c r="M256" s="121"/>
      <c r="N256" s="121"/>
      <c r="O256" s="121"/>
    </row>
    <row r="257" spans="13:15" ht="12.75">
      <c r="M257" s="121"/>
      <c r="N257" s="121"/>
      <c r="O257" s="121"/>
    </row>
    <row r="258" spans="13:15" ht="12.75">
      <c r="M258" s="121"/>
      <c r="N258" s="121"/>
      <c r="O258" s="121"/>
    </row>
    <row r="259" spans="13:15" ht="12.75">
      <c r="M259" s="121"/>
      <c r="N259" s="121"/>
      <c r="O259" s="121"/>
    </row>
    <row r="260" spans="13:15" ht="12.75">
      <c r="M260" s="121"/>
      <c r="N260" s="121"/>
      <c r="O260" s="121"/>
    </row>
    <row r="261" spans="13:15" ht="12.75">
      <c r="M261" s="121"/>
      <c r="N261" s="121"/>
      <c r="O261" s="121"/>
    </row>
    <row r="262" spans="13:15" ht="12.75">
      <c r="M262" s="121"/>
      <c r="N262" s="121"/>
      <c r="O262" s="121"/>
    </row>
    <row r="263" spans="13:15" ht="12.75">
      <c r="M263" s="121"/>
      <c r="N263" s="121"/>
      <c r="O263" s="121"/>
    </row>
    <row r="264" spans="13:15" ht="12.75">
      <c r="M264" s="121"/>
      <c r="N264" s="121"/>
      <c r="O264" s="121"/>
    </row>
    <row r="265" spans="13:15" ht="12.75">
      <c r="M265" s="121"/>
      <c r="N265" s="121"/>
      <c r="O265" s="121"/>
    </row>
    <row r="266" spans="13:15" ht="12.75">
      <c r="M266" s="121"/>
      <c r="N266" s="121"/>
      <c r="O266" s="121"/>
    </row>
    <row r="267" spans="13:15" ht="12.75">
      <c r="M267" s="121"/>
      <c r="N267" s="121"/>
      <c r="O267" s="121"/>
    </row>
    <row r="268" spans="13:15" ht="12.75">
      <c r="M268" s="121"/>
      <c r="N268" s="121"/>
      <c r="O268" s="121"/>
    </row>
    <row r="269" spans="13:15" ht="12.75">
      <c r="M269" s="121"/>
      <c r="N269" s="121"/>
      <c r="O269" s="121"/>
    </row>
    <row r="270" spans="13:15" ht="12.75">
      <c r="M270" s="121"/>
      <c r="N270" s="121"/>
      <c r="O270" s="121"/>
    </row>
    <row r="271" spans="13:15" ht="12.75">
      <c r="M271" s="121"/>
      <c r="N271" s="121"/>
      <c r="O271" s="121"/>
    </row>
    <row r="272" spans="13:15" ht="12.75">
      <c r="M272" s="121"/>
      <c r="N272" s="121"/>
      <c r="O272" s="121"/>
    </row>
    <row r="273" spans="13:15" ht="12.75">
      <c r="M273" s="121"/>
      <c r="N273" s="121"/>
      <c r="O273" s="121"/>
    </row>
    <row r="274" spans="13:15" ht="12.75">
      <c r="M274" s="121"/>
      <c r="N274" s="121"/>
      <c r="O274" s="121"/>
    </row>
    <row r="275" spans="13:15" ht="12.75">
      <c r="M275" s="121"/>
      <c r="N275" s="121"/>
      <c r="O275" s="121"/>
    </row>
    <row r="276" spans="13:15" ht="12.75">
      <c r="M276" s="121"/>
      <c r="N276" s="121"/>
      <c r="O276" s="121"/>
    </row>
    <row r="277" spans="13:15" ht="12.75">
      <c r="M277" s="121"/>
      <c r="N277" s="121"/>
      <c r="O277" s="121"/>
    </row>
    <row r="278" spans="13:15" ht="12.75">
      <c r="M278" s="121"/>
      <c r="N278" s="121"/>
      <c r="O278" s="121"/>
    </row>
    <row r="279" spans="13:15" ht="12.75">
      <c r="M279" s="121"/>
      <c r="N279" s="121"/>
      <c r="O279" s="121"/>
    </row>
    <row r="280" spans="13:15" ht="12.75">
      <c r="M280" s="121"/>
      <c r="N280" s="121"/>
      <c r="O280" s="121"/>
    </row>
    <row r="281" spans="13:15" ht="12.75">
      <c r="M281" s="121"/>
      <c r="N281" s="121"/>
      <c r="O281" s="121"/>
    </row>
    <row r="282" spans="13:15" ht="12.75">
      <c r="M282" s="121"/>
      <c r="N282" s="121"/>
      <c r="O282" s="121"/>
    </row>
    <row r="283" spans="13:15" ht="12.75">
      <c r="M283" s="121"/>
      <c r="N283" s="121"/>
      <c r="O283" s="121"/>
    </row>
    <row r="284" spans="13:15" ht="12.75">
      <c r="M284" s="121"/>
      <c r="N284" s="121"/>
      <c r="O284" s="121"/>
    </row>
    <row r="285" spans="13:15" ht="12.75">
      <c r="M285" s="121"/>
      <c r="N285" s="121"/>
      <c r="O285" s="121"/>
    </row>
    <row r="286" spans="13:15" ht="12.75">
      <c r="M286" s="121"/>
      <c r="N286" s="121"/>
      <c r="O286" s="121"/>
    </row>
    <row r="287" spans="13:15" ht="12.75">
      <c r="M287" s="121"/>
      <c r="N287" s="121"/>
      <c r="O287" s="121"/>
    </row>
    <row r="288" spans="13:15" ht="12.75">
      <c r="M288" s="121"/>
      <c r="N288" s="121"/>
      <c r="O288" s="121"/>
    </row>
    <row r="289" spans="13:15" ht="12.75">
      <c r="M289" s="121"/>
      <c r="N289" s="121"/>
      <c r="O289" s="121"/>
    </row>
    <row r="290" spans="13:15" ht="12.75">
      <c r="M290" s="121"/>
      <c r="N290" s="121"/>
      <c r="O290" s="121"/>
    </row>
    <row r="291" spans="13:15" ht="12.75">
      <c r="M291" s="121"/>
      <c r="N291" s="121"/>
      <c r="O291" s="121"/>
    </row>
    <row r="292" spans="13:15" ht="12.75">
      <c r="M292" s="121"/>
      <c r="N292" s="121"/>
      <c r="O292" s="121"/>
    </row>
    <row r="293" spans="13:15" ht="12.75">
      <c r="M293" s="121"/>
      <c r="N293" s="121"/>
      <c r="O293" s="121"/>
    </row>
    <row r="294" spans="13:15" ht="12.75">
      <c r="M294" s="121"/>
      <c r="N294" s="121"/>
      <c r="O294" s="121"/>
    </row>
    <row r="295" spans="13:15" ht="12.75">
      <c r="M295" s="121"/>
      <c r="N295" s="121"/>
      <c r="O295" s="121"/>
    </row>
    <row r="296" spans="13:15" ht="12.75">
      <c r="M296" s="121"/>
      <c r="N296" s="121"/>
      <c r="O296" s="121"/>
    </row>
    <row r="297" spans="13:15" ht="12.75">
      <c r="M297" s="121"/>
      <c r="N297" s="121"/>
      <c r="O297" s="121"/>
    </row>
    <row r="298" spans="13:15" ht="12.75">
      <c r="M298" s="121"/>
      <c r="N298" s="121"/>
      <c r="O298" s="121"/>
    </row>
    <row r="299" spans="13:15" ht="12.75">
      <c r="M299" s="121"/>
      <c r="N299" s="121"/>
      <c r="O299" s="121"/>
    </row>
    <row r="300" spans="13:15" ht="12.75">
      <c r="M300" s="121"/>
      <c r="N300" s="121"/>
      <c r="O300" s="121"/>
    </row>
    <row r="301" spans="13:15" ht="12.75">
      <c r="M301" s="121"/>
      <c r="N301" s="121"/>
      <c r="O301" s="121"/>
    </row>
    <row r="302" spans="13:15" ht="12.75">
      <c r="M302" s="121"/>
      <c r="N302" s="121"/>
      <c r="O302" s="121"/>
    </row>
    <row r="303" spans="13:15" ht="12.75">
      <c r="M303" s="121"/>
      <c r="N303" s="121"/>
      <c r="O303" s="121"/>
    </row>
    <row r="304" spans="13:15" ht="12.75">
      <c r="M304" s="121"/>
      <c r="N304" s="121"/>
      <c r="O304" s="121"/>
    </row>
    <row r="305" spans="13:15" ht="12.75">
      <c r="M305" s="121"/>
      <c r="N305" s="121"/>
      <c r="O305" s="121"/>
    </row>
    <row r="306" spans="13:15" ht="12.75">
      <c r="M306" s="121"/>
      <c r="N306" s="121"/>
      <c r="O306" s="121"/>
    </row>
    <row r="307" spans="13:15" ht="12.75">
      <c r="M307" s="121"/>
      <c r="N307" s="121"/>
      <c r="O307" s="121"/>
    </row>
    <row r="308" spans="13:15" ht="12.75">
      <c r="M308" s="121"/>
      <c r="N308" s="121"/>
      <c r="O308" s="121"/>
    </row>
    <row r="309" spans="13:15" ht="12.75">
      <c r="M309" s="121"/>
      <c r="N309" s="121"/>
      <c r="O309" s="121"/>
    </row>
    <row r="310" spans="13:15" ht="12.75">
      <c r="M310" s="121"/>
      <c r="N310" s="121"/>
      <c r="O310" s="121"/>
    </row>
    <row r="311" spans="13:15" ht="12.75">
      <c r="M311" s="121"/>
      <c r="N311" s="121"/>
      <c r="O311" s="121"/>
    </row>
    <row r="312" spans="13:15" ht="12.75">
      <c r="M312" s="121"/>
      <c r="N312" s="121"/>
      <c r="O312" s="121"/>
    </row>
    <row r="313" spans="13:15" ht="12.75">
      <c r="M313" s="121"/>
      <c r="N313" s="121"/>
      <c r="O313" s="121"/>
    </row>
    <row r="314" spans="13:15" ht="12.75">
      <c r="M314" s="121"/>
      <c r="N314" s="121"/>
      <c r="O314" s="121"/>
    </row>
    <row r="315" spans="13:15" ht="12.75">
      <c r="M315" s="121"/>
      <c r="N315" s="121"/>
      <c r="O315" s="121"/>
    </row>
    <row r="316" spans="13:15" ht="12.75">
      <c r="M316" s="121"/>
      <c r="N316" s="121"/>
      <c r="O316" s="121"/>
    </row>
    <row r="317" spans="13:15" ht="12.75">
      <c r="M317" s="121"/>
      <c r="N317" s="121"/>
      <c r="O317" s="121"/>
    </row>
    <row r="318" spans="13:15" ht="12.75">
      <c r="M318" s="121"/>
      <c r="N318" s="121"/>
      <c r="O318" s="121"/>
    </row>
    <row r="319" spans="13:15" ht="12.75">
      <c r="M319" s="121"/>
      <c r="N319" s="121"/>
      <c r="O319" s="121"/>
    </row>
    <row r="320" spans="13:15" ht="12.75">
      <c r="M320" s="121"/>
      <c r="N320" s="121"/>
      <c r="O320" s="121"/>
    </row>
    <row r="321" spans="13:15" ht="12.75">
      <c r="M321" s="121"/>
      <c r="N321" s="121"/>
      <c r="O321" s="121"/>
    </row>
    <row r="322" spans="13:15" ht="12.75">
      <c r="M322" s="121"/>
      <c r="N322" s="121"/>
      <c r="O322" s="121"/>
    </row>
    <row r="323" spans="13:15" ht="12.75">
      <c r="M323" s="121"/>
      <c r="N323" s="121"/>
      <c r="O323" s="121"/>
    </row>
    <row r="324" spans="13:15" ht="12.75">
      <c r="M324" s="121"/>
      <c r="N324" s="121"/>
      <c r="O324" s="121"/>
    </row>
    <row r="325" spans="13:15" ht="12.75">
      <c r="M325" s="121"/>
      <c r="N325" s="121"/>
      <c r="O325" s="121"/>
    </row>
    <row r="326" spans="13:15" ht="12.75">
      <c r="M326" s="121"/>
      <c r="N326" s="121"/>
      <c r="O326" s="121"/>
    </row>
    <row r="327" spans="13:15" ht="12.75">
      <c r="M327" s="121"/>
      <c r="N327" s="121"/>
      <c r="O327" s="121"/>
    </row>
    <row r="328" spans="13:15" ht="12.75">
      <c r="M328" s="121"/>
      <c r="N328" s="121"/>
      <c r="O328" s="121"/>
    </row>
    <row r="329" spans="13:15" ht="12.75">
      <c r="M329" s="121"/>
      <c r="N329" s="121"/>
      <c r="O329" s="121"/>
    </row>
    <row r="330" spans="13:15" ht="12.75">
      <c r="M330" s="121"/>
      <c r="N330" s="121"/>
      <c r="O330" s="121"/>
    </row>
    <row r="331" spans="13:15" ht="12.75">
      <c r="M331" s="121"/>
      <c r="N331" s="121"/>
      <c r="O331" s="121"/>
    </row>
    <row r="332" spans="13:15" ht="12.75">
      <c r="M332" s="121"/>
      <c r="N332" s="121"/>
      <c r="O332" s="121"/>
    </row>
    <row r="333" spans="13:15" ht="12.75">
      <c r="M333" s="121"/>
      <c r="N333" s="121"/>
      <c r="O333" s="121"/>
    </row>
    <row r="334" spans="13:15" ht="12.75">
      <c r="M334" s="121"/>
      <c r="N334" s="121"/>
      <c r="O334" s="121"/>
    </row>
    <row r="335" spans="13:15" ht="12.75">
      <c r="M335" s="121"/>
      <c r="N335" s="121"/>
      <c r="O335" s="121"/>
    </row>
    <row r="336" spans="13:15" ht="12.75">
      <c r="M336" s="121"/>
      <c r="N336" s="121"/>
      <c r="O336" s="121"/>
    </row>
    <row r="337" spans="13:15" ht="12.75">
      <c r="M337" s="121"/>
      <c r="N337" s="121"/>
      <c r="O337" s="121"/>
    </row>
    <row r="338" spans="13:15" ht="12.75">
      <c r="M338" s="121"/>
      <c r="N338" s="121"/>
      <c r="O338" s="121"/>
    </row>
    <row r="339" spans="13:15" ht="12.75">
      <c r="M339" s="121"/>
      <c r="N339" s="121"/>
      <c r="O339" s="121"/>
    </row>
    <row r="340" spans="13:15" ht="12.75">
      <c r="M340" s="121"/>
      <c r="N340" s="121"/>
      <c r="O340" s="121"/>
    </row>
    <row r="341" spans="13:15" ht="12.75">
      <c r="M341" s="121"/>
      <c r="N341" s="121"/>
      <c r="O341" s="121"/>
    </row>
    <row r="342" spans="13:15" ht="12.75">
      <c r="M342" s="121"/>
      <c r="N342" s="121"/>
      <c r="O342" s="121"/>
    </row>
    <row r="343" spans="13:15" ht="12.75">
      <c r="M343" s="121"/>
      <c r="N343" s="121"/>
      <c r="O343" s="121"/>
    </row>
    <row r="344" spans="13:15" ht="12.75">
      <c r="M344" s="121"/>
      <c r="N344" s="121"/>
      <c r="O344" s="121"/>
    </row>
    <row r="345" spans="13:15" ht="12.75">
      <c r="M345" s="121"/>
      <c r="N345" s="121"/>
      <c r="O345" s="121"/>
    </row>
    <row r="346" spans="13:15" ht="12.75">
      <c r="M346" s="121"/>
      <c r="N346" s="121"/>
      <c r="O346" s="121"/>
    </row>
    <row r="347" spans="13:15" ht="12.75">
      <c r="M347" s="121"/>
      <c r="N347" s="121"/>
      <c r="O347" s="121"/>
    </row>
    <row r="348" spans="13:15" ht="12.75">
      <c r="M348" s="121"/>
      <c r="N348" s="121"/>
      <c r="O348" s="121"/>
    </row>
    <row r="349" spans="13:15" ht="12.75">
      <c r="M349" s="121"/>
      <c r="N349" s="121"/>
      <c r="O349" s="121"/>
    </row>
    <row r="350" spans="13:15" ht="12.75">
      <c r="M350" s="121"/>
      <c r="N350" s="121"/>
      <c r="O350" s="121"/>
    </row>
    <row r="351" spans="13:15" ht="12.75">
      <c r="M351" s="121"/>
      <c r="N351" s="121"/>
      <c r="O351" s="121"/>
    </row>
    <row r="352" spans="13:15" ht="12.75">
      <c r="M352" s="121"/>
      <c r="N352" s="121"/>
      <c r="O352" s="121"/>
    </row>
    <row r="353" spans="13:15" ht="12.75">
      <c r="M353" s="121"/>
      <c r="N353" s="121"/>
      <c r="O353" s="121"/>
    </row>
    <row r="354" spans="13:15" ht="12.75">
      <c r="M354" s="121"/>
      <c r="N354" s="121"/>
      <c r="O354" s="121"/>
    </row>
    <row r="355" spans="13:15" ht="12.75">
      <c r="M355" s="121"/>
      <c r="N355" s="121"/>
      <c r="O355" s="121"/>
    </row>
    <row r="356" spans="13:15" ht="12.75">
      <c r="M356" s="121"/>
      <c r="N356" s="121"/>
      <c r="O356" s="121"/>
    </row>
    <row r="357" spans="13:15" ht="12.75">
      <c r="M357" s="121"/>
      <c r="N357" s="121"/>
      <c r="O357" s="121"/>
    </row>
    <row r="358" spans="13:15" ht="12.75">
      <c r="M358" s="121"/>
      <c r="N358" s="121"/>
      <c r="O358" s="121"/>
    </row>
    <row r="359" spans="13:15" ht="12.75">
      <c r="M359" s="121"/>
      <c r="N359" s="121"/>
      <c r="O359" s="121"/>
    </row>
    <row r="360" spans="13:15" ht="12.75">
      <c r="M360" s="121"/>
      <c r="N360" s="121"/>
      <c r="O360" s="121"/>
    </row>
    <row r="361" spans="13:15" ht="12.75">
      <c r="M361" s="121"/>
      <c r="N361" s="121"/>
      <c r="O361" s="121"/>
    </row>
    <row r="362" spans="13:15" ht="12.75">
      <c r="M362" s="121"/>
      <c r="N362" s="121"/>
      <c r="O362" s="121"/>
    </row>
    <row r="363" spans="13:15" ht="12.75">
      <c r="M363" s="121"/>
      <c r="N363" s="121"/>
      <c r="O363" s="121"/>
    </row>
    <row r="364" spans="13:15" ht="12.75">
      <c r="M364" s="121"/>
      <c r="N364" s="121"/>
      <c r="O364" s="121"/>
    </row>
    <row r="365" spans="13:15" ht="12.75">
      <c r="M365" s="121"/>
      <c r="N365" s="121"/>
      <c r="O365" s="121"/>
    </row>
    <row r="366" spans="13:15" ht="12.75">
      <c r="M366" s="121"/>
      <c r="N366" s="121"/>
      <c r="O366" s="121"/>
    </row>
    <row r="367" spans="13:15" ht="12.75">
      <c r="M367" s="121"/>
      <c r="N367" s="121"/>
      <c r="O367" s="121"/>
    </row>
    <row r="368" spans="13:15" ht="12.75">
      <c r="M368" s="121"/>
      <c r="N368" s="121"/>
      <c r="O368" s="121"/>
    </row>
    <row r="369" spans="13:15" ht="12.75">
      <c r="M369" s="121"/>
      <c r="N369" s="121"/>
      <c r="O369" s="121"/>
    </row>
    <row r="370" spans="13:15" ht="12.75">
      <c r="M370" s="121"/>
      <c r="N370" s="121"/>
      <c r="O370" s="121"/>
    </row>
    <row r="371" spans="13:15" ht="12.75">
      <c r="M371" s="121"/>
      <c r="N371" s="121"/>
      <c r="O371" s="121"/>
    </row>
    <row r="372" spans="13:15" ht="12.75">
      <c r="M372" s="121"/>
      <c r="N372" s="121"/>
      <c r="O372" s="121"/>
    </row>
    <row r="373" spans="13:15" ht="12.75">
      <c r="M373" s="121"/>
      <c r="N373" s="121"/>
      <c r="O373" s="121"/>
    </row>
    <row r="374" spans="13:15" ht="12.75">
      <c r="M374" s="121"/>
      <c r="N374" s="121"/>
      <c r="O374" s="121"/>
    </row>
    <row r="375" spans="13:15" ht="12.75">
      <c r="M375" s="121"/>
      <c r="N375" s="121"/>
      <c r="O375" s="121"/>
    </row>
    <row r="376" spans="13:15" ht="12.75">
      <c r="M376" s="121"/>
      <c r="N376" s="121"/>
      <c r="O376" s="121"/>
    </row>
    <row r="377" spans="13:15" ht="12.75">
      <c r="M377" s="121"/>
      <c r="N377" s="121"/>
      <c r="O377" s="121"/>
    </row>
    <row r="378" spans="13:15" ht="12.75">
      <c r="M378" s="121"/>
      <c r="N378" s="121"/>
      <c r="O378" s="121"/>
    </row>
    <row r="379" spans="13:15" ht="12.75">
      <c r="M379" s="121"/>
      <c r="N379" s="121"/>
      <c r="O379" s="121"/>
    </row>
    <row r="380" spans="13:15" ht="12.75">
      <c r="M380" s="121"/>
      <c r="N380" s="121"/>
      <c r="O380" s="121"/>
    </row>
    <row r="381" spans="13:15" ht="12.75">
      <c r="M381" s="121"/>
      <c r="N381" s="121"/>
      <c r="O381" s="121"/>
    </row>
    <row r="382" spans="13:15" ht="12.75">
      <c r="M382" s="121"/>
      <c r="N382" s="121"/>
      <c r="O382" s="121"/>
    </row>
    <row r="383" spans="13:15" ht="12.75">
      <c r="M383" s="121"/>
      <c r="N383" s="121"/>
      <c r="O383" s="121"/>
    </row>
    <row r="384" spans="13:15" ht="12.75">
      <c r="M384" s="121"/>
      <c r="N384" s="121"/>
      <c r="O384" s="121"/>
    </row>
    <row r="385" spans="13:15" ht="12.75">
      <c r="M385" s="121"/>
      <c r="N385" s="121"/>
      <c r="O385" s="121"/>
    </row>
    <row r="386" spans="13:15" ht="12.75">
      <c r="M386" s="121"/>
      <c r="N386" s="121"/>
      <c r="O386" s="121"/>
    </row>
    <row r="387" spans="13:15" ht="12.75">
      <c r="M387" s="121"/>
      <c r="N387" s="121"/>
      <c r="O387" s="121"/>
    </row>
    <row r="388" spans="13:15" ht="12.75">
      <c r="M388" s="121"/>
      <c r="N388" s="121"/>
      <c r="O388" s="121"/>
    </row>
    <row r="389" spans="13:15" ht="12.75">
      <c r="M389" s="121"/>
      <c r="N389" s="121"/>
      <c r="O389" s="121"/>
    </row>
    <row r="390" spans="13:15" ht="12.75">
      <c r="M390" s="121"/>
      <c r="N390" s="121"/>
      <c r="O390" s="121"/>
    </row>
    <row r="391" spans="13:15" ht="12.75">
      <c r="M391" s="121"/>
      <c r="N391" s="121"/>
      <c r="O391" s="121"/>
    </row>
    <row r="392" spans="13:15" ht="12.75">
      <c r="M392" s="121"/>
      <c r="N392" s="121"/>
      <c r="O392" s="121"/>
    </row>
    <row r="393" spans="13:15" ht="12.75">
      <c r="M393" s="121"/>
      <c r="N393" s="121"/>
      <c r="O393" s="121"/>
    </row>
    <row r="394" spans="13:15" ht="12.75">
      <c r="M394" s="121"/>
      <c r="N394" s="121"/>
      <c r="O394" s="121"/>
    </row>
    <row r="395" spans="13:15" ht="12.75">
      <c r="M395" s="121"/>
      <c r="N395" s="121"/>
      <c r="O395" s="121"/>
    </row>
    <row r="396" spans="13:15" ht="12.75">
      <c r="M396" s="121"/>
      <c r="N396" s="121"/>
      <c r="O396" s="121"/>
    </row>
    <row r="397" spans="13:15" ht="12.75">
      <c r="M397" s="121"/>
      <c r="N397" s="121"/>
      <c r="O397" s="121"/>
    </row>
    <row r="398" spans="13:15" ht="12.75">
      <c r="M398" s="121"/>
      <c r="N398" s="121"/>
      <c r="O398" s="121"/>
    </row>
    <row r="399" spans="13:15" ht="12.75">
      <c r="M399" s="121"/>
      <c r="N399" s="121"/>
      <c r="O399" s="121"/>
    </row>
    <row r="400" spans="13:15" ht="12.75">
      <c r="M400" s="121"/>
      <c r="N400" s="121"/>
      <c r="O400" s="121"/>
    </row>
    <row r="401" spans="13:15" ht="12.75">
      <c r="M401" s="121"/>
      <c r="N401" s="121"/>
      <c r="O401" s="121"/>
    </row>
    <row r="402" spans="13:15" ht="12.75">
      <c r="M402" s="121"/>
      <c r="N402" s="121"/>
      <c r="O402" s="121"/>
    </row>
    <row r="403" spans="13:15" ht="12.75">
      <c r="M403" s="121"/>
      <c r="N403" s="121"/>
      <c r="O403" s="121"/>
    </row>
    <row r="404" spans="13:15" ht="12.75">
      <c r="M404" s="121"/>
      <c r="N404" s="121"/>
      <c r="O404" s="121"/>
    </row>
    <row r="405" spans="13:15" ht="12.75">
      <c r="M405" s="121"/>
      <c r="N405" s="121"/>
      <c r="O405" s="121"/>
    </row>
    <row r="406" spans="13:15" ht="12.75">
      <c r="M406" s="121"/>
      <c r="N406" s="121"/>
      <c r="O406" s="121"/>
    </row>
    <row r="407" spans="13:15" ht="12.75">
      <c r="M407" s="121"/>
      <c r="N407" s="121"/>
      <c r="O407" s="121"/>
    </row>
    <row r="408" spans="13:15" ht="12.75">
      <c r="M408" s="121"/>
      <c r="N408" s="121"/>
      <c r="O408" s="121"/>
    </row>
    <row r="409" spans="13:15" ht="12.75">
      <c r="M409" s="121"/>
      <c r="N409" s="121"/>
      <c r="O409" s="121"/>
    </row>
    <row r="410" spans="13:15" ht="12.75">
      <c r="M410" s="121"/>
      <c r="N410" s="121"/>
      <c r="O410" s="121"/>
    </row>
    <row r="411" spans="13:15" ht="12.75">
      <c r="M411" s="121"/>
      <c r="N411" s="121"/>
      <c r="O411" s="121"/>
    </row>
    <row r="412" spans="13:15" ht="12.75">
      <c r="M412" s="121"/>
      <c r="N412" s="121"/>
      <c r="O412" s="121"/>
    </row>
    <row r="413" spans="13:15" ht="12.75">
      <c r="M413" s="121"/>
      <c r="N413" s="121"/>
      <c r="O413" s="121"/>
    </row>
    <row r="414" spans="13:15" ht="12.75">
      <c r="M414" s="121"/>
      <c r="N414" s="121"/>
      <c r="O414" s="121"/>
    </row>
    <row r="415" spans="13:15" ht="12.75">
      <c r="M415" s="121"/>
      <c r="N415" s="121"/>
      <c r="O415" s="121"/>
    </row>
    <row r="416" spans="13:15" ht="12.75">
      <c r="M416" s="121"/>
      <c r="N416" s="121"/>
      <c r="O416" s="121"/>
    </row>
    <row r="417" spans="13:15" ht="12.75">
      <c r="M417" s="121"/>
      <c r="N417" s="121"/>
      <c r="O417" s="121"/>
    </row>
    <row r="418" spans="13:15" ht="12.75">
      <c r="M418" s="121"/>
      <c r="N418" s="121"/>
      <c r="O418" s="121"/>
    </row>
    <row r="419" spans="13:15" ht="12.75">
      <c r="M419" s="121"/>
      <c r="N419" s="121"/>
      <c r="O419" s="121"/>
    </row>
    <row r="420" spans="13:15" ht="12.75">
      <c r="M420" s="121"/>
      <c r="N420" s="121"/>
      <c r="O420" s="121"/>
    </row>
    <row r="421" spans="13:15" ht="12.75">
      <c r="M421" s="121"/>
      <c r="N421" s="121"/>
      <c r="O421" s="121"/>
    </row>
    <row r="422" spans="13:15" ht="12.75">
      <c r="M422" s="121"/>
      <c r="N422" s="121"/>
      <c r="O422" s="121"/>
    </row>
    <row r="423" spans="13:15" ht="12.75">
      <c r="M423" s="121"/>
      <c r="N423" s="121"/>
      <c r="O423" s="121"/>
    </row>
    <row r="424" spans="13:15" ht="12.75">
      <c r="M424" s="121"/>
      <c r="N424" s="121"/>
      <c r="O424" s="121"/>
    </row>
    <row r="425" spans="13:15" ht="12.75">
      <c r="M425" s="121"/>
      <c r="N425" s="121"/>
      <c r="O425" s="121"/>
    </row>
    <row r="426" spans="13:15" ht="12.75">
      <c r="M426" s="121"/>
      <c r="N426" s="121"/>
      <c r="O426" s="121"/>
    </row>
    <row r="427" spans="13:15" ht="12.75">
      <c r="M427" s="121"/>
      <c r="N427" s="121"/>
      <c r="O427" s="121"/>
    </row>
    <row r="428" spans="13:15" ht="12.75">
      <c r="M428" s="121"/>
      <c r="N428" s="121"/>
      <c r="O428" s="121"/>
    </row>
    <row r="429" spans="13:15" ht="12.75">
      <c r="M429" s="121"/>
      <c r="N429" s="121"/>
      <c r="O429" s="121"/>
    </row>
    <row r="430" spans="13:15" ht="12.75">
      <c r="M430" s="121"/>
      <c r="N430" s="121"/>
      <c r="O430" s="121"/>
    </row>
    <row r="431" spans="13:15" ht="12.75">
      <c r="M431" s="121"/>
      <c r="N431" s="121"/>
      <c r="O431" s="121"/>
    </row>
    <row r="432" spans="13:15" ht="12.75">
      <c r="M432" s="121"/>
      <c r="N432" s="121"/>
      <c r="O432" s="121"/>
    </row>
    <row r="433" spans="13:15" ht="12.75">
      <c r="M433" s="121"/>
      <c r="N433" s="121"/>
      <c r="O433" s="121"/>
    </row>
    <row r="434" spans="13:15" ht="12.75">
      <c r="M434" s="121"/>
      <c r="N434" s="121"/>
      <c r="O434" s="121"/>
    </row>
    <row r="435" spans="13:15" ht="12.75">
      <c r="M435" s="121"/>
      <c r="N435" s="121"/>
      <c r="O435" s="121"/>
    </row>
    <row r="436" spans="13:15" ht="12.75">
      <c r="M436" s="121"/>
      <c r="N436" s="121"/>
      <c r="O436" s="121"/>
    </row>
    <row r="437" spans="13:15" ht="12.75">
      <c r="M437" s="121"/>
      <c r="N437" s="121"/>
      <c r="O437" s="121"/>
    </row>
    <row r="438" spans="13:15" ht="12.75">
      <c r="M438" s="121"/>
      <c r="N438" s="121"/>
      <c r="O438" s="121"/>
    </row>
    <row r="439" spans="13:15" ht="12.75">
      <c r="M439" s="121"/>
      <c r="N439" s="121"/>
      <c r="O439" s="121"/>
    </row>
    <row r="440" spans="13:15" ht="12.75">
      <c r="M440" s="121"/>
      <c r="N440" s="121"/>
      <c r="O440" s="121"/>
    </row>
    <row r="441" spans="13:15" ht="12.75">
      <c r="M441" s="121"/>
      <c r="N441" s="121"/>
      <c r="O441" s="121"/>
    </row>
    <row r="442" spans="13:15" ht="12.75">
      <c r="M442" s="121"/>
      <c r="N442" s="121"/>
      <c r="O442" s="121"/>
    </row>
    <row r="443" spans="13:15" ht="12.75">
      <c r="M443" s="121"/>
      <c r="N443" s="121"/>
      <c r="O443" s="121"/>
    </row>
    <row r="444" spans="13:15" ht="12.75">
      <c r="M444" s="121"/>
      <c r="N444" s="121"/>
      <c r="O444" s="121"/>
    </row>
    <row r="445" spans="13:15" ht="12.75">
      <c r="M445" s="121"/>
      <c r="N445" s="121"/>
      <c r="O445" s="121"/>
    </row>
    <row r="446" spans="13:15" ht="12.75">
      <c r="M446" s="121"/>
      <c r="N446" s="121"/>
      <c r="O446" s="121"/>
    </row>
    <row r="447" spans="13:15" ht="12.75">
      <c r="M447" s="121"/>
      <c r="N447" s="121"/>
      <c r="O447" s="121"/>
    </row>
    <row r="448" spans="13:15" ht="12.75">
      <c r="M448" s="121"/>
      <c r="N448" s="121"/>
      <c r="O448" s="121"/>
    </row>
    <row r="449" spans="13:15" ht="12.75">
      <c r="M449" s="121"/>
      <c r="N449" s="121"/>
      <c r="O449" s="121"/>
    </row>
    <row r="450" spans="13:15" ht="12.75">
      <c r="M450" s="121"/>
      <c r="N450" s="121"/>
      <c r="O450" s="121"/>
    </row>
    <row r="451" spans="13:15" ht="12.75">
      <c r="M451" s="121"/>
      <c r="N451" s="121"/>
      <c r="O451" s="121"/>
    </row>
    <row r="452" spans="13:15" ht="12.75">
      <c r="M452" s="121"/>
      <c r="N452" s="121"/>
      <c r="O452" s="121"/>
    </row>
    <row r="453" spans="13:15" ht="12.75">
      <c r="M453" s="121"/>
      <c r="N453" s="121"/>
      <c r="O453" s="121"/>
    </row>
    <row r="454" spans="13:15" ht="12.75">
      <c r="M454" s="121"/>
      <c r="N454" s="121"/>
      <c r="O454" s="121"/>
    </row>
    <row r="455" spans="13:15" ht="12.75">
      <c r="M455" s="121"/>
      <c r="N455" s="121"/>
      <c r="O455" s="121"/>
    </row>
    <row r="456" spans="13:15" ht="12.75">
      <c r="M456" s="121"/>
      <c r="N456" s="121"/>
      <c r="O456" s="121"/>
    </row>
    <row r="457" spans="13:15" ht="12.75">
      <c r="M457" s="121"/>
      <c r="N457" s="121"/>
      <c r="O457" s="121"/>
    </row>
    <row r="458" spans="13:15" ht="12.75">
      <c r="M458" s="121"/>
      <c r="N458" s="121"/>
      <c r="O458" s="121"/>
    </row>
    <row r="459" spans="13:15" ht="12.75">
      <c r="M459" s="121"/>
      <c r="N459" s="121"/>
      <c r="O459" s="121"/>
    </row>
    <row r="460" spans="13:15" ht="12.75">
      <c r="M460" s="121"/>
      <c r="N460" s="121"/>
      <c r="O460" s="121"/>
    </row>
    <row r="461" spans="13:15" ht="12.75">
      <c r="M461" s="121"/>
      <c r="N461" s="121"/>
      <c r="O461" s="121"/>
    </row>
    <row r="462" spans="13:15" ht="12.75">
      <c r="M462" s="121"/>
      <c r="N462" s="121"/>
      <c r="O462" s="121"/>
    </row>
    <row r="463" spans="13:15" ht="12.75">
      <c r="M463" s="121"/>
      <c r="N463" s="121"/>
      <c r="O463" s="121"/>
    </row>
    <row r="464" spans="13:15" ht="12.75">
      <c r="M464" s="121"/>
      <c r="N464" s="121"/>
      <c r="O464" s="121"/>
    </row>
    <row r="465" spans="13:15" ht="12.75">
      <c r="M465" s="121"/>
      <c r="N465" s="121"/>
      <c r="O465" s="121"/>
    </row>
    <row r="466" spans="13:15" ht="12.75">
      <c r="M466" s="121"/>
      <c r="N466" s="121"/>
      <c r="O466" s="121"/>
    </row>
    <row r="467" spans="13:15" ht="12.75">
      <c r="M467" s="121"/>
      <c r="N467" s="121"/>
      <c r="O467" s="121"/>
    </row>
    <row r="468" spans="13:15" ht="12.75">
      <c r="M468" s="121"/>
      <c r="N468" s="121"/>
      <c r="O468" s="121"/>
    </row>
    <row r="469" spans="13:15" ht="12.75">
      <c r="M469" s="121"/>
      <c r="N469" s="121"/>
      <c r="O469" s="121"/>
    </row>
    <row r="470" spans="13:15" ht="12.75">
      <c r="M470" s="121"/>
      <c r="N470" s="121"/>
      <c r="O470" s="121"/>
    </row>
    <row r="471" spans="13:15" ht="12.75">
      <c r="M471" s="121"/>
      <c r="N471" s="121"/>
      <c r="O471" s="121"/>
    </row>
    <row r="472" spans="13:15" ht="12.75">
      <c r="M472" s="121"/>
      <c r="N472" s="121"/>
      <c r="O472" s="121"/>
    </row>
    <row r="473" spans="13:15" ht="12.75">
      <c r="M473" s="121"/>
      <c r="N473" s="121"/>
      <c r="O473" s="121"/>
    </row>
    <row r="474" spans="13:15" ht="12.75">
      <c r="M474" s="121"/>
      <c r="N474" s="121"/>
      <c r="O474" s="121"/>
    </row>
    <row r="475" spans="13:15" ht="12.75">
      <c r="M475" s="121"/>
      <c r="N475" s="121"/>
      <c r="O475" s="121"/>
    </row>
    <row r="476" spans="13:15" ht="12.75">
      <c r="M476" s="121"/>
      <c r="N476" s="121"/>
      <c r="O476" s="121"/>
    </row>
    <row r="477" spans="13:15" ht="12.75">
      <c r="M477" s="121"/>
      <c r="N477" s="121"/>
      <c r="O477" s="121"/>
    </row>
    <row r="478" spans="13:15" ht="12.75">
      <c r="M478" s="121"/>
      <c r="N478" s="121"/>
      <c r="O478" s="121"/>
    </row>
    <row r="479" spans="13:15" ht="12.75">
      <c r="M479" s="121"/>
      <c r="N479" s="121"/>
      <c r="O479" s="121"/>
    </row>
    <row r="480" spans="13:15" ht="12.75">
      <c r="M480" s="121"/>
      <c r="N480" s="121"/>
      <c r="O480" s="121"/>
    </row>
    <row r="481" spans="13:15" ht="12.75">
      <c r="M481" s="121"/>
      <c r="N481" s="121"/>
      <c r="O481" s="121"/>
    </row>
    <row r="482" spans="13:15" ht="12.75">
      <c r="M482" s="121"/>
      <c r="N482" s="121"/>
      <c r="O482" s="121"/>
    </row>
    <row r="483" spans="13:15" ht="12.75">
      <c r="M483" s="121"/>
      <c r="N483" s="121"/>
      <c r="O483" s="121"/>
    </row>
    <row r="484" spans="13:15" ht="12.75">
      <c r="M484" s="121"/>
      <c r="N484" s="121"/>
      <c r="O484" s="121"/>
    </row>
    <row r="485" spans="13:15" ht="12.75">
      <c r="M485" s="121"/>
      <c r="N485" s="121"/>
      <c r="O485" s="121"/>
    </row>
    <row r="486" spans="13:15" ht="12.75">
      <c r="M486" s="121"/>
      <c r="N486" s="121"/>
      <c r="O486" s="121"/>
    </row>
    <row r="487" spans="13:15" ht="12.75">
      <c r="M487" s="121"/>
      <c r="N487" s="121"/>
      <c r="O487" s="121"/>
    </row>
    <row r="488" spans="13:15" ht="12.75">
      <c r="M488" s="121"/>
      <c r="N488" s="121"/>
      <c r="O488" s="121"/>
    </row>
    <row r="489" spans="13:15" ht="12.75">
      <c r="M489" s="121"/>
      <c r="N489" s="121"/>
      <c r="O489" s="121"/>
    </row>
    <row r="490" spans="13:15" ht="12.75">
      <c r="M490" s="121"/>
      <c r="N490" s="121"/>
      <c r="O490" s="121"/>
    </row>
    <row r="491" spans="13:15" ht="12.75">
      <c r="M491" s="121"/>
      <c r="N491" s="121"/>
      <c r="O491" s="121"/>
    </row>
    <row r="492" spans="13:15" ht="12.75">
      <c r="M492" s="121"/>
      <c r="N492" s="121"/>
      <c r="O492" s="121"/>
    </row>
    <row r="493" spans="13:15" ht="12.75">
      <c r="M493" s="121"/>
      <c r="N493" s="121"/>
      <c r="O493" s="121"/>
    </row>
    <row r="494" spans="13:15" ht="12.75">
      <c r="M494" s="121"/>
      <c r="N494" s="121"/>
      <c r="O494" s="121"/>
    </row>
    <row r="495" spans="13:15" ht="12.75">
      <c r="M495" s="121"/>
      <c r="N495" s="121"/>
      <c r="O495" s="121"/>
    </row>
    <row r="496" spans="13:15" ht="12.75">
      <c r="M496" s="121"/>
      <c r="N496" s="121"/>
      <c r="O496" s="121"/>
    </row>
    <row r="497" spans="13:15" ht="12.75">
      <c r="M497" s="121"/>
      <c r="N497" s="121"/>
      <c r="O497" s="121"/>
    </row>
    <row r="498" spans="13:15" ht="12.75">
      <c r="M498" s="121"/>
      <c r="N498" s="121"/>
      <c r="O498" s="121"/>
    </row>
    <row r="499" spans="13:15" ht="12.75">
      <c r="M499" s="121"/>
      <c r="N499" s="121"/>
      <c r="O499" s="121"/>
    </row>
    <row r="500" spans="13:15" ht="12.75">
      <c r="M500" s="121"/>
      <c r="N500" s="121"/>
      <c r="O500" s="121"/>
    </row>
    <row r="501" spans="13:15" ht="12.75">
      <c r="M501" s="121"/>
      <c r="N501" s="121"/>
      <c r="O501" s="121"/>
    </row>
    <row r="502" spans="13:15" ht="12.75">
      <c r="M502" s="121"/>
      <c r="N502" s="121"/>
      <c r="O502" s="121"/>
    </row>
    <row r="503" spans="13:15" ht="12.75">
      <c r="M503" s="121"/>
      <c r="N503" s="121"/>
      <c r="O503" s="121"/>
    </row>
    <row r="504" spans="13:15" ht="12.75">
      <c r="M504" s="121"/>
      <c r="N504" s="121"/>
      <c r="O504" s="121"/>
    </row>
    <row r="505" spans="13:15" ht="12.75">
      <c r="M505" s="121"/>
      <c r="N505" s="121"/>
      <c r="O505" s="121"/>
    </row>
    <row r="506" spans="13:15" ht="12.75">
      <c r="M506" s="121"/>
      <c r="N506" s="121"/>
      <c r="O506" s="121"/>
    </row>
    <row r="507" spans="13:15" ht="12.75">
      <c r="M507" s="121"/>
      <c r="N507" s="121"/>
      <c r="O507" s="121"/>
    </row>
    <row r="508" spans="13:15" ht="12.75">
      <c r="M508" s="121"/>
      <c r="N508" s="121"/>
      <c r="O508" s="121"/>
    </row>
    <row r="509" spans="13:15" ht="12.75">
      <c r="M509" s="121"/>
      <c r="N509" s="121"/>
      <c r="O509" s="121"/>
    </row>
    <row r="510" spans="13:15" ht="12.75">
      <c r="M510" s="121"/>
      <c r="N510" s="121"/>
      <c r="O510" s="121"/>
    </row>
    <row r="511" spans="13:15" ht="12.75">
      <c r="M511" s="121"/>
      <c r="N511" s="121"/>
      <c r="O511" s="121"/>
    </row>
    <row r="512" spans="13:15" ht="12.75">
      <c r="M512" s="121"/>
      <c r="N512" s="121"/>
      <c r="O512" s="121"/>
    </row>
    <row r="513" spans="13:15" ht="12.75">
      <c r="M513" s="121"/>
      <c r="N513" s="121"/>
      <c r="O513" s="121"/>
    </row>
    <row r="514" spans="13:15" ht="12.75">
      <c r="M514" s="121"/>
      <c r="N514" s="121"/>
      <c r="O514" s="121"/>
    </row>
    <row r="515" spans="13:15" ht="12.75">
      <c r="M515" s="121"/>
      <c r="N515" s="121"/>
      <c r="O515" s="121"/>
    </row>
    <row r="516" spans="13:15" ht="12.75">
      <c r="M516" s="121"/>
      <c r="N516" s="121"/>
      <c r="O516" s="121"/>
    </row>
    <row r="517" spans="13:15" ht="12.75">
      <c r="M517" s="121"/>
      <c r="N517" s="121"/>
      <c r="O517" s="121"/>
    </row>
    <row r="518" spans="13:15" ht="12.75">
      <c r="M518" s="121"/>
      <c r="N518" s="121"/>
      <c r="O518" s="121"/>
    </row>
    <row r="519" spans="13:15" ht="12.75">
      <c r="M519" s="121"/>
      <c r="N519" s="121"/>
      <c r="O519" s="121"/>
    </row>
    <row r="520" spans="13:15" ht="12.75">
      <c r="M520" s="121"/>
      <c r="N520" s="121"/>
      <c r="O520" s="121"/>
    </row>
    <row r="521" spans="13:15" ht="12.75">
      <c r="M521" s="121"/>
      <c r="N521" s="121"/>
      <c r="O521" s="121"/>
    </row>
    <row r="522" spans="13:15" ht="12.75">
      <c r="M522" s="121"/>
      <c r="N522" s="121"/>
      <c r="O522" s="121"/>
    </row>
    <row r="523" spans="13:15" ht="12.75">
      <c r="M523" s="121"/>
      <c r="N523" s="121"/>
      <c r="O523" s="121"/>
    </row>
    <row r="524" spans="13:15" ht="12.75">
      <c r="M524" s="121"/>
      <c r="N524" s="121"/>
      <c r="O524" s="121"/>
    </row>
    <row r="525" spans="13:15" ht="12.75">
      <c r="M525" s="121"/>
      <c r="N525" s="121"/>
      <c r="O525" s="121"/>
    </row>
    <row r="526" spans="13:15" ht="12.75">
      <c r="M526" s="121"/>
      <c r="N526" s="121"/>
      <c r="O526" s="121"/>
    </row>
    <row r="527" spans="13:15" ht="12.75">
      <c r="M527" s="121"/>
      <c r="N527" s="121"/>
      <c r="O527" s="121"/>
    </row>
    <row r="528" spans="13:15" ht="12.75">
      <c r="M528" s="121"/>
      <c r="N528" s="121"/>
      <c r="O528" s="121"/>
    </row>
    <row r="529" spans="13:15" ht="12.75">
      <c r="M529" s="121"/>
      <c r="N529" s="121"/>
      <c r="O529" s="121"/>
    </row>
    <row r="530" spans="13:15" ht="12.75">
      <c r="M530" s="121"/>
      <c r="N530" s="121"/>
      <c r="O530" s="121"/>
    </row>
    <row r="531" spans="13:15" ht="12.75">
      <c r="M531" s="121"/>
      <c r="N531" s="121"/>
      <c r="O531" s="121"/>
    </row>
    <row r="532" spans="13:15" ht="12.75">
      <c r="M532" s="121"/>
      <c r="N532" s="121"/>
      <c r="O532" s="121"/>
    </row>
    <row r="533" spans="13:15" ht="12.75">
      <c r="M533" s="121"/>
      <c r="N533" s="121"/>
      <c r="O533" s="121"/>
    </row>
    <row r="534" spans="13:15" ht="12.75">
      <c r="M534" s="121"/>
      <c r="N534" s="121"/>
      <c r="O534" s="121"/>
    </row>
    <row r="535" spans="13:15" ht="12.75">
      <c r="M535" s="121"/>
      <c r="N535" s="121"/>
      <c r="O535" s="121"/>
    </row>
    <row r="536" spans="13:15" ht="12.75">
      <c r="M536" s="121"/>
      <c r="N536" s="121"/>
      <c r="O536" s="121"/>
    </row>
    <row r="537" spans="13:15" ht="12.75">
      <c r="M537" s="121"/>
      <c r="N537" s="121"/>
      <c r="O537" s="121"/>
    </row>
    <row r="538" spans="13:15" ht="12.75">
      <c r="M538" s="121"/>
      <c r="N538" s="121"/>
      <c r="O538" s="121"/>
    </row>
    <row r="539" spans="13:15" ht="12.75">
      <c r="M539" s="121"/>
      <c r="N539" s="121"/>
      <c r="O539" s="121"/>
    </row>
    <row r="540" spans="13:15" ht="12.75">
      <c r="M540" s="121"/>
      <c r="N540" s="121"/>
      <c r="O540" s="121"/>
    </row>
    <row r="541" spans="13:15" ht="12.75">
      <c r="M541" s="121"/>
      <c r="N541" s="121"/>
      <c r="O541" s="121"/>
    </row>
    <row r="542" spans="13:15" ht="12.75">
      <c r="M542" s="121"/>
      <c r="N542" s="121"/>
      <c r="O542" s="121"/>
    </row>
    <row r="543" spans="13:15" ht="12.75">
      <c r="M543" s="121"/>
      <c r="N543" s="121"/>
      <c r="O543" s="121"/>
    </row>
    <row r="544" spans="13:15" ht="12.75">
      <c r="M544" s="121"/>
      <c r="N544" s="121"/>
      <c r="O544" s="121"/>
    </row>
    <row r="545" spans="13:15" ht="12.75">
      <c r="M545" s="121"/>
      <c r="N545" s="121"/>
      <c r="O545" s="121"/>
    </row>
    <row r="546" spans="13:15" ht="12.75">
      <c r="M546" s="121"/>
      <c r="N546" s="121"/>
      <c r="O546" s="121"/>
    </row>
    <row r="547" spans="13:15" ht="12.75">
      <c r="M547" s="121"/>
      <c r="N547" s="121"/>
      <c r="O547" s="121"/>
    </row>
    <row r="548" spans="13:15" ht="12.75">
      <c r="M548" s="121"/>
      <c r="N548" s="121"/>
      <c r="O548" s="121"/>
    </row>
    <row r="549" spans="13:15" ht="12.75">
      <c r="M549" s="121"/>
      <c r="N549" s="121"/>
      <c r="O549" s="121"/>
    </row>
    <row r="550" spans="13:15" ht="12.75">
      <c r="M550" s="121"/>
      <c r="N550" s="121"/>
      <c r="O550" s="121"/>
    </row>
    <row r="551" spans="13:15" ht="12.75">
      <c r="M551" s="121"/>
      <c r="N551" s="121"/>
      <c r="O551" s="121"/>
    </row>
    <row r="552" spans="13:15" ht="12.75">
      <c r="M552" s="121"/>
      <c r="N552" s="121"/>
      <c r="O552" s="121"/>
    </row>
    <row r="553" spans="13:15" ht="12.75">
      <c r="M553" s="121"/>
      <c r="N553" s="121"/>
      <c r="O553" s="121"/>
    </row>
    <row r="554" spans="13:15" ht="12.75">
      <c r="M554" s="121"/>
      <c r="N554" s="121"/>
      <c r="O554" s="121"/>
    </row>
    <row r="555" spans="13:15" ht="12.75">
      <c r="M555" s="121"/>
      <c r="N555" s="121"/>
      <c r="O555" s="121"/>
    </row>
    <row r="556" spans="13:15" ht="12.75">
      <c r="M556" s="121"/>
      <c r="N556" s="121"/>
      <c r="O556" s="121"/>
    </row>
    <row r="557" spans="13:15" ht="12.75">
      <c r="M557" s="121"/>
      <c r="N557" s="121"/>
      <c r="O557" s="121"/>
    </row>
    <row r="558" spans="13:15" ht="12.75">
      <c r="M558" s="121"/>
      <c r="N558" s="121"/>
      <c r="O558" s="121"/>
    </row>
    <row r="559" spans="13:15" ht="12.75">
      <c r="M559" s="121"/>
      <c r="N559" s="121"/>
      <c r="O559" s="121"/>
    </row>
    <row r="560" spans="13:15" ht="12.75">
      <c r="M560" s="121"/>
      <c r="N560" s="121"/>
      <c r="O560" s="121"/>
    </row>
    <row r="561" spans="13:15" ht="12.75">
      <c r="M561" s="121"/>
      <c r="N561" s="121"/>
      <c r="O561" s="121"/>
    </row>
    <row r="562" spans="13:15" ht="12.75">
      <c r="M562" s="121"/>
      <c r="N562" s="121"/>
      <c r="O562" s="121"/>
    </row>
    <row r="563" spans="13:15" ht="12.75">
      <c r="M563" s="121"/>
      <c r="N563" s="121"/>
      <c r="O563" s="121"/>
    </row>
    <row r="564" spans="13:15" ht="12.75">
      <c r="M564" s="121"/>
      <c r="N564" s="121"/>
      <c r="O564" s="121"/>
    </row>
    <row r="565" spans="13:15" ht="12.75">
      <c r="M565" s="121"/>
      <c r="N565" s="121"/>
      <c r="O565" s="121"/>
    </row>
    <row r="566" spans="13:15" ht="12.75">
      <c r="M566" s="121"/>
      <c r="N566" s="121"/>
      <c r="O566" s="121"/>
    </row>
    <row r="567" spans="13:15" ht="12.75">
      <c r="M567" s="121"/>
      <c r="N567" s="121"/>
      <c r="O567" s="121"/>
    </row>
    <row r="568" spans="13:15" ht="12.75">
      <c r="M568" s="121"/>
      <c r="N568" s="121"/>
      <c r="O568" s="121"/>
    </row>
    <row r="569" spans="13:15" ht="12.75">
      <c r="M569" s="121"/>
      <c r="N569" s="121"/>
      <c r="O569" s="121"/>
    </row>
    <row r="570" spans="13:15" ht="12.75">
      <c r="M570" s="121"/>
      <c r="N570" s="121"/>
      <c r="O570" s="121"/>
    </row>
    <row r="571" spans="13:15" ht="12.75">
      <c r="M571" s="121"/>
      <c r="N571" s="121"/>
      <c r="O571" s="121"/>
    </row>
    <row r="572" spans="13:15" ht="12.75">
      <c r="M572" s="121"/>
      <c r="N572" s="121"/>
      <c r="O572" s="121"/>
    </row>
    <row r="573" spans="13:15" ht="12.75">
      <c r="M573" s="121"/>
      <c r="N573" s="121"/>
      <c r="O573" s="121"/>
    </row>
    <row r="574" spans="13:15" ht="12.75">
      <c r="M574" s="121"/>
      <c r="N574" s="121"/>
      <c r="O574" s="121"/>
    </row>
    <row r="575" spans="13:15" ht="12.75">
      <c r="M575" s="121"/>
      <c r="N575" s="121"/>
      <c r="O575" s="121"/>
    </row>
    <row r="576" spans="13:15" ht="12.75">
      <c r="M576" s="121"/>
      <c r="N576" s="121"/>
      <c r="O576" s="121"/>
    </row>
    <row r="577" spans="13:15" ht="12.75">
      <c r="M577" s="121"/>
      <c r="N577" s="121"/>
      <c r="O577" s="121"/>
    </row>
    <row r="578" spans="13:15" ht="12.75">
      <c r="M578" s="121"/>
      <c r="N578" s="121"/>
      <c r="O578" s="121"/>
    </row>
    <row r="579" spans="13:15" ht="12.75">
      <c r="M579" s="121"/>
      <c r="N579" s="121"/>
      <c r="O579" s="121"/>
    </row>
    <row r="580" spans="13:15" ht="12.75">
      <c r="M580" s="121"/>
      <c r="N580" s="121"/>
      <c r="O580" s="121"/>
    </row>
    <row r="581" spans="13:15" ht="12.75">
      <c r="M581" s="121"/>
      <c r="N581" s="121"/>
      <c r="O581" s="121"/>
    </row>
    <row r="582" spans="13:15" ht="12.75">
      <c r="M582" s="121"/>
      <c r="N582" s="121"/>
      <c r="O582" s="121"/>
    </row>
    <row r="583" spans="13:15" ht="12.75">
      <c r="M583" s="121"/>
      <c r="N583" s="121"/>
      <c r="O583" s="121"/>
    </row>
    <row r="584" spans="13:15" ht="12.75">
      <c r="M584" s="121"/>
      <c r="N584" s="121"/>
      <c r="O584" s="121"/>
    </row>
    <row r="585" spans="13:15" ht="12.75">
      <c r="M585" s="121"/>
      <c r="N585" s="121"/>
      <c r="O585" s="121"/>
    </row>
    <row r="586" spans="13:15" ht="12.75">
      <c r="M586" s="121"/>
      <c r="N586" s="121"/>
      <c r="O586" s="121"/>
    </row>
    <row r="587" spans="13:15" ht="12.75">
      <c r="M587" s="121"/>
      <c r="N587" s="121"/>
      <c r="O587" s="121"/>
    </row>
    <row r="588" spans="13:15" ht="12.75">
      <c r="M588" s="121"/>
      <c r="N588" s="121"/>
      <c r="O588" s="121"/>
    </row>
    <row r="589" spans="13:15" ht="12.75">
      <c r="M589" s="121"/>
      <c r="N589" s="121"/>
      <c r="O589" s="121"/>
    </row>
    <row r="590" spans="13:15" ht="12.75">
      <c r="M590" s="121"/>
      <c r="N590" s="121"/>
      <c r="O590" s="121"/>
    </row>
    <row r="591" spans="13:15" ht="12.75">
      <c r="M591" s="121"/>
      <c r="N591" s="121"/>
      <c r="O591" s="121"/>
    </row>
    <row r="592" spans="13:15" ht="12.75">
      <c r="M592" s="121"/>
      <c r="N592" s="121"/>
      <c r="O592" s="121"/>
    </row>
    <row r="593" spans="13:15" ht="12.75">
      <c r="M593" s="121"/>
      <c r="N593" s="121"/>
      <c r="O593" s="121"/>
    </row>
    <row r="594" spans="13:15" ht="12.75">
      <c r="M594" s="121"/>
      <c r="N594" s="121"/>
      <c r="O594" s="121"/>
    </row>
    <row r="595" spans="13:15" ht="12.75">
      <c r="M595" s="121"/>
      <c r="N595" s="121"/>
      <c r="O595" s="121"/>
    </row>
    <row r="596" spans="13:15" ht="12.75">
      <c r="M596" s="121"/>
      <c r="N596" s="121"/>
      <c r="O596" s="121"/>
    </row>
    <row r="597" spans="13:15" ht="12.75">
      <c r="M597" s="121"/>
      <c r="N597" s="121"/>
      <c r="O597" s="121"/>
    </row>
    <row r="598" spans="13:15" ht="12.75">
      <c r="M598" s="121"/>
      <c r="N598" s="121"/>
      <c r="O598" s="121"/>
    </row>
    <row r="599" spans="13:15" ht="12.75">
      <c r="M599" s="121"/>
      <c r="N599" s="121"/>
      <c r="O599" s="121"/>
    </row>
    <row r="600" spans="13:15" ht="12.75">
      <c r="M600" s="121"/>
      <c r="N600" s="121"/>
      <c r="O600" s="121"/>
    </row>
    <row r="601" spans="13:15" ht="12.75">
      <c r="M601" s="121"/>
      <c r="N601" s="121"/>
      <c r="O601" s="121"/>
    </row>
    <row r="602" spans="13:15" ht="12.75">
      <c r="M602" s="121"/>
      <c r="N602" s="121"/>
      <c r="O602" s="121"/>
    </row>
    <row r="603" spans="13:15" ht="12.75">
      <c r="M603" s="121"/>
      <c r="N603" s="121"/>
      <c r="O603" s="121"/>
    </row>
    <row r="604" spans="13:15" ht="12.75">
      <c r="M604" s="121"/>
      <c r="N604" s="121"/>
      <c r="O604" s="121"/>
    </row>
    <row r="605" spans="13:15" ht="12.75">
      <c r="M605" s="121"/>
      <c r="N605" s="121"/>
      <c r="O605" s="121"/>
    </row>
    <row r="606" spans="13:15" ht="12.75">
      <c r="M606" s="121"/>
      <c r="N606" s="121"/>
      <c r="O606" s="121"/>
    </row>
    <row r="607" spans="13:15" ht="12.75">
      <c r="M607" s="121"/>
      <c r="N607" s="121"/>
      <c r="O607" s="121"/>
    </row>
    <row r="608" spans="13:15" ht="12.75">
      <c r="M608" s="121"/>
      <c r="N608" s="121"/>
      <c r="O608" s="121"/>
    </row>
    <row r="609" spans="13:15" ht="12.75">
      <c r="M609" s="121"/>
      <c r="N609" s="121"/>
      <c r="O609" s="121"/>
    </row>
    <row r="610" spans="13:15" ht="12.75">
      <c r="M610" s="121"/>
      <c r="N610" s="121"/>
      <c r="O610" s="121"/>
    </row>
    <row r="611" spans="13:15" ht="12.75">
      <c r="M611" s="121"/>
      <c r="N611" s="121"/>
      <c r="O611" s="121"/>
    </row>
    <row r="612" spans="13:15" ht="12.75">
      <c r="M612" s="121"/>
      <c r="N612" s="121"/>
      <c r="O612" s="121"/>
    </row>
    <row r="613" spans="13:15" ht="12.75">
      <c r="M613" s="121"/>
      <c r="N613" s="121"/>
      <c r="O613" s="121"/>
    </row>
    <row r="614" spans="13:15" ht="12.75">
      <c r="M614" s="121"/>
      <c r="N614" s="121"/>
      <c r="O614" s="121"/>
    </row>
    <row r="615" spans="13:15" ht="12.75">
      <c r="M615" s="121"/>
      <c r="N615" s="121"/>
      <c r="O615" s="121"/>
    </row>
    <row r="616" spans="13:15" ht="12.75">
      <c r="M616" s="121"/>
      <c r="N616" s="121"/>
      <c r="O616" s="121"/>
    </row>
    <row r="617" spans="13:15" ht="12.75">
      <c r="M617" s="121"/>
      <c r="N617" s="121"/>
      <c r="O617" s="121"/>
    </row>
    <row r="618" spans="13:15" ht="12.75">
      <c r="M618" s="121"/>
      <c r="N618" s="121"/>
      <c r="O618" s="121"/>
    </row>
    <row r="619" spans="13:15" ht="12.75">
      <c r="M619" s="121"/>
      <c r="N619" s="121"/>
      <c r="O619" s="121"/>
    </row>
    <row r="620" spans="13:15" ht="12.75">
      <c r="M620" s="121"/>
      <c r="N620" s="121"/>
      <c r="O620" s="121"/>
    </row>
    <row r="621" spans="13:15" ht="12.75">
      <c r="M621" s="121"/>
      <c r="N621" s="121"/>
      <c r="O621" s="121"/>
    </row>
    <row r="622" spans="13:15" ht="12.75">
      <c r="M622" s="121"/>
      <c r="N622" s="121"/>
      <c r="O622" s="121"/>
    </row>
    <row r="623" spans="13:15" ht="12.75">
      <c r="M623" s="121"/>
      <c r="N623" s="121"/>
      <c r="O623" s="121"/>
    </row>
    <row r="624" spans="13:15" ht="12.75">
      <c r="M624" s="121"/>
      <c r="N624" s="121"/>
      <c r="O624" s="121"/>
    </row>
    <row r="625" spans="13:15" ht="12.75">
      <c r="M625" s="121"/>
      <c r="N625" s="121"/>
      <c r="O625" s="121"/>
    </row>
    <row r="626" spans="13:15" ht="12.75">
      <c r="M626" s="121"/>
      <c r="N626" s="121"/>
      <c r="O626" s="121"/>
    </row>
    <row r="627" spans="13:15" ht="12.75">
      <c r="M627" s="121"/>
      <c r="N627" s="121"/>
      <c r="O627" s="121"/>
    </row>
    <row r="628" spans="13:15" ht="12.75">
      <c r="M628" s="121"/>
      <c r="N628" s="121"/>
      <c r="O628" s="121"/>
    </row>
    <row r="629" spans="13:15" ht="12.75">
      <c r="M629" s="121"/>
      <c r="N629" s="121"/>
      <c r="O629" s="121"/>
    </row>
    <row r="630" spans="13:15" ht="12.75">
      <c r="M630" s="121"/>
      <c r="N630" s="121"/>
      <c r="O630" s="121"/>
    </row>
    <row r="631" spans="13:15" ht="12.75">
      <c r="M631" s="121"/>
      <c r="N631" s="121"/>
      <c r="O631" s="121"/>
    </row>
    <row r="632" spans="13:15" ht="12.75">
      <c r="M632" s="121"/>
      <c r="N632" s="121"/>
      <c r="O632" s="121"/>
    </row>
    <row r="633" spans="13:15" ht="12.75">
      <c r="M633" s="121"/>
      <c r="N633" s="121"/>
      <c r="O633" s="121"/>
    </row>
    <row r="634" spans="13:15" ht="12.75">
      <c r="M634" s="121"/>
      <c r="N634" s="121"/>
      <c r="O634" s="121"/>
    </row>
    <row r="635" spans="13:15" ht="12.75">
      <c r="M635" s="121"/>
      <c r="N635" s="121"/>
      <c r="O635" s="121"/>
    </row>
    <row r="636" spans="13:15" ht="12.75">
      <c r="M636" s="121"/>
      <c r="N636" s="121"/>
      <c r="O636" s="121"/>
    </row>
    <row r="637" spans="13:15" ht="12.75">
      <c r="M637" s="121"/>
      <c r="N637" s="121"/>
      <c r="O637" s="121"/>
    </row>
    <row r="638" spans="13:15" ht="12.75">
      <c r="M638" s="121"/>
      <c r="N638" s="121"/>
      <c r="O638" s="121"/>
    </row>
    <row r="639" spans="13:15" ht="12.75">
      <c r="M639" s="121"/>
      <c r="N639" s="121"/>
      <c r="O639" s="121"/>
    </row>
    <row r="640" spans="13:15" ht="12.75">
      <c r="M640" s="121"/>
      <c r="N640" s="121"/>
      <c r="O640" s="121"/>
    </row>
    <row r="641" spans="13:15" ht="12.75">
      <c r="M641" s="121"/>
      <c r="N641" s="121"/>
      <c r="O641" s="121"/>
    </row>
    <row r="642" spans="13:15" ht="12.75">
      <c r="M642" s="121"/>
      <c r="N642" s="121"/>
      <c r="O642" s="121"/>
    </row>
    <row r="643" spans="13:15" ht="12.75">
      <c r="M643" s="121"/>
      <c r="N643" s="121"/>
      <c r="O643" s="121"/>
    </row>
    <row r="644" spans="13:15" ht="12.75">
      <c r="M644" s="121"/>
      <c r="N644" s="121"/>
      <c r="O644" s="121"/>
    </row>
    <row r="645" spans="13:15" ht="12.75">
      <c r="M645" s="121"/>
      <c r="N645" s="121"/>
      <c r="O645" s="121"/>
    </row>
    <row r="646" spans="13:15" ht="12.75">
      <c r="M646" s="121"/>
      <c r="N646" s="121"/>
      <c r="O646" s="121"/>
    </row>
    <row r="647" spans="13:15" ht="12.75">
      <c r="M647" s="121"/>
      <c r="N647" s="121"/>
      <c r="O647" s="121"/>
    </row>
    <row r="648" spans="13:15" ht="12.75">
      <c r="M648" s="121"/>
      <c r="N648" s="121"/>
      <c r="O648" s="121"/>
    </row>
    <row r="649" spans="13:15" ht="12.75">
      <c r="M649" s="121"/>
      <c r="N649" s="121"/>
      <c r="O649" s="121"/>
    </row>
    <row r="650" spans="13:15" ht="12.75">
      <c r="M650" s="121"/>
      <c r="N650" s="121"/>
      <c r="O650" s="121"/>
    </row>
    <row r="651" spans="13:15" ht="12.75">
      <c r="M651" s="121"/>
      <c r="N651" s="121"/>
      <c r="O651" s="121"/>
    </row>
  </sheetData>
  <sheetProtection/>
  <mergeCells count="9">
    <mergeCell ref="N1:R1"/>
    <mergeCell ref="A2:R2"/>
    <mergeCell ref="A3:R3"/>
    <mergeCell ref="A5:A6"/>
    <mergeCell ref="B5:B6"/>
    <mergeCell ref="C5:C6"/>
    <mergeCell ref="D5:D6"/>
    <mergeCell ref="E5:E6"/>
    <mergeCell ref="F5:R5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landscape" paperSize="9" scale="49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26"/>
  <sheetViews>
    <sheetView zoomScale="60" zoomScaleNormal="60" zoomScaleSheetLayoutView="85" zoomScalePageLayoutView="0" workbookViewId="0" topLeftCell="A1">
      <selection activeCell="D7" sqref="D7:D8"/>
    </sheetView>
  </sheetViews>
  <sheetFormatPr defaultColWidth="9.00390625" defaultRowHeight="12.75"/>
  <cols>
    <col min="1" max="1" width="4.125" style="138" bestFit="1" customWidth="1"/>
    <col min="2" max="2" width="32.75390625" style="138" customWidth="1"/>
    <col min="3" max="3" width="19.00390625" style="138" customWidth="1"/>
    <col min="4" max="4" width="22.25390625" style="138" customWidth="1"/>
    <col min="5" max="5" width="9.125" style="138" customWidth="1"/>
    <col min="6" max="6" width="7.875" style="138" bestFit="1" customWidth="1"/>
    <col min="7" max="7" width="12.375" style="138" bestFit="1" customWidth="1"/>
    <col min="8" max="8" width="20.625" style="138" bestFit="1" customWidth="1"/>
    <col min="9" max="9" width="7.875" style="138" customWidth="1"/>
    <col min="10" max="10" width="12.625" style="138" bestFit="1" customWidth="1"/>
    <col min="11" max="11" width="17.875" style="138" bestFit="1" customWidth="1"/>
    <col min="12" max="13" width="12.75390625" style="138" bestFit="1" customWidth="1"/>
    <col min="14" max="15" width="12.875" style="138" bestFit="1" customWidth="1"/>
    <col min="16" max="16" width="12.75390625" style="138" bestFit="1" customWidth="1"/>
    <col min="17" max="21" width="12.875" style="138" bestFit="1" customWidth="1"/>
    <col min="22" max="22" width="8.75390625" style="138" bestFit="1" customWidth="1"/>
    <col min="23" max="23" width="8.625" style="138" bestFit="1" customWidth="1"/>
    <col min="24" max="24" width="13.375" style="138" hidden="1" customWidth="1"/>
    <col min="25" max="36" width="0" style="138" hidden="1" customWidth="1"/>
    <col min="37" max="16384" width="9.125" style="138" customWidth="1"/>
  </cols>
  <sheetData>
    <row r="1" spans="1:7" ht="26.25">
      <c r="A1" s="135" t="s">
        <v>582</v>
      </c>
      <c r="B1" s="136"/>
      <c r="C1" s="136"/>
      <c r="D1" s="136"/>
      <c r="E1" s="137"/>
      <c r="F1" s="137"/>
      <c r="G1" s="137"/>
    </row>
    <row r="2" spans="19:23" ht="15.75">
      <c r="S2" s="252" t="s">
        <v>583</v>
      </c>
      <c r="T2" s="252"/>
      <c r="U2" s="252"/>
      <c r="V2" s="252"/>
      <c r="W2" s="252"/>
    </row>
    <row r="3" spans="1:23" ht="15.75" customHeight="1">
      <c r="A3" s="253" t="s">
        <v>474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</row>
    <row r="4" spans="1:23" ht="15.75">
      <c r="A4" s="254" t="s">
        <v>584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</row>
    <row r="5" spans="1:23" ht="18.75">
      <c r="A5" s="255" t="s">
        <v>585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</row>
    <row r="6" spans="1:20" ht="18.7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1:35" ht="40.5" customHeight="1">
      <c r="A7" s="256" t="s">
        <v>586</v>
      </c>
      <c r="B7" s="256" t="s">
        <v>587</v>
      </c>
      <c r="C7" s="256" t="s">
        <v>588</v>
      </c>
      <c r="D7" s="256" t="s">
        <v>589</v>
      </c>
      <c r="E7" s="256" t="s">
        <v>590</v>
      </c>
      <c r="F7" s="256" t="s">
        <v>591</v>
      </c>
      <c r="G7" s="256"/>
      <c r="H7" s="256" t="s">
        <v>592</v>
      </c>
      <c r="I7" s="256" t="s">
        <v>593</v>
      </c>
      <c r="J7" s="256"/>
      <c r="K7" s="256"/>
      <c r="L7" s="257" t="s">
        <v>594</v>
      </c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9"/>
      <c r="X7" s="256" t="s">
        <v>595</v>
      </c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</row>
    <row r="8" spans="1:35" ht="140.25">
      <c r="A8" s="256"/>
      <c r="B8" s="256"/>
      <c r="C8" s="256"/>
      <c r="D8" s="256"/>
      <c r="E8" s="256"/>
      <c r="F8" s="141" t="s">
        <v>564</v>
      </c>
      <c r="G8" s="141" t="s">
        <v>596</v>
      </c>
      <c r="H8" s="256"/>
      <c r="I8" s="141" t="s">
        <v>564</v>
      </c>
      <c r="J8" s="141" t="s">
        <v>597</v>
      </c>
      <c r="K8" s="141" t="s">
        <v>598</v>
      </c>
      <c r="L8" s="141" t="s">
        <v>33</v>
      </c>
      <c r="M8" s="141" t="s">
        <v>34</v>
      </c>
      <c r="N8" s="141" t="s">
        <v>35</v>
      </c>
      <c r="O8" s="141" t="s">
        <v>36</v>
      </c>
      <c r="P8" s="141" t="s">
        <v>37</v>
      </c>
      <c r="Q8" s="141" t="s">
        <v>38</v>
      </c>
      <c r="R8" s="141" t="s">
        <v>39</v>
      </c>
      <c r="S8" s="141" t="s">
        <v>40</v>
      </c>
      <c r="T8" s="141" t="s">
        <v>41</v>
      </c>
      <c r="U8" s="141" t="s">
        <v>42</v>
      </c>
      <c r="V8" s="141" t="s">
        <v>43</v>
      </c>
      <c r="W8" s="141" t="s">
        <v>44</v>
      </c>
      <c r="X8" s="141" t="s">
        <v>33</v>
      </c>
      <c r="Y8" s="141" t="s">
        <v>34</v>
      </c>
      <c r="Z8" s="141" t="s">
        <v>35</v>
      </c>
      <c r="AA8" s="141" t="s">
        <v>36</v>
      </c>
      <c r="AB8" s="141" t="s">
        <v>37</v>
      </c>
      <c r="AC8" s="141" t="s">
        <v>38</v>
      </c>
      <c r="AD8" s="141" t="s">
        <v>39</v>
      </c>
      <c r="AE8" s="141" t="s">
        <v>40</v>
      </c>
      <c r="AF8" s="141" t="s">
        <v>41</v>
      </c>
      <c r="AG8" s="141" t="s">
        <v>42</v>
      </c>
      <c r="AH8" s="141" t="s">
        <v>43</v>
      </c>
      <c r="AI8" s="141" t="s">
        <v>44</v>
      </c>
    </row>
    <row r="9" spans="1:35" ht="12.75">
      <c r="A9" s="142">
        <v>1</v>
      </c>
      <c r="B9" s="142">
        <v>2</v>
      </c>
      <c r="C9" s="142">
        <v>3</v>
      </c>
      <c r="D9" s="142">
        <v>4</v>
      </c>
      <c r="E9" s="142">
        <v>5</v>
      </c>
      <c r="F9" s="142">
        <v>6</v>
      </c>
      <c r="G9" s="142">
        <v>7</v>
      </c>
      <c r="H9" s="142">
        <v>8</v>
      </c>
      <c r="I9" s="142">
        <v>9</v>
      </c>
      <c r="J9" s="142">
        <v>10</v>
      </c>
      <c r="K9" s="142">
        <v>11</v>
      </c>
      <c r="L9" s="142">
        <v>12</v>
      </c>
      <c r="M9" s="142">
        <v>13</v>
      </c>
      <c r="N9" s="142">
        <v>14</v>
      </c>
      <c r="O9" s="142">
        <v>15</v>
      </c>
      <c r="P9" s="142">
        <v>16</v>
      </c>
      <c r="Q9" s="142">
        <v>17</v>
      </c>
      <c r="R9" s="142">
        <v>18</v>
      </c>
      <c r="S9" s="142">
        <v>19</v>
      </c>
      <c r="T9" s="142">
        <v>20</v>
      </c>
      <c r="U9" s="142">
        <v>21</v>
      </c>
      <c r="V9" s="142">
        <v>22</v>
      </c>
      <c r="W9" s="142">
        <v>23</v>
      </c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</row>
    <row r="10" spans="1:36" ht="25.5">
      <c r="A10" s="144"/>
      <c r="B10" s="145" t="s">
        <v>599</v>
      </c>
      <c r="C10" s="146"/>
      <c r="D10" s="146"/>
      <c r="E10" s="146"/>
      <c r="F10" s="147">
        <f aca="true" t="shared" si="0" ref="F10:AI10">SUM(F11:F23)</f>
        <v>137.973</v>
      </c>
      <c r="G10" s="147">
        <f t="shared" si="0"/>
        <v>1477.76</v>
      </c>
      <c r="H10" s="147">
        <f t="shared" si="0"/>
        <v>23047847.418</v>
      </c>
      <c r="I10" s="147">
        <f t="shared" si="0"/>
        <v>137.973</v>
      </c>
      <c r="J10" s="147">
        <f t="shared" si="0"/>
        <v>1443.64</v>
      </c>
      <c r="K10" s="147">
        <f t="shared" si="0"/>
        <v>20630072.038</v>
      </c>
      <c r="L10" s="147">
        <f t="shared" si="0"/>
        <v>824721.028</v>
      </c>
      <c r="M10" s="147">
        <f t="shared" si="0"/>
        <v>758568.128</v>
      </c>
      <c r="N10" s="147">
        <f t="shared" si="0"/>
        <v>3359484.038</v>
      </c>
      <c r="O10" s="147">
        <f t="shared" si="0"/>
        <v>2005067.484</v>
      </c>
      <c r="P10" s="147">
        <f t="shared" si="0"/>
        <v>3083475.05</v>
      </c>
      <c r="Q10" s="147">
        <f t="shared" si="0"/>
        <v>3163664.523</v>
      </c>
      <c r="R10" s="147">
        <f t="shared" si="0"/>
        <v>2685163.116</v>
      </c>
      <c r="S10" s="147">
        <f t="shared" si="0"/>
        <v>2553000</v>
      </c>
      <c r="T10" s="147">
        <f t="shared" si="0"/>
        <v>3021649.699</v>
      </c>
      <c r="U10" s="147">
        <f t="shared" si="0"/>
        <v>0</v>
      </c>
      <c r="V10" s="147">
        <f t="shared" si="0"/>
        <v>0</v>
      </c>
      <c r="W10" s="147">
        <f t="shared" si="0"/>
        <v>0</v>
      </c>
      <c r="X10" s="147">
        <f t="shared" si="0"/>
        <v>0</v>
      </c>
      <c r="Y10" s="147">
        <f t="shared" si="0"/>
        <v>13.684</v>
      </c>
      <c r="Z10" s="147">
        <f t="shared" si="0"/>
        <v>24.18</v>
      </c>
      <c r="AA10" s="147">
        <f t="shared" si="0"/>
        <v>20.21</v>
      </c>
      <c r="AB10" s="147">
        <f t="shared" si="0"/>
        <v>33.952</v>
      </c>
      <c r="AC10" s="147">
        <f t="shared" si="0"/>
        <v>3.07</v>
      </c>
      <c r="AD10" s="147">
        <f t="shared" si="0"/>
        <v>32.58</v>
      </c>
      <c r="AE10" s="147">
        <f t="shared" si="0"/>
        <v>0</v>
      </c>
      <c r="AF10" s="147">
        <f t="shared" si="0"/>
        <v>10.297</v>
      </c>
      <c r="AG10" s="147">
        <f t="shared" si="0"/>
        <v>0</v>
      </c>
      <c r="AH10" s="147">
        <f t="shared" si="0"/>
        <v>0</v>
      </c>
      <c r="AI10" s="147">
        <f t="shared" si="0"/>
        <v>0</v>
      </c>
      <c r="AJ10" s="148">
        <f>SUM(X10:AI10)</f>
        <v>137.973</v>
      </c>
    </row>
    <row r="11" spans="1:35" ht="63.75">
      <c r="A11" s="141" t="s">
        <v>9</v>
      </c>
      <c r="B11" s="145" t="s">
        <v>95</v>
      </c>
      <c r="C11" s="146" t="s">
        <v>600</v>
      </c>
      <c r="D11" s="51" t="s">
        <v>601</v>
      </c>
      <c r="E11" s="51">
        <v>2015</v>
      </c>
      <c r="F11" s="149">
        <v>3.124</v>
      </c>
      <c r="G11" s="149">
        <v>564.7</v>
      </c>
      <c r="H11" s="149">
        <v>2035505.045</v>
      </c>
      <c r="I11" s="149">
        <f>F11</f>
        <v>3.124</v>
      </c>
      <c r="J11" s="149">
        <f>G11</f>
        <v>564.7</v>
      </c>
      <c r="K11" s="149">
        <f>SUM(M11:W11)</f>
        <v>112049.896</v>
      </c>
      <c r="L11" s="147">
        <f>'[5]Приложение 3'!G48</f>
        <v>423324.727</v>
      </c>
      <c r="M11" s="147">
        <f>'[5]Приложение 3'!H48</f>
        <v>112049.896</v>
      </c>
      <c r="N11" s="147">
        <f>'[5]Приложение 3'!I48</f>
        <v>0</v>
      </c>
      <c r="O11" s="147">
        <f>'[5]Приложение 3'!J48</f>
        <v>0</v>
      </c>
      <c r="P11" s="147">
        <f>'[5]Приложение 3'!K48</f>
        <v>0</v>
      </c>
      <c r="Q11" s="147">
        <f>'[5]Приложение 3'!L48</f>
        <v>0</v>
      </c>
      <c r="R11" s="147">
        <f>'[5]Приложение 3'!M48</f>
        <v>0</v>
      </c>
      <c r="S11" s="147">
        <f>'[5]Приложение 3'!N48</f>
        <v>0</v>
      </c>
      <c r="T11" s="147">
        <f>'[5]Приложение 3'!O48</f>
        <v>0</v>
      </c>
      <c r="U11" s="147">
        <f>'[5]Приложение 3'!P48</f>
        <v>0</v>
      </c>
      <c r="V11" s="147">
        <f>'[5]Приложение 3'!Q48</f>
        <v>0</v>
      </c>
      <c r="W11" s="147">
        <f>'[5]Приложение 3'!R48</f>
        <v>0</v>
      </c>
      <c r="X11" s="143"/>
      <c r="Y11" s="150">
        <f>F11</f>
        <v>3.124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</row>
    <row r="12" spans="1:35" ht="63.75">
      <c r="A12" s="141" t="s">
        <v>12</v>
      </c>
      <c r="B12" s="145" t="s">
        <v>56</v>
      </c>
      <c r="C12" s="146" t="s">
        <v>600</v>
      </c>
      <c r="D12" s="51" t="s">
        <v>602</v>
      </c>
      <c r="E12" s="51">
        <v>2016</v>
      </c>
      <c r="F12" s="149">
        <v>6.06</v>
      </c>
      <c r="G12" s="149">
        <v>28.15</v>
      </c>
      <c r="H12" s="149">
        <v>533261.597</v>
      </c>
      <c r="I12" s="149">
        <f>F12</f>
        <v>6.06</v>
      </c>
      <c r="J12" s="149">
        <f>G12</f>
        <v>28.15</v>
      </c>
      <c r="K12" s="149">
        <f aca="true" t="shared" si="1" ref="K12:K21">SUM(M12:W12)</f>
        <v>516711.772</v>
      </c>
      <c r="L12" s="147">
        <f>'[5]Приложение 3'!G253</f>
        <v>13007.825</v>
      </c>
      <c r="M12" s="149">
        <f>'[5]Приложение 3'!H53</f>
        <v>304552.311</v>
      </c>
      <c r="N12" s="149">
        <f>'[5]Приложение 3'!I53</f>
        <v>212159.461</v>
      </c>
      <c r="O12" s="149">
        <f>'[5]Приложение 3'!J53</f>
        <v>0</v>
      </c>
      <c r="P12" s="149">
        <f>'[5]Приложение 3'!K53</f>
        <v>0</v>
      </c>
      <c r="Q12" s="149">
        <f>'[5]Приложение 3'!L53</f>
        <v>0</v>
      </c>
      <c r="R12" s="149">
        <f>'[5]Приложение 3'!M53</f>
        <v>0</v>
      </c>
      <c r="S12" s="149">
        <f>'[5]Приложение 3'!N53</f>
        <v>0</v>
      </c>
      <c r="T12" s="149">
        <f>'[5]Приложение 3'!O53</f>
        <v>0</v>
      </c>
      <c r="U12" s="149">
        <f>'[5]Приложение 3'!P53</f>
        <v>0</v>
      </c>
      <c r="V12" s="149">
        <f>'[5]Приложение 3'!Q53</f>
        <v>0</v>
      </c>
      <c r="W12" s="149">
        <f>'[5]Приложение 3'!R53</f>
        <v>0</v>
      </c>
      <c r="X12" s="143"/>
      <c r="Y12" s="143"/>
      <c r="Z12" s="150">
        <f>F12</f>
        <v>6.06</v>
      </c>
      <c r="AA12" s="143"/>
      <c r="AB12" s="143"/>
      <c r="AC12" s="143"/>
      <c r="AD12" s="143"/>
      <c r="AE12" s="143"/>
      <c r="AF12" s="143"/>
      <c r="AG12" s="143"/>
      <c r="AH12" s="143"/>
      <c r="AI12" s="143"/>
    </row>
    <row r="13" spans="1:35" ht="63.75">
      <c r="A13" s="141" t="s">
        <v>46</v>
      </c>
      <c r="B13" s="145" t="s">
        <v>603</v>
      </c>
      <c r="C13" s="146" t="s">
        <v>600</v>
      </c>
      <c r="D13" s="51" t="s">
        <v>604</v>
      </c>
      <c r="E13" s="51">
        <v>2022</v>
      </c>
      <c r="F13" s="149">
        <v>13.043</v>
      </c>
      <c r="G13" s="149"/>
      <c r="H13" s="149">
        <f>364390.383+753621.025+2475521.547</f>
        <v>3593532.955</v>
      </c>
      <c r="I13" s="149">
        <f aca="true" t="shared" si="2" ref="I13:J23">F13</f>
        <v>13.043</v>
      </c>
      <c r="J13" s="149"/>
      <c r="K13" s="149">
        <f t="shared" si="1"/>
        <v>3553295.887</v>
      </c>
      <c r="L13" s="147">
        <f>'[5]Приложение 3'!G258</f>
        <v>3090.74</v>
      </c>
      <c r="M13" s="147">
        <f>'[5]Приложение 3'!H258</f>
        <v>2221.814</v>
      </c>
      <c r="N13" s="147">
        <f>'[5]Приложение 3'!I258</f>
        <v>8518.156</v>
      </c>
      <c r="O13" s="147">
        <f>'[5]Приложение 3'!J258</f>
        <v>16249.923</v>
      </c>
      <c r="P13" s="149">
        <v>190535.5</v>
      </c>
      <c r="Q13" s="149">
        <f>162147.237+300000</f>
        <v>462147.237</v>
      </c>
      <c r="R13" s="149">
        <f>'[5]Приложение 3'!M58</f>
        <v>542729.852</v>
      </c>
      <c r="S13" s="149">
        <f>'[5]Приложение 3'!N58</f>
        <v>1053000</v>
      </c>
      <c r="T13" s="149">
        <f>'[5]Приложение 3'!O58</f>
        <v>1277893.405</v>
      </c>
      <c r="U13" s="149">
        <f>'[5]Приложение 3'!P58</f>
        <v>0</v>
      </c>
      <c r="V13" s="149">
        <f>'[5]Приложение 3'!Q58</f>
        <v>0</v>
      </c>
      <c r="W13" s="149">
        <f>'[5]Приложение 3'!R58</f>
        <v>0</v>
      </c>
      <c r="X13" s="143"/>
      <c r="Y13" s="143"/>
      <c r="Z13" s="143"/>
      <c r="AA13" s="143"/>
      <c r="AB13" s="143"/>
      <c r="AC13" s="143">
        <v>3.07</v>
      </c>
      <c r="AD13" s="143">
        <v>4.973</v>
      </c>
      <c r="AE13" s="143"/>
      <c r="AF13" s="150">
        <v>5</v>
      </c>
      <c r="AG13" s="143"/>
      <c r="AH13" s="143"/>
      <c r="AI13" s="143"/>
    </row>
    <row r="14" spans="1:35" ht="38.25">
      <c r="A14" s="141" t="s">
        <v>47</v>
      </c>
      <c r="B14" s="145" t="s">
        <v>605</v>
      </c>
      <c r="C14" s="146" t="s">
        <v>600</v>
      </c>
      <c r="D14" s="51" t="s">
        <v>606</v>
      </c>
      <c r="E14" s="51">
        <v>2016</v>
      </c>
      <c r="F14" s="149">
        <v>18.12</v>
      </c>
      <c r="G14" s="149">
        <v>63.3</v>
      </c>
      <c r="H14" s="149">
        <v>1365998.385</v>
      </c>
      <c r="I14" s="149">
        <f t="shared" si="2"/>
        <v>18.12</v>
      </c>
      <c r="J14" s="149">
        <f>G14</f>
        <v>63.3</v>
      </c>
      <c r="K14" s="149">
        <f t="shared" si="1"/>
        <v>1352117.727</v>
      </c>
      <c r="L14" s="147">
        <v>18990.245</v>
      </c>
      <c r="M14" s="149">
        <v>84225.593</v>
      </c>
      <c r="N14" s="149">
        <v>1267892.134</v>
      </c>
      <c r="O14" s="149">
        <f>'[5]Приложение 3'!J68</f>
        <v>0</v>
      </c>
      <c r="P14" s="149">
        <f>'[5]Приложение 3'!K68</f>
        <v>0</v>
      </c>
      <c r="Q14" s="149">
        <f>'[5]Приложение 3'!L68</f>
        <v>0</v>
      </c>
      <c r="R14" s="149">
        <f>'[5]Приложение 3'!M68</f>
        <v>0</v>
      </c>
      <c r="S14" s="149">
        <f>'[5]Приложение 3'!N68</f>
        <v>0</v>
      </c>
      <c r="T14" s="149">
        <f>'[5]Приложение 3'!O68</f>
        <v>0</v>
      </c>
      <c r="U14" s="149">
        <f>'[5]Приложение 3'!P68</f>
        <v>0</v>
      </c>
      <c r="V14" s="149">
        <f>'[5]Приложение 3'!Q68</f>
        <v>0</v>
      </c>
      <c r="W14" s="149">
        <f>'[5]Приложение 3'!R68</f>
        <v>0</v>
      </c>
      <c r="X14" s="143"/>
      <c r="Y14" s="143"/>
      <c r="Z14" s="150">
        <f>F14</f>
        <v>18.12</v>
      </c>
      <c r="AA14" s="143"/>
      <c r="AB14" s="143"/>
      <c r="AC14" s="143"/>
      <c r="AD14" s="143"/>
      <c r="AE14" s="143"/>
      <c r="AF14" s="143"/>
      <c r="AG14" s="143"/>
      <c r="AH14" s="143"/>
      <c r="AI14" s="143"/>
    </row>
    <row r="15" spans="1:35" ht="38.25">
      <c r="A15" s="141" t="s">
        <v>48</v>
      </c>
      <c r="B15" s="145" t="s">
        <v>607</v>
      </c>
      <c r="C15" s="146" t="s">
        <v>600</v>
      </c>
      <c r="D15" s="51" t="s">
        <v>608</v>
      </c>
      <c r="E15" s="51">
        <v>2017</v>
      </c>
      <c r="F15" s="149">
        <v>18.01</v>
      </c>
      <c r="G15" s="149">
        <v>146.35</v>
      </c>
      <c r="H15" s="149">
        <v>2197036.655</v>
      </c>
      <c r="I15" s="149">
        <f t="shared" si="2"/>
        <v>18.01</v>
      </c>
      <c r="J15" s="149">
        <f>G15</f>
        <v>146.35</v>
      </c>
      <c r="K15" s="149">
        <f t="shared" si="1"/>
        <v>2179503.853</v>
      </c>
      <c r="L15" s="149">
        <v>17532.802</v>
      </c>
      <c r="M15" s="149">
        <v>35191.376</v>
      </c>
      <c r="N15" s="149">
        <v>1085475.591</v>
      </c>
      <c r="O15" s="149">
        <f>'[5]Приложение 3'!J73</f>
        <v>1058836.886</v>
      </c>
      <c r="P15" s="149">
        <f>'[5]Приложение 3'!K73</f>
        <v>0</v>
      </c>
      <c r="Q15" s="149">
        <f>'[5]Приложение 3'!L73</f>
        <v>0</v>
      </c>
      <c r="R15" s="149">
        <f>'[5]Приложение 3'!M73</f>
        <v>0</v>
      </c>
      <c r="S15" s="149">
        <f>'[5]Приложение 3'!N73</f>
        <v>0</v>
      </c>
      <c r="T15" s="149">
        <f>'[5]Приложение 3'!O73</f>
        <v>0</v>
      </c>
      <c r="U15" s="149">
        <f>'[5]Приложение 3'!P73</f>
        <v>0</v>
      </c>
      <c r="V15" s="149">
        <f>'[5]Приложение 3'!Q73</f>
        <v>0</v>
      </c>
      <c r="W15" s="149">
        <f>'[5]Приложение 3'!R73</f>
        <v>0</v>
      </c>
      <c r="X15" s="143"/>
      <c r="Y15" s="143"/>
      <c r="Z15" s="143"/>
      <c r="AA15" s="150">
        <f>I15</f>
        <v>18.01</v>
      </c>
      <c r="AB15" s="143"/>
      <c r="AC15" s="143"/>
      <c r="AD15" s="143"/>
      <c r="AE15" s="143"/>
      <c r="AF15" s="143"/>
      <c r="AG15" s="143"/>
      <c r="AH15" s="143"/>
      <c r="AI15" s="143"/>
    </row>
    <row r="16" spans="1:35" ht="76.5">
      <c r="A16" s="51" t="s">
        <v>67</v>
      </c>
      <c r="B16" s="151" t="s">
        <v>79</v>
      </c>
      <c r="C16" s="51" t="s">
        <v>600</v>
      </c>
      <c r="D16" s="51" t="s">
        <v>609</v>
      </c>
      <c r="E16" s="51">
        <v>2015</v>
      </c>
      <c r="F16" s="149">
        <v>10.56</v>
      </c>
      <c r="G16" s="149"/>
      <c r="H16" s="149">
        <v>523456.082</v>
      </c>
      <c r="I16" s="149">
        <f t="shared" si="2"/>
        <v>10.56</v>
      </c>
      <c r="J16" s="149"/>
      <c r="K16" s="149">
        <f t="shared" si="1"/>
        <v>183927.689</v>
      </c>
      <c r="L16" s="149">
        <f>'[5]Приложение 3'!G78</f>
        <v>335465</v>
      </c>
      <c r="M16" s="149">
        <f>'[5]Приложение 3'!H78</f>
        <v>183927.689</v>
      </c>
      <c r="N16" s="149">
        <f>'[5]Приложение 3'!I78</f>
        <v>0</v>
      </c>
      <c r="O16" s="149">
        <f>'[5]Приложение 3'!J78</f>
        <v>0</v>
      </c>
      <c r="P16" s="149">
        <f>'[5]Приложение 3'!K78</f>
        <v>0</v>
      </c>
      <c r="Q16" s="149">
        <f>'[5]Приложение 3'!L78</f>
        <v>0</v>
      </c>
      <c r="R16" s="149">
        <f>'[5]Приложение 3'!M78</f>
        <v>0</v>
      </c>
      <c r="S16" s="149">
        <f>'[5]Приложение 3'!N78</f>
        <v>0</v>
      </c>
      <c r="T16" s="149">
        <f>'[5]Приложение 3'!O78</f>
        <v>0</v>
      </c>
      <c r="U16" s="149">
        <f>'[5]Приложение 3'!P78</f>
        <v>0</v>
      </c>
      <c r="V16" s="149">
        <f>'[5]Приложение 3'!Q78</f>
        <v>0</v>
      </c>
      <c r="W16" s="149">
        <f>'[5]Приложение 3'!R78</f>
        <v>0</v>
      </c>
      <c r="X16" s="143"/>
      <c r="Y16" s="150">
        <f>I16</f>
        <v>10.56</v>
      </c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</row>
    <row r="17" spans="1:35" ht="63.75">
      <c r="A17" s="51" t="s">
        <v>108</v>
      </c>
      <c r="B17" s="151" t="s">
        <v>610</v>
      </c>
      <c r="C17" s="51" t="s">
        <v>600</v>
      </c>
      <c r="D17" s="51" t="s">
        <v>611</v>
      </c>
      <c r="E17" s="51">
        <v>2022</v>
      </c>
      <c r="F17" s="149">
        <v>5.297</v>
      </c>
      <c r="G17" s="149">
        <v>395.04</v>
      </c>
      <c r="H17" s="149">
        <f>5825636.488</f>
        <v>5825636.488</v>
      </c>
      <c r="I17" s="149">
        <f t="shared" si="2"/>
        <v>5.297</v>
      </c>
      <c r="J17" s="149">
        <f t="shared" si="2"/>
        <v>395.04</v>
      </c>
      <c r="K17" s="149">
        <f t="shared" si="1"/>
        <v>5818621.488</v>
      </c>
      <c r="L17" s="149">
        <f>'[5]Приложение 3'!G313</f>
        <v>7015</v>
      </c>
      <c r="M17" s="149">
        <f>'[5]Приложение 3'!H313</f>
        <v>0</v>
      </c>
      <c r="N17" s="149">
        <f>'[5]Приложение 3'!I313</f>
        <v>7480.019</v>
      </c>
      <c r="O17" s="149">
        <f>'[5]Приложение 3'!J313</f>
        <v>0</v>
      </c>
      <c r="P17" s="149">
        <v>14385.175</v>
      </c>
      <c r="Q17" s="149">
        <v>1053000</v>
      </c>
      <c r="R17" s="149">
        <f>'[5]Приложение 3'!M83</f>
        <v>1500000</v>
      </c>
      <c r="S17" s="149">
        <f>'[5]Приложение 3'!N83</f>
        <v>1500000</v>
      </c>
      <c r="T17" s="149">
        <f>'[5]Приложение 3'!O83</f>
        <v>1743756.294</v>
      </c>
      <c r="U17" s="149">
        <v>0</v>
      </c>
      <c r="V17" s="149">
        <f>'[5]Приложение 3'!Q83</f>
        <v>0</v>
      </c>
      <c r="W17" s="149">
        <f>'[5]Приложение 3'!R83</f>
        <v>0</v>
      </c>
      <c r="X17" s="143"/>
      <c r="Y17" s="143"/>
      <c r="Z17" s="143"/>
      <c r="AA17" s="143"/>
      <c r="AB17" s="143"/>
      <c r="AC17" s="143"/>
      <c r="AD17" s="143"/>
      <c r="AE17" s="143"/>
      <c r="AF17" s="150">
        <f>I17</f>
        <v>5.297</v>
      </c>
      <c r="AG17" s="143"/>
      <c r="AH17" s="143"/>
      <c r="AI17" s="143"/>
    </row>
    <row r="18" spans="1:37" ht="89.25">
      <c r="A18" s="51" t="s">
        <v>239</v>
      </c>
      <c r="B18" s="151" t="s">
        <v>612</v>
      </c>
      <c r="C18" s="51" t="s">
        <v>600</v>
      </c>
      <c r="D18" s="51" t="s">
        <v>613</v>
      </c>
      <c r="E18" s="51">
        <v>2017</v>
      </c>
      <c r="F18" s="149">
        <v>2.2</v>
      </c>
      <c r="G18" s="149">
        <v>128.9</v>
      </c>
      <c r="H18" s="149">
        <v>356394.241</v>
      </c>
      <c r="I18" s="149">
        <f t="shared" si="2"/>
        <v>2.2</v>
      </c>
      <c r="J18" s="149">
        <f>G18</f>
        <v>128.9</v>
      </c>
      <c r="K18" s="149">
        <f t="shared" si="1"/>
        <v>347221.608</v>
      </c>
      <c r="L18" s="149">
        <v>6294.689</v>
      </c>
      <c r="M18" s="149">
        <v>36399.449</v>
      </c>
      <c r="N18" s="149">
        <v>176852.844</v>
      </c>
      <c r="O18" s="149">
        <v>133969.315</v>
      </c>
      <c r="P18" s="149">
        <f>'[5]Приложение 3'!K88</f>
        <v>0</v>
      </c>
      <c r="Q18" s="149">
        <f>'[5]Приложение 3'!L88</f>
        <v>0</v>
      </c>
      <c r="R18" s="149">
        <f>'[5]Приложение 3'!M88</f>
        <v>0</v>
      </c>
      <c r="S18" s="149">
        <f>'[5]Приложение 3'!N88</f>
        <v>0</v>
      </c>
      <c r="T18" s="149">
        <f>'[5]Приложение 3'!O88</f>
        <v>0</v>
      </c>
      <c r="U18" s="149">
        <f>'[5]Приложение 3'!P88</f>
        <v>0</v>
      </c>
      <c r="V18" s="149">
        <f>'[5]Приложение 3'!Q88</f>
        <v>0</v>
      </c>
      <c r="W18" s="149">
        <f>'[5]Приложение 3'!R88</f>
        <v>0</v>
      </c>
      <c r="X18" s="152"/>
      <c r="Y18" s="152"/>
      <c r="Z18" s="152"/>
      <c r="AA18" s="153">
        <f>I18</f>
        <v>2.2</v>
      </c>
      <c r="AB18" s="152"/>
      <c r="AC18" s="152"/>
      <c r="AD18" s="152"/>
      <c r="AE18" s="152"/>
      <c r="AF18" s="152"/>
      <c r="AG18" s="152"/>
      <c r="AH18" s="152"/>
      <c r="AI18" s="152"/>
      <c r="AJ18" s="121"/>
      <c r="AK18" s="121"/>
    </row>
    <row r="19" spans="1:35" ht="38.25">
      <c r="A19" s="51" t="s">
        <v>400</v>
      </c>
      <c r="B19" s="151" t="s">
        <v>614</v>
      </c>
      <c r="C19" s="51" t="s">
        <v>600</v>
      </c>
      <c r="D19" s="154" t="s">
        <v>615</v>
      </c>
      <c r="E19" s="154">
        <v>2018</v>
      </c>
      <c r="F19" s="155">
        <v>10.974</v>
      </c>
      <c r="G19" s="155"/>
      <c r="H19" s="155">
        <v>1231162.521</v>
      </c>
      <c r="I19" s="155">
        <f t="shared" si="2"/>
        <v>10.974</v>
      </c>
      <c r="J19" s="155"/>
      <c r="K19" s="155">
        <f t="shared" si="1"/>
        <v>1231162.521</v>
      </c>
      <c r="L19" s="155">
        <f>'[5]Приложение 3'!G93</f>
        <v>0</v>
      </c>
      <c r="M19" s="155">
        <f>'[5]Приложение 3'!H93</f>
        <v>0</v>
      </c>
      <c r="N19" s="155">
        <f>'[5]Приложение 3'!I93+'[5]Приложение 3'!I263</f>
        <v>290460.802</v>
      </c>
      <c r="O19" s="155">
        <v>318677.366</v>
      </c>
      <c r="P19" s="155">
        <f>H19-N19-O19</f>
        <v>622024.353</v>
      </c>
      <c r="Q19" s="155">
        <f>'[5]Приложение 3'!L93</f>
        <v>0</v>
      </c>
      <c r="R19" s="149">
        <f>'[5]Приложение 3'!M93</f>
        <v>0</v>
      </c>
      <c r="S19" s="149">
        <f>'[5]Приложение 3'!N93</f>
        <v>0</v>
      </c>
      <c r="T19" s="149">
        <f>'[5]Приложение 3'!O93</f>
        <v>0</v>
      </c>
      <c r="U19" s="149">
        <f>'[5]Приложение 3'!P93</f>
        <v>0</v>
      </c>
      <c r="V19" s="149">
        <f>'[5]Приложение 3'!Q93</f>
        <v>0</v>
      </c>
      <c r="W19" s="149">
        <f>'[5]Приложение 3'!R93</f>
        <v>0</v>
      </c>
      <c r="X19" s="150"/>
      <c r="Y19" s="143"/>
      <c r="Z19" s="143"/>
      <c r="AA19" s="143"/>
      <c r="AB19" s="150">
        <f>I19</f>
        <v>10.974</v>
      </c>
      <c r="AC19" s="143"/>
      <c r="AD19" s="143"/>
      <c r="AE19" s="143"/>
      <c r="AF19" s="143"/>
      <c r="AG19" s="143"/>
      <c r="AH19" s="143"/>
      <c r="AI19" s="143"/>
    </row>
    <row r="20" spans="1:35" ht="72" customHeight="1">
      <c r="A20" s="51" t="s">
        <v>416</v>
      </c>
      <c r="B20" s="151" t="s">
        <v>616</v>
      </c>
      <c r="C20" s="51" t="s">
        <v>600</v>
      </c>
      <c r="D20" s="154" t="s">
        <v>617</v>
      </c>
      <c r="E20" s="154">
        <v>2020</v>
      </c>
      <c r="F20" s="155">
        <v>14.003</v>
      </c>
      <c r="G20" s="155">
        <v>34.12</v>
      </c>
      <c r="H20" s="155">
        <v>1479984.644</v>
      </c>
      <c r="I20" s="155">
        <f t="shared" si="2"/>
        <v>14.003</v>
      </c>
      <c r="J20" s="155"/>
      <c r="K20" s="155">
        <f t="shared" si="1"/>
        <v>1429580.792</v>
      </c>
      <c r="L20" s="155"/>
      <c r="M20" s="155"/>
      <c r="N20" s="155"/>
      <c r="O20" s="155">
        <f>'[5]Приложение 3'!J268</f>
        <v>9667.087</v>
      </c>
      <c r="P20" s="155">
        <v>550000</v>
      </c>
      <c r="Q20" s="155">
        <v>550000</v>
      </c>
      <c r="R20" s="149">
        <f>'[5]Приложение 3'!M98</f>
        <v>319913.705</v>
      </c>
      <c r="S20" s="149">
        <f>'[5]Приложение 3'!N98</f>
        <v>0</v>
      </c>
      <c r="T20" s="149">
        <f>'[5]Приложение 3'!O98</f>
        <v>0</v>
      </c>
      <c r="U20" s="149">
        <f>'[5]Приложение 3'!P98</f>
        <v>0</v>
      </c>
      <c r="V20" s="149">
        <f>'[5]Приложение 3'!Q98</f>
        <v>0</v>
      </c>
      <c r="W20" s="149">
        <f>'[5]Приложение 3'!R98</f>
        <v>0</v>
      </c>
      <c r="X20" s="150"/>
      <c r="Y20" s="143"/>
      <c r="Z20" s="143"/>
      <c r="AA20" s="143"/>
      <c r="AB20" s="143"/>
      <c r="AC20" s="143"/>
      <c r="AD20" s="150">
        <f>I20</f>
        <v>14.003</v>
      </c>
      <c r="AE20" s="143"/>
      <c r="AF20" s="143"/>
      <c r="AG20" s="143"/>
      <c r="AH20" s="143"/>
      <c r="AI20" s="143"/>
    </row>
    <row r="21" spans="1:35" s="121" customFormat="1" ht="75" customHeight="1">
      <c r="A21" s="51" t="s">
        <v>417</v>
      </c>
      <c r="B21" s="151" t="s">
        <v>618</v>
      </c>
      <c r="C21" s="51" t="s">
        <v>600</v>
      </c>
      <c r="D21" s="156" t="s">
        <v>619</v>
      </c>
      <c r="E21" s="154">
        <v>2020</v>
      </c>
      <c r="F21" s="155">
        <v>13.604</v>
      </c>
      <c r="G21" s="155">
        <v>40.95</v>
      </c>
      <c r="H21" s="155">
        <v>1431844.195</v>
      </c>
      <c r="I21" s="155">
        <f t="shared" si="2"/>
        <v>13.604</v>
      </c>
      <c r="J21" s="155">
        <f t="shared" si="2"/>
        <v>40.95</v>
      </c>
      <c r="K21" s="155">
        <f t="shared" si="1"/>
        <v>1431844.195</v>
      </c>
      <c r="L21" s="155"/>
      <c r="M21" s="155"/>
      <c r="N21" s="155"/>
      <c r="O21" s="155">
        <f>'[5]Приложение 3'!J273</f>
        <v>9324.636</v>
      </c>
      <c r="P21" s="155">
        <v>550000</v>
      </c>
      <c r="Q21" s="155">
        <v>550000</v>
      </c>
      <c r="R21" s="149">
        <v>322519.559</v>
      </c>
      <c r="S21" s="149">
        <f>'[5]Приложение 3'!N103</f>
        <v>0</v>
      </c>
      <c r="T21" s="149">
        <f>'[5]Приложение 3'!O103</f>
        <v>0</v>
      </c>
      <c r="U21" s="149">
        <f>'[5]Приложение 3'!P103</f>
        <v>0</v>
      </c>
      <c r="V21" s="149">
        <f>'[5]Приложение 3'!Q103</f>
        <v>0</v>
      </c>
      <c r="W21" s="149">
        <f>'[5]Приложение 3'!R103</f>
        <v>0</v>
      </c>
      <c r="X21" s="153"/>
      <c r="Y21" s="152"/>
      <c r="Z21" s="152"/>
      <c r="AA21" s="152"/>
      <c r="AB21" s="152"/>
      <c r="AC21" s="152"/>
      <c r="AD21" s="153">
        <f>I21</f>
        <v>13.604</v>
      </c>
      <c r="AE21" s="152"/>
      <c r="AF21" s="152"/>
      <c r="AG21" s="152"/>
      <c r="AH21" s="152"/>
      <c r="AI21" s="152"/>
    </row>
    <row r="22" spans="1:35" ht="38.25">
      <c r="A22" s="51" t="s">
        <v>498</v>
      </c>
      <c r="B22" s="151" t="s">
        <v>620</v>
      </c>
      <c r="C22" s="51" t="s">
        <v>600</v>
      </c>
      <c r="D22" s="154" t="s">
        <v>621</v>
      </c>
      <c r="E22" s="154">
        <v>2018</v>
      </c>
      <c r="F22" s="155">
        <v>10.983</v>
      </c>
      <c r="G22" s="155">
        <v>76.25</v>
      </c>
      <c r="H22" s="155">
        <v>1139933.833</v>
      </c>
      <c r="I22" s="155">
        <f t="shared" si="2"/>
        <v>10.983</v>
      </c>
      <c r="J22" s="155">
        <f t="shared" si="2"/>
        <v>76.25</v>
      </c>
      <c r="K22" s="155">
        <f>H22</f>
        <v>1139933.833</v>
      </c>
      <c r="L22" s="155"/>
      <c r="M22" s="155"/>
      <c r="N22" s="155">
        <f>'[5]Приложение 3'!I283+'[5]Приложение 3'!I108</f>
        <v>94104.14</v>
      </c>
      <c r="O22" s="155">
        <v>149387.047</v>
      </c>
      <c r="P22" s="155">
        <v>571521.969</v>
      </c>
      <c r="Q22" s="155">
        <f>K22-N22-O22-P22</f>
        <v>324920.677</v>
      </c>
      <c r="R22" s="149">
        <f>'[5]Приложение 3'!M113</f>
        <v>0</v>
      </c>
      <c r="S22" s="149">
        <f>'[5]Приложение 3'!N113</f>
        <v>0</v>
      </c>
      <c r="T22" s="149">
        <f>'[5]Приложение 3'!O113</f>
        <v>0</v>
      </c>
      <c r="U22" s="149">
        <f>'[5]Приложение 3'!P113</f>
        <v>0</v>
      </c>
      <c r="V22" s="149">
        <f>'[5]Приложение 3'!Q113</f>
        <v>0</v>
      </c>
      <c r="W22" s="149">
        <f>'[5]Приложение 3'!R113</f>
        <v>0</v>
      </c>
      <c r="X22" s="150"/>
      <c r="Y22" s="143"/>
      <c r="Z22" s="143"/>
      <c r="AA22" s="143"/>
      <c r="AB22" s="150">
        <f>I22</f>
        <v>10.983</v>
      </c>
      <c r="AC22" s="143"/>
      <c r="AD22" s="143"/>
      <c r="AE22" s="143"/>
      <c r="AF22" s="143"/>
      <c r="AG22" s="143"/>
      <c r="AH22" s="143"/>
      <c r="AI22" s="143"/>
    </row>
    <row r="23" spans="1:35" ht="38.25">
      <c r="A23" s="51" t="s">
        <v>622</v>
      </c>
      <c r="B23" s="151" t="s">
        <v>623</v>
      </c>
      <c r="C23" s="51" t="s">
        <v>600</v>
      </c>
      <c r="D23" s="154" t="s">
        <v>624</v>
      </c>
      <c r="E23" s="154">
        <v>2018</v>
      </c>
      <c r="F23" s="155">
        <v>11.995</v>
      </c>
      <c r="G23" s="155"/>
      <c r="H23" s="155">
        <v>1334100.777</v>
      </c>
      <c r="I23" s="155">
        <f t="shared" si="2"/>
        <v>11.995</v>
      </c>
      <c r="J23" s="155"/>
      <c r="K23" s="155">
        <f>H23</f>
        <v>1334100.777</v>
      </c>
      <c r="L23" s="155"/>
      <c r="M23" s="155"/>
      <c r="N23" s="155">
        <f>'[5]Приложение 3'!I278+'[5]Приложение 3'!I113</f>
        <v>216540.891</v>
      </c>
      <c r="O23" s="155">
        <v>308955.224</v>
      </c>
      <c r="P23" s="155">
        <v>585008.053</v>
      </c>
      <c r="Q23" s="155">
        <f>K23-N23-O23-P23</f>
        <v>223596.609</v>
      </c>
      <c r="R23" s="149">
        <f>'[5]Приложение 3'!M113</f>
        <v>0</v>
      </c>
      <c r="S23" s="149">
        <f>'[5]Приложение 3'!N113</f>
        <v>0</v>
      </c>
      <c r="T23" s="149">
        <f>'[5]Приложение 3'!O113</f>
        <v>0</v>
      </c>
      <c r="U23" s="149">
        <f>'[5]Приложение 3'!P113</f>
        <v>0</v>
      </c>
      <c r="V23" s="149">
        <f>'[5]Приложение 3'!Q113</f>
        <v>0</v>
      </c>
      <c r="W23" s="149">
        <f>'[5]Приложение 3'!R113</f>
        <v>0</v>
      </c>
      <c r="X23" s="150"/>
      <c r="Y23" s="143"/>
      <c r="Z23" s="143"/>
      <c r="AA23" s="143"/>
      <c r="AB23" s="150">
        <f>F23</f>
        <v>11.995</v>
      </c>
      <c r="AC23" s="143"/>
      <c r="AD23" s="143"/>
      <c r="AE23" s="143"/>
      <c r="AF23" s="143"/>
      <c r="AG23" s="143"/>
      <c r="AH23" s="143"/>
      <c r="AI23" s="143"/>
    </row>
    <row r="24" spans="1:23" ht="12.75">
      <c r="A24" s="157"/>
      <c r="B24" s="158"/>
      <c r="C24" s="159"/>
      <c r="D24" s="159"/>
      <c r="E24" s="15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1"/>
      <c r="V24" s="161"/>
      <c r="W24" s="162" t="s">
        <v>158</v>
      </c>
    </row>
    <row r="25" spans="1:23" ht="12.75">
      <c r="A25" s="260" t="s">
        <v>625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W25" s="163"/>
    </row>
    <row r="26" spans="1:20" ht="12.75">
      <c r="A26" s="260" t="s">
        <v>626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</row>
  </sheetData>
  <sheetProtection/>
  <mergeCells count="16">
    <mergeCell ref="H7:H8"/>
    <mergeCell ref="I7:K7"/>
    <mergeCell ref="L7:W7"/>
    <mergeCell ref="X7:AI7"/>
    <mergeCell ref="A25:T25"/>
    <mergeCell ref="A26:T26"/>
    <mergeCell ref="S2:W2"/>
    <mergeCell ref="A3:W3"/>
    <mergeCell ref="A4:W4"/>
    <mergeCell ref="A5:W5"/>
    <mergeCell ref="A7:A8"/>
    <mergeCell ref="B7:B8"/>
    <mergeCell ref="C7:C8"/>
    <mergeCell ref="D7:D8"/>
    <mergeCell ref="E7:E8"/>
    <mergeCell ref="F7:G7"/>
  </mergeCells>
  <printOptions/>
  <pageMargins left="0.7" right="0.7" top="0.75" bottom="0.75" header="0.3" footer="0.3"/>
  <pageSetup fitToHeight="1" fitToWidth="1" horizontalDpi="600" verticalDpi="600" orientation="landscape" paperSize="9" scale="4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37"/>
  <sheetViews>
    <sheetView view="pageBreakPreview" zoomScale="70" zoomScaleNormal="70" zoomScaleSheetLayoutView="70" zoomScalePageLayoutView="0" workbookViewId="0" topLeftCell="A1">
      <selection activeCell="A2" sqref="A2:W2"/>
    </sheetView>
  </sheetViews>
  <sheetFormatPr defaultColWidth="9.00390625" defaultRowHeight="12.75"/>
  <cols>
    <col min="1" max="1" width="4.125" style="164" bestFit="1" customWidth="1"/>
    <col min="2" max="2" width="26.625" style="0" customWidth="1"/>
    <col min="3" max="3" width="22.375" style="0" customWidth="1"/>
    <col min="4" max="4" width="9.25390625" style="0" bestFit="1" customWidth="1"/>
    <col min="5" max="5" width="8.625" style="0" customWidth="1"/>
    <col min="6" max="6" width="10.75390625" style="0" customWidth="1"/>
    <col min="7" max="7" width="11.125" style="0" customWidth="1"/>
    <col min="8" max="8" width="15.875" style="0" customWidth="1"/>
    <col min="9" max="9" width="7.875" style="0" bestFit="1" customWidth="1"/>
    <col min="10" max="10" width="9.25390625" style="0" bestFit="1" customWidth="1"/>
    <col min="11" max="11" width="13.875" style="0" bestFit="1" customWidth="1"/>
    <col min="12" max="15" width="11.375" style="0" bestFit="1" customWidth="1"/>
    <col min="16" max="23" width="12.875" style="0" bestFit="1" customWidth="1"/>
  </cols>
  <sheetData>
    <row r="1" spans="20:23" ht="15.75">
      <c r="T1" s="252" t="s">
        <v>680</v>
      </c>
      <c r="U1" s="252"/>
      <c r="V1" s="252"/>
      <c r="W1" s="252"/>
    </row>
    <row r="2" spans="1:23" ht="15.75" customHeight="1">
      <c r="A2" s="266" t="s">
        <v>474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</row>
    <row r="3" spans="1:23" ht="39.75" customHeight="1">
      <c r="A3" s="267" t="s">
        <v>679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</row>
    <row r="4" spans="1:20" ht="12.75">
      <c r="A4" s="182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3" ht="47.25" customHeight="1">
      <c r="A5" s="261" t="s">
        <v>586</v>
      </c>
      <c r="B5" s="261" t="s">
        <v>587</v>
      </c>
      <c r="C5" s="261" t="s">
        <v>589</v>
      </c>
      <c r="D5" s="261" t="s">
        <v>678</v>
      </c>
      <c r="E5" s="261" t="s">
        <v>591</v>
      </c>
      <c r="F5" s="261"/>
      <c r="G5" s="268" t="s">
        <v>677</v>
      </c>
      <c r="H5" s="261" t="s">
        <v>676</v>
      </c>
      <c r="I5" s="261" t="s">
        <v>675</v>
      </c>
      <c r="J5" s="261"/>
      <c r="K5" s="261"/>
      <c r="L5" s="262" t="s">
        <v>594</v>
      </c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4"/>
    </row>
    <row r="6" spans="1:23" ht="76.5">
      <c r="A6" s="261"/>
      <c r="B6" s="261"/>
      <c r="C6" s="261"/>
      <c r="D6" s="261"/>
      <c r="E6" s="169" t="s">
        <v>564</v>
      </c>
      <c r="F6" s="169" t="s">
        <v>674</v>
      </c>
      <c r="G6" s="269"/>
      <c r="H6" s="261"/>
      <c r="I6" s="169" t="s">
        <v>564</v>
      </c>
      <c r="J6" s="169" t="s">
        <v>597</v>
      </c>
      <c r="K6" s="169" t="s">
        <v>673</v>
      </c>
      <c r="L6" s="169" t="s">
        <v>33</v>
      </c>
      <c r="M6" s="169" t="s">
        <v>34</v>
      </c>
      <c r="N6" s="169" t="s">
        <v>35</v>
      </c>
      <c r="O6" s="169" t="s">
        <v>36</v>
      </c>
      <c r="P6" s="169" t="s">
        <v>37</v>
      </c>
      <c r="Q6" s="169" t="s">
        <v>38</v>
      </c>
      <c r="R6" s="169" t="s">
        <v>39</v>
      </c>
      <c r="S6" s="169" t="s">
        <v>40</v>
      </c>
      <c r="T6" s="169" t="s">
        <v>41</v>
      </c>
      <c r="U6" s="169" t="s">
        <v>42</v>
      </c>
      <c r="V6" s="169" t="s">
        <v>43</v>
      </c>
      <c r="W6" s="169" t="s">
        <v>44</v>
      </c>
    </row>
    <row r="7" spans="1:23" ht="12.75">
      <c r="A7" s="180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  <c r="H7" s="179">
        <v>8</v>
      </c>
      <c r="I7" s="179">
        <v>9</v>
      </c>
      <c r="J7" s="179">
        <v>10</v>
      </c>
      <c r="K7" s="179">
        <v>11</v>
      </c>
      <c r="L7" s="179">
        <v>12</v>
      </c>
      <c r="M7" s="179">
        <v>13</v>
      </c>
      <c r="N7" s="179">
        <v>14</v>
      </c>
      <c r="O7" s="179">
        <v>15</v>
      </c>
      <c r="P7" s="179">
        <v>16</v>
      </c>
      <c r="Q7" s="179">
        <v>17</v>
      </c>
      <c r="R7" s="179">
        <v>18</v>
      </c>
      <c r="S7" s="179">
        <v>19</v>
      </c>
      <c r="T7" s="179">
        <v>20</v>
      </c>
      <c r="U7" s="179">
        <v>21</v>
      </c>
      <c r="V7" s="179">
        <v>22</v>
      </c>
      <c r="W7" s="179">
        <v>23</v>
      </c>
    </row>
    <row r="8" spans="1:23" ht="38.25">
      <c r="A8" s="177"/>
      <c r="B8" s="178" t="s">
        <v>672</v>
      </c>
      <c r="C8" s="177"/>
      <c r="D8" s="177"/>
      <c r="E8" s="176">
        <f aca="true" t="shared" si="0" ref="E8:W8">SUM(E9:E34)</f>
        <v>443.839</v>
      </c>
      <c r="F8" s="176">
        <f t="shared" si="0"/>
        <v>564.583</v>
      </c>
      <c r="G8" s="176">
        <f t="shared" si="0"/>
        <v>468.519</v>
      </c>
      <c r="H8" s="176">
        <f t="shared" si="0"/>
        <v>31538361.666</v>
      </c>
      <c r="I8" s="176">
        <f t="shared" si="0"/>
        <v>401.812</v>
      </c>
      <c r="J8" s="176">
        <f t="shared" si="0"/>
        <v>225.533</v>
      </c>
      <c r="K8" s="176">
        <f t="shared" si="0"/>
        <v>30514370.588</v>
      </c>
      <c r="L8" s="176">
        <f t="shared" si="0"/>
        <v>405440.738</v>
      </c>
      <c r="M8" s="176">
        <f t="shared" si="0"/>
        <v>577922.463</v>
      </c>
      <c r="N8" s="176">
        <f t="shared" si="0"/>
        <v>638689.732</v>
      </c>
      <c r="O8" s="176">
        <f t="shared" si="0"/>
        <v>157268.745</v>
      </c>
      <c r="P8" s="176">
        <f t="shared" si="0"/>
        <v>2494598.058</v>
      </c>
      <c r="Q8" s="176">
        <f t="shared" si="0"/>
        <v>4150000</v>
      </c>
      <c r="R8" s="176">
        <f t="shared" si="0"/>
        <v>5300000</v>
      </c>
      <c r="S8" s="176">
        <f t="shared" si="0"/>
        <v>5070000</v>
      </c>
      <c r="T8" s="176">
        <f t="shared" si="0"/>
        <v>5700000</v>
      </c>
      <c r="U8" s="176">
        <f t="shared" si="0"/>
        <v>4450000</v>
      </c>
      <c r="V8" s="176">
        <f t="shared" si="0"/>
        <v>3500000</v>
      </c>
      <c r="W8" s="176">
        <f t="shared" si="0"/>
        <v>1050000</v>
      </c>
    </row>
    <row r="9" spans="1:23" ht="76.5">
      <c r="A9" s="171" t="s">
        <v>9</v>
      </c>
      <c r="B9" s="170" t="s">
        <v>96</v>
      </c>
      <c r="C9" s="169" t="s">
        <v>671</v>
      </c>
      <c r="D9" s="169">
        <v>2014</v>
      </c>
      <c r="E9" s="167">
        <v>42.027</v>
      </c>
      <c r="F9" s="167">
        <v>339.05</v>
      </c>
      <c r="G9" s="167">
        <f>F9</f>
        <v>339.05</v>
      </c>
      <c r="H9" s="167">
        <v>1091276.035</v>
      </c>
      <c r="I9" s="167"/>
      <c r="J9" s="167"/>
      <c r="K9" s="167">
        <v>0</v>
      </c>
      <c r="L9" s="167">
        <v>353507.618</v>
      </c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</row>
    <row r="10" spans="1:23" ht="76.5">
      <c r="A10" s="171" t="s">
        <v>12</v>
      </c>
      <c r="B10" s="170" t="s">
        <v>670</v>
      </c>
      <c r="C10" s="169" t="s">
        <v>669</v>
      </c>
      <c r="D10" s="169">
        <v>2016</v>
      </c>
      <c r="E10" s="167">
        <v>13.153</v>
      </c>
      <c r="F10" s="167">
        <v>49.07</v>
      </c>
      <c r="G10" s="167">
        <f>F10</f>
        <v>49.07</v>
      </c>
      <c r="H10" s="167">
        <v>571402.12</v>
      </c>
      <c r="I10" s="167">
        <v>13.153</v>
      </c>
      <c r="J10" s="167">
        <f aca="true" t="shared" si="1" ref="J10:J34">F10</f>
        <v>49.07</v>
      </c>
      <c r="K10" s="167">
        <f>SUM(M10:W10)</f>
        <v>557034.311</v>
      </c>
      <c r="L10" s="167">
        <f>'[6]Приложение 5'!G280</f>
        <v>6634.186</v>
      </c>
      <c r="M10" s="167">
        <f>350000+7275.28581</f>
        <v>357275.286</v>
      </c>
      <c r="N10" s="167">
        <v>199759.025</v>
      </c>
      <c r="O10" s="167"/>
      <c r="P10" s="167"/>
      <c r="Q10" s="167"/>
      <c r="R10" s="167"/>
      <c r="S10" s="167"/>
      <c r="T10" s="167"/>
      <c r="U10" s="172"/>
      <c r="V10" s="172"/>
      <c r="W10" s="172"/>
    </row>
    <row r="11" spans="1:23" ht="51">
      <c r="A11" s="171" t="s">
        <v>46</v>
      </c>
      <c r="B11" s="170" t="s">
        <v>668</v>
      </c>
      <c r="C11" s="169" t="s">
        <v>611</v>
      </c>
      <c r="D11" s="169">
        <v>2021</v>
      </c>
      <c r="E11" s="167">
        <v>15.859</v>
      </c>
      <c r="F11" s="167">
        <v>79.67</v>
      </c>
      <c r="G11" s="167">
        <f>F11</f>
        <v>79.67</v>
      </c>
      <c r="H11" s="167">
        <f>9767.185+K11</f>
        <v>208951.784</v>
      </c>
      <c r="I11" s="167">
        <f aca="true" t="shared" si="2" ref="I11:I34">E11</f>
        <v>15.859</v>
      </c>
      <c r="J11" s="167">
        <f t="shared" si="1"/>
        <v>79.67</v>
      </c>
      <c r="K11" s="167">
        <f>SUM(M11:W11)</f>
        <v>199184.599</v>
      </c>
      <c r="L11" s="167">
        <f>'[6]Приложение 5'!G285</f>
        <v>6213.997</v>
      </c>
      <c r="M11" s="167">
        <v>11174.599</v>
      </c>
      <c r="N11" s="167"/>
      <c r="O11" s="167"/>
      <c r="P11" s="167">
        <v>188010</v>
      </c>
      <c r="Q11" s="167"/>
      <c r="R11" s="167"/>
      <c r="S11" s="167"/>
      <c r="T11" s="167"/>
      <c r="U11" s="172"/>
      <c r="V11" s="172"/>
      <c r="W11" s="172"/>
    </row>
    <row r="12" spans="1:23" ht="76.5">
      <c r="A12" s="171" t="s">
        <v>47</v>
      </c>
      <c r="B12" s="170" t="s">
        <v>667</v>
      </c>
      <c r="C12" s="169" t="s">
        <v>666</v>
      </c>
      <c r="D12" s="169">
        <v>2018</v>
      </c>
      <c r="E12" s="167">
        <v>4.678</v>
      </c>
      <c r="F12" s="167"/>
      <c r="G12" s="167"/>
      <c r="H12" s="167">
        <v>533834.196</v>
      </c>
      <c r="I12" s="167">
        <f t="shared" si="2"/>
        <v>4.678</v>
      </c>
      <c r="J12" s="167">
        <f t="shared" si="1"/>
        <v>0</v>
      </c>
      <c r="K12" s="167">
        <f>SUM(M12:T12)</f>
        <v>533147.363</v>
      </c>
      <c r="L12" s="167">
        <f>'[6]Приложение 5'!G290</f>
        <v>686.833</v>
      </c>
      <c r="M12" s="167">
        <v>5271.206</v>
      </c>
      <c r="N12" s="167">
        <v>64019.354</v>
      </c>
      <c r="O12" s="167">
        <v>157268.745</v>
      </c>
      <c r="P12" s="167">
        <f>H12-L12-M12-N12-O12</f>
        <v>306588.058</v>
      </c>
      <c r="Q12" s="167"/>
      <c r="R12" s="167"/>
      <c r="S12" s="167"/>
      <c r="T12" s="167"/>
      <c r="U12" s="172"/>
      <c r="V12" s="172"/>
      <c r="W12" s="172"/>
    </row>
    <row r="13" spans="1:23" ht="76.5">
      <c r="A13" s="171" t="s">
        <v>48</v>
      </c>
      <c r="B13" s="170" t="s">
        <v>72</v>
      </c>
      <c r="C13" s="169" t="s">
        <v>665</v>
      </c>
      <c r="D13" s="169">
        <v>2016</v>
      </c>
      <c r="E13" s="167">
        <v>0.429</v>
      </c>
      <c r="F13" s="167">
        <v>48.243</v>
      </c>
      <c r="G13" s="167">
        <f>E13</f>
        <v>0.429</v>
      </c>
      <c r="H13" s="167">
        <v>474512.846</v>
      </c>
      <c r="I13" s="167">
        <f t="shared" si="2"/>
        <v>0.429</v>
      </c>
      <c r="J13" s="167">
        <f t="shared" si="1"/>
        <v>48.243</v>
      </c>
      <c r="K13" s="167">
        <v>440283.365</v>
      </c>
      <c r="L13" s="167">
        <v>36000</v>
      </c>
      <c r="M13" s="167">
        <v>198765.913</v>
      </c>
      <c r="N13" s="167">
        <v>210190.403</v>
      </c>
      <c r="O13" s="167"/>
      <c r="P13" s="167"/>
      <c r="Q13" s="167"/>
      <c r="R13" s="167"/>
      <c r="S13" s="167"/>
      <c r="T13" s="167"/>
      <c r="U13" s="172"/>
      <c r="V13" s="172"/>
      <c r="W13" s="172"/>
    </row>
    <row r="14" spans="1:23" ht="76.5">
      <c r="A14" s="171" t="s">
        <v>67</v>
      </c>
      <c r="B14" s="170" t="s">
        <v>664</v>
      </c>
      <c r="C14" s="169" t="s">
        <v>663</v>
      </c>
      <c r="D14" s="169">
        <v>2016</v>
      </c>
      <c r="E14" s="167">
        <v>11.143</v>
      </c>
      <c r="F14" s="167"/>
      <c r="G14" s="167"/>
      <c r="H14" s="167"/>
      <c r="I14" s="167">
        <f t="shared" si="2"/>
        <v>11.143</v>
      </c>
      <c r="J14" s="167">
        <f t="shared" si="1"/>
        <v>0</v>
      </c>
      <c r="K14" s="167">
        <f>N14</f>
        <v>126336.265</v>
      </c>
      <c r="L14" s="167">
        <f>'[6]Приложение 5'!G255</f>
        <v>2398.104</v>
      </c>
      <c r="M14" s="167">
        <v>5435.459</v>
      </c>
      <c r="N14" s="167">
        <v>126336.265</v>
      </c>
      <c r="O14" s="167"/>
      <c r="P14" s="167"/>
      <c r="Q14" s="167"/>
      <c r="R14" s="167"/>
      <c r="S14" s="167"/>
      <c r="T14" s="167"/>
      <c r="U14" s="172"/>
      <c r="V14" s="172"/>
      <c r="W14" s="172"/>
    </row>
    <row r="15" spans="1:23" ht="51">
      <c r="A15" s="171" t="s">
        <v>108</v>
      </c>
      <c r="B15" s="170" t="s">
        <v>662</v>
      </c>
      <c r="C15" s="169" t="s">
        <v>611</v>
      </c>
      <c r="D15" s="169">
        <v>2020</v>
      </c>
      <c r="E15" s="167">
        <v>16</v>
      </c>
      <c r="F15" s="167"/>
      <c r="G15" s="167"/>
      <c r="H15" s="167">
        <f aca="true" t="shared" si="3" ref="H15:H34">K15</f>
        <v>1218820.223</v>
      </c>
      <c r="I15" s="167">
        <f t="shared" si="2"/>
        <v>16</v>
      </c>
      <c r="J15" s="167">
        <f t="shared" si="1"/>
        <v>0</v>
      </c>
      <c r="K15" s="167">
        <f aca="true" t="shared" si="4" ref="K15:K26">SUM(M15:W15)</f>
        <v>1218820.223</v>
      </c>
      <c r="L15" s="167"/>
      <c r="M15" s="167"/>
      <c r="N15" s="167">
        <v>18820.223</v>
      </c>
      <c r="O15" s="167"/>
      <c r="P15" s="167">
        <v>300000</v>
      </c>
      <c r="Q15" s="167">
        <v>500000</v>
      </c>
      <c r="R15" s="167">
        <v>400000</v>
      </c>
      <c r="S15" s="167"/>
      <c r="T15" s="167"/>
      <c r="U15" s="172"/>
      <c r="V15" s="172"/>
      <c r="W15" s="172"/>
    </row>
    <row r="16" spans="1:23" ht="51">
      <c r="A16" s="171" t="s">
        <v>239</v>
      </c>
      <c r="B16" s="170" t="s">
        <v>661</v>
      </c>
      <c r="C16" s="169" t="s">
        <v>611</v>
      </c>
      <c r="D16" s="169">
        <v>2019</v>
      </c>
      <c r="E16" s="167">
        <v>15</v>
      </c>
      <c r="F16" s="167"/>
      <c r="G16" s="167">
        <v>0.3</v>
      </c>
      <c r="H16" s="167">
        <f t="shared" si="3"/>
        <v>1719564.462</v>
      </c>
      <c r="I16" s="167">
        <f t="shared" si="2"/>
        <v>15</v>
      </c>
      <c r="J16" s="167">
        <f t="shared" si="1"/>
        <v>0</v>
      </c>
      <c r="K16" s="167">
        <f t="shared" si="4"/>
        <v>1719564.462</v>
      </c>
      <c r="L16" s="167"/>
      <c r="M16" s="167"/>
      <c r="N16" s="167">
        <v>19564.462</v>
      </c>
      <c r="O16" s="167"/>
      <c r="P16" s="167">
        <v>800000</v>
      </c>
      <c r="Q16" s="167">
        <v>900000</v>
      </c>
      <c r="R16" s="167"/>
      <c r="S16" s="167"/>
      <c r="T16" s="167"/>
      <c r="U16" s="172"/>
      <c r="V16" s="172"/>
      <c r="W16" s="172"/>
    </row>
    <row r="17" spans="1:23" ht="51">
      <c r="A17" s="171" t="s">
        <v>400</v>
      </c>
      <c r="B17" s="170" t="s">
        <v>660</v>
      </c>
      <c r="C17" s="169" t="s">
        <v>629</v>
      </c>
      <c r="D17" s="169">
        <v>2020</v>
      </c>
      <c r="E17" s="167">
        <v>20</v>
      </c>
      <c r="F17" s="167"/>
      <c r="G17" s="167"/>
      <c r="H17" s="167">
        <f t="shared" si="3"/>
        <v>800000</v>
      </c>
      <c r="I17" s="167">
        <f t="shared" si="2"/>
        <v>20</v>
      </c>
      <c r="J17" s="167">
        <f t="shared" si="1"/>
        <v>0</v>
      </c>
      <c r="K17" s="167">
        <f t="shared" si="4"/>
        <v>800000</v>
      </c>
      <c r="L17" s="167"/>
      <c r="M17" s="167"/>
      <c r="N17" s="167"/>
      <c r="O17" s="167"/>
      <c r="P17" s="167">
        <v>200000</v>
      </c>
      <c r="Q17" s="167">
        <v>300000</v>
      </c>
      <c r="R17" s="167">
        <v>300000</v>
      </c>
      <c r="S17" s="167"/>
      <c r="T17" s="167"/>
      <c r="U17" s="172"/>
      <c r="V17" s="172"/>
      <c r="W17" s="172"/>
    </row>
    <row r="18" spans="1:23" ht="51">
      <c r="A18" s="171" t="s">
        <v>416</v>
      </c>
      <c r="B18" s="170" t="s">
        <v>659</v>
      </c>
      <c r="C18" s="169" t="s">
        <v>629</v>
      </c>
      <c r="D18" s="169">
        <v>2021</v>
      </c>
      <c r="E18" s="167">
        <v>13</v>
      </c>
      <c r="F18" s="167"/>
      <c r="G18" s="167"/>
      <c r="H18" s="167">
        <f t="shared" si="3"/>
        <v>1250000</v>
      </c>
      <c r="I18" s="167">
        <f t="shared" si="2"/>
        <v>13</v>
      </c>
      <c r="J18" s="167">
        <f t="shared" si="1"/>
        <v>0</v>
      </c>
      <c r="K18" s="167">
        <f t="shared" si="4"/>
        <v>1250000</v>
      </c>
      <c r="L18" s="167"/>
      <c r="M18" s="167"/>
      <c r="N18" s="167"/>
      <c r="O18" s="167"/>
      <c r="P18" s="167"/>
      <c r="Q18" s="167">
        <v>500000</v>
      </c>
      <c r="R18" s="167">
        <v>500000</v>
      </c>
      <c r="S18" s="167">
        <v>250000</v>
      </c>
      <c r="T18" s="167"/>
      <c r="U18" s="172"/>
      <c r="V18" s="172"/>
      <c r="W18" s="172"/>
    </row>
    <row r="19" spans="1:23" ht="51">
      <c r="A19" s="171" t="s">
        <v>417</v>
      </c>
      <c r="B19" s="170" t="s">
        <v>658</v>
      </c>
      <c r="C19" s="169" t="s">
        <v>629</v>
      </c>
      <c r="D19" s="169">
        <v>2021</v>
      </c>
      <c r="E19" s="167">
        <v>16</v>
      </c>
      <c r="F19" s="167"/>
      <c r="G19" s="167"/>
      <c r="H19" s="167">
        <f t="shared" si="3"/>
        <v>1220000</v>
      </c>
      <c r="I19" s="167">
        <f t="shared" si="2"/>
        <v>16</v>
      </c>
      <c r="J19" s="167">
        <f t="shared" si="1"/>
        <v>0</v>
      </c>
      <c r="K19" s="167">
        <f t="shared" si="4"/>
        <v>1220000</v>
      </c>
      <c r="L19" s="167"/>
      <c r="M19" s="167"/>
      <c r="N19" s="167"/>
      <c r="O19" s="167"/>
      <c r="P19" s="167"/>
      <c r="Q19" s="167">
        <v>300000</v>
      </c>
      <c r="R19" s="167">
        <v>500000</v>
      </c>
      <c r="S19" s="167">
        <v>420000</v>
      </c>
      <c r="T19" s="167"/>
      <c r="U19" s="172"/>
      <c r="V19" s="172"/>
      <c r="W19" s="172"/>
    </row>
    <row r="20" spans="1:23" ht="51">
      <c r="A20" s="171" t="s">
        <v>498</v>
      </c>
      <c r="B20" s="170" t="s">
        <v>657</v>
      </c>
      <c r="C20" s="169" t="s">
        <v>629</v>
      </c>
      <c r="D20" s="169">
        <v>2021</v>
      </c>
      <c r="E20" s="167">
        <v>24</v>
      </c>
      <c r="F20" s="167"/>
      <c r="G20" s="167"/>
      <c r="H20" s="167">
        <f t="shared" si="3"/>
        <v>1850000</v>
      </c>
      <c r="I20" s="167">
        <f t="shared" si="2"/>
        <v>24</v>
      </c>
      <c r="J20" s="167">
        <f t="shared" si="1"/>
        <v>0</v>
      </c>
      <c r="K20" s="167">
        <f t="shared" si="4"/>
        <v>1850000</v>
      </c>
      <c r="L20" s="167"/>
      <c r="M20" s="167"/>
      <c r="N20" s="167"/>
      <c r="O20" s="167"/>
      <c r="P20" s="167"/>
      <c r="Q20" s="167"/>
      <c r="R20" s="167">
        <v>500000</v>
      </c>
      <c r="S20" s="167">
        <v>600000</v>
      </c>
      <c r="T20" s="167">
        <v>750000</v>
      </c>
      <c r="U20" s="172"/>
      <c r="V20" s="172"/>
      <c r="W20" s="172"/>
    </row>
    <row r="21" spans="1:23" ht="51">
      <c r="A21" s="171" t="s">
        <v>622</v>
      </c>
      <c r="B21" s="170" t="s">
        <v>656</v>
      </c>
      <c r="C21" s="169" t="s">
        <v>629</v>
      </c>
      <c r="D21" s="169">
        <v>2022</v>
      </c>
      <c r="E21" s="167">
        <v>16</v>
      </c>
      <c r="F21" s="167"/>
      <c r="G21" s="167"/>
      <c r="H21" s="167">
        <f t="shared" si="3"/>
        <v>1600000</v>
      </c>
      <c r="I21" s="167">
        <f t="shared" si="2"/>
        <v>16</v>
      </c>
      <c r="J21" s="167">
        <f t="shared" si="1"/>
        <v>0</v>
      </c>
      <c r="K21" s="167">
        <f t="shared" si="4"/>
        <v>1600000</v>
      </c>
      <c r="L21" s="167"/>
      <c r="M21" s="167"/>
      <c r="N21" s="167"/>
      <c r="O21" s="167"/>
      <c r="P21" s="167"/>
      <c r="Q21" s="167"/>
      <c r="R21" s="167">
        <v>600000</v>
      </c>
      <c r="S21" s="167">
        <v>600000</v>
      </c>
      <c r="T21" s="167">
        <v>400000</v>
      </c>
      <c r="U21" s="172"/>
      <c r="V21" s="172"/>
      <c r="W21" s="172"/>
    </row>
    <row r="22" spans="1:23" ht="51">
      <c r="A22" s="171" t="s">
        <v>655</v>
      </c>
      <c r="B22" s="170" t="s">
        <v>654</v>
      </c>
      <c r="C22" s="169" t="s">
        <v>629</v>
      </c>
      <c r="D22" s="169">
        <v>2024</v>
      </c>
      <c r="E22" s="167">
        <v>20</v>
      </c>
      <c r="F22" s="167"/>
      <c r="G22" s="167"/>
      <c r="H22" s="167">
        <f t="shared" si="3"/>
        <v>1900000</v>
      </c>
      <c r="I22" s="167">
        <f t="shared" si="2"/>
        <v>20</v>
      </c>
      <c r="J22" s="167">
        <f t="shared" si="1"/>
        <v>0</v>
      </c>
      <c r="K22" s="167">
        <f t="shared" si="4"/>
        <v>1900000</v>
      </c>
      <c r="L22" s="167"/>
      <c r="M22" s="167"/>
      <c r="N22" s="167"/>
      <c r="O22" s="167"/>
      <c r="P22" s="167"/>
      <c r="Q22" s="167"/>
      <c r="R22" s="167"/>
      <c r="S22" s="167"/>
      <c r="T22" s="167">
        <v>600000</v>
      </c>
      <c r="U22" s="167">
        <v>750000</v>
      </c>
      <c r="V22" s="167">
        <v>550000</v>
      </c>
      <c r="W22" s="167"/>
    </row>
    <row r="23" spans="1:23" ht="51">
      <c r="A23" s="171" t="s">
        <v>653</v>
      </c>
      <c r="B23" s="170" t="s">
        <v>652</v>
      </c>
      <c r="C23" s="169" t="s">
        <v>629</v>
      </c>
      <c r="D23" s="169">
        <v>2022</v>
      </c>
      <c r="E23" s="167">
        <v>24</v>
      </c>
      <c r="F23" s="167"/>
      <c r="G23" s="167"/>
      <c r="H23" s="167">
        <f t="shared" si="3"/>
        <v>2000000</v>
      </c>
      <c r="I23" s="167">
        <f t="shared" si="2"/>
        <v>24</v>
      </c>
      <c r="J23" s="167">
        <f t="shared" si="1"/>
        <v>0</v>
      </c>
      <c r="K23" s="167">
        <f t="shared" si="4"/>
        <v>2000000</v>
      </c>
      <c r="L23" s="167"/>
      <c r="M23" s="167"/>
      <c r="N23" s="167"/>
      <c r="O23" s="167"/>
      <c r="P23" s="167"/>
      <c r="Q23" s="167"/>
      <c r="R23" s="167"/>
      <c r="S23" s="167"/>
      <c r="T23" s="167">
        <v>600000</v>
      </c>
      <c r="U23" s="167">
        <v>750000</v>
      </c>
      <c r="V23" s="167">
        <v>650000</v>
      </c>
      <c r="W23" s="172"/>
    </row>
    <row r="24" spans="1:23" ht="51">
      <c r="A24" s="171" t="s">
        <v>651</v>
      </c>
      <c r="B24" s="170" t="s">
        <v>650</v>
      </c>
      <c r="C24" s="169" t="s">
        <v>629</v>
      </c>
      <c r="D24" s="169">
        <v>2023</v>
      </c>
      <c r="E24" s="167">
        <v>19</v>
      </c>
      <c r="F24" s="167"/>
      <c r="G24" s="167"/>
      <c r="H24" s="167">
        <f t="shared" si="3"/>
        <v>1850000</v>
      </c>
      <c r="I24" s="167">
        <f t="shared" si="2"/>
        <v>19</v>
      </c>
      <c r="J24" s="167">
        <f t="shared" si="1"/>
        <v>0</v>
      </c>
      <c r="K24" s="167">
        <f t="shared" si="4"/>
        <v>1850000</v>
      </c>
      <c r="L24" s="167"/>
      <c r="M24" s="167"/>
      <c r="N24" s="167"/>
      <c r="O24" s="167"/>
      <c r="P24" s="167"/>
      <c r="Q24" s="167"/>
      <c r="R24" s="167"/>
      <c r="S24" s="167">
        <v>600000</v>
      </c>
      <c r="T24" s="167">
        <v>750000</v>
      </c>
      <c r="U24" s="167">
        <v>500000</v>
      </c>
      <c r="V24" s="172"/>
      <c r="W24" s="172"/>
    </row>
    <row r="25" spans="1:23" ht="51">
      <c r="A25" s="171" t="s">
        <v>649</v>
      </c>
      <c r="B25" s="170" t="s">
        <v>648</v>
      </c>
      <c r="C25" s="169" t="s">
        <v>629</v>
      </c>
      <c r="D25" s="169">
        <v>2024</v>
      </c>
      <c r="E25" s="167">
        <v>20</v>
      </c>
      <c r="F25" s="167"/>
      <c r="G25" s="167"/>
      <c r="H25" s="167">
        <f t="shared" si="3"/>
        <v>1900000</v>
      </c>
      <c r="I25" s="167">
        <f t="shared" si="2"/>
        <v>20</v>
      </c>
      <c r="J25" s="167">
        <f t="shared" si="1"/>
        <v>0</v>
      </c>
      <c r="K25" s="167">
        <f t="shared" si="4"/>
        <v>1900000</v>
      </c>
      <c r="L25" s="167"/>
      <c r="M25" s="167"/>
      <c r="N25" s="167"/>
      <c r="O25" s="167"/>
      <c r="P25" s="167"/>
      <c r="Q25" s="167"/>
      <c r="R25" s="167"/>
      <c r="S25" s="167"/>
      <c r="T25" s="167">
        <v>600000</v>
      </c>
      <c r="U25" s="167">
        <v>750000</v>
      </c>
      <c r="V25" s="167">
        <v>550000</v>
      </c>
      <c r="W25" s="172"/>
    </row>
    <row r="26" spans="1:23" ht="51">
      <c r="A26" s="171" t="s">
        <v>647</v>
      </c>
      <c r="B26" s="170" t="s">
        <v>646</v>
      </c>
      <c r="C26" s="169" t="s">
        <v>629</v>
      </c>
      <c r="D26" s="169">
        <v>2025</v>
      </c>
      <c r="E26" s="167">
        <v>20</v>
      </c>
      <c r="F26" s="167"/>
      <c r="G26" s="167"/>
      <c r="H26" s="167">
        <f t="shared" si="3"/>
        <v>1900000</v>
      </c>
      <c r="I26" s="167">
        <f t="shared" si="2"/>
        <v>20</v>
      </c>
      <c r="J26" s="167">
        <f t="shared" si="1"/>
        <v>0</v>
      </c>
      <c r="K26" s="167">
        <f t="shared" si="4"/>
        <v>1900000</v>
      </c>
      <c r="L26" s="167"/>
      <c r="M26" s="167"/>
      <c r="N26" s="167"/>
      <c r="O26" s="167"/>
      <c r="P26" s="167"/>
      <c r="Q26" s="167"/>
      <c r="R26" s="167"/>
      <c r="S26" s="167"/>
      <c r="T26" s="167"/>
      <c r="U26" s="167">
        <v>600000</v>
      </c>
      <c r="V26" s="167">
        <v>750000</v>
      </c>
      <c r="W26" s="167">
        <v>550000</v>
      </c>
    </row>
    <row r="27" spans="1:23" ht="51">
      <c r="A27" s="171" t="s">
        <v>645</v>
      </c>
      <c r="B27" s="170" t="s">
        <v>644</v>
      </c>
      <c r="C27" s="169" t="s">
        <v>629</v>
      </c>
      <c r="D27" s="169">
        <v>2019</v>
      </c>
      <c r="E27" s="167">
        <v>9</v>
      </c>
      <c r="F27" s="167"/>
      <c r="G27" s="167"/>
      <c r="H27" s="167">
        <f t="shared" si="3"/>
        <v>1400000</v>
      </c>
      <c r="I27" s="167">
        <f t="shared" si="2"/>
        <v>9</v>
      </c>
      <c r="J27" s="167">
        <f t="shared" si="1"/>
        <v>0</v>
      </c>
      <c r="K27" s="167">
        <f aca="true" t="shared" si="5" ref="K27:K32">SUM(M27:T27)</f>
        <v>1400000</v>
      </c>
      <c r="L27" s="167"/>
      <c r="M27" s="167"/>
      <c r="N27" s="167"/>
      <c r="O27" s="167"/>
      <c r="P27" s="167">
        <v>700000</v>
      </c>
      <c r="Q27" s="167">
        <v>700000</v>
      </c>
      <c r="R27" s="167"/>
      <c r="S27" s="167"/>
      <c r="T27" s="167"/>
      <c r="U27" s="172"/>
      <c r="V27" s="172"/>
      <c r="W27" s="172"/>
    </row>
    <row r="28" spans="1:23" ht="51">
      <c r="A28" s="171" t="s">
        <v>643</v>
      </c>
      <c r="B28" s="170" t="s">
        <v>642</v>
      </c>
      <c r="C28" s="169" t="s">
        <v>629</v>
      </c>
      <c r="D28" s="169">
        <v>2020</v>
      </c>
      <c r="E28" s="167">
        <v>11.2</v>
      </c>
      <c r="F28" s="167"/>
      <c r="G28" s="167"/>
      <c r="H28" s="167">
        <f t="shared" si="3"/>
        <v>900000</v>
      </c>
      <c r="I28" s="167">
        <f t="shared" si="2"/>
        <v>11.2</v>
      </c>
      <c r="J28" s="167">
        <f t="shared" si="1"/>
        <v>0</v>
      </c>
      <c r="K28" s="167">
        <f t="shared" si="5"/>
        <v>900000</v>
      </c>
      <c r="L28" s="167"/>
      <c r="M28" s="167"/>
      <c r="N28" s="167"/>
      <c r="O28" s="167"/>
      <c r="P28" s="167"/>
      <c r="Q28" s="167">
        <v>450000</v>
      </c>
      <c r="R28" s="167">
        <v>450000</v>
      </c>
      <c r="S28" s="167"/>
      <c r="T28" s="167"/>
      <c r="U28" s="172"/>
      <c r="V28" s="172"/>
      <c r="W28" s="172"/>
    </row>
    <row r="29" spans="1:23" ht="63.75">
      <c r="A29" s="171" t="s">
        <v>641</v>
      </c>
      <c r="B29" s="170" t="s">
        <v>640</v>
      </c>
      <c r="C29" s="169" t="s">
        <v>629</v>
      </c>
      <c r="D29" s="169">
        <v>2021</v>
      </c>
      <c r="E29" s="167">
        <v>5.8</v>
      </c>
      <c r="F29" s="167"/>
      <c r="G29" s="167"/>
      <c r="H29" s="167">
        <f t="shared" si="3"/>
        <v>550000</v>
      </c>
      <c r="I29" s="167">
        <f t="shared" si="2"/>
        <v>5.8</v>
      </c>
      <c r="J29" s="167">
        <f t="shared" si="1"/>
        <v>0</v>
      </c>
      <c r="K29" s="167">
        <f t="shared" si="5"/>
        <v>550000</v>
      </c>
      <c r="L29" s="167"/>
      <c r="M29" s="167"/>
      <c r="N29" s="167"/>
      <c r="O29" s="167"/>
      <c r="P29" s="167"/>
      <c r="Q29" s="167"/>
      <c r="R29" s="167">
        <v>250000</v>
      </c>
      <c r="S29" s="167">
        <v>300000</v>
      </c>
      <c r="T29" s="167"/>
      <c r="U29" s="172"/>
      <c r="V29" s="172"/>
      <c r="W29" s="172"/>
    </row>
    <row r="30" spans="1:23" ht="76.5">
      <c r="A30" s="171" t="s">
        <v>639</v>
      </c>
      <c r="B30" s="170" t="s">
        <v>638</v>
      </c>
      <c r="C30" s="169" t="s">
        <v>629</v>
      </c>
      <c r="D30" s="169">
        <v>2022</v>
      </c>
      <c r="E30" s="167">
        <v>36.8</v>
      </c>
      <c r="F30" s="167"/>
      <c r="G30" s="167"/>
      <c r="H30" s="167">
        <f t="shared" si="3"/>
        <v>2800000</v>
      </c>
      <c r="I30" s="167">
        <f t="shared" si="2"/>
        <v>36.8</v>
      </c>
      <c r="J30" s="167">
        <f t="shared" si="1"/>
        <v>0</v>
      </c>
      <c r="K30" s="167">
        <f t="shared" si="5"/>
        <v>2800000</v>
      </c>
      <c r="L30" s="167"/>
      <c r="M30" s="167"/>
      <c r="N30" s="167"/>
      <c r="O30" s="167"/>
      <c r="P30" s="167"/>
      <c r="Q30" s="174"/>
      <c r="R30" s="167">
        <v>800000</v>
      </c>
      <c r="S30" s="167">
        <v>1000000</v>
      </c>
      <c r="T30" s="167">
        <v>1000000</v>
      </c>
      <c r="U30" s="172"/>
      <c r="V30" s="172"/>
      <c r="W30" s="172"/>
    </row>
    <row r="31" spans="1:23" ht="76.5">
      <c r="A31" s="171" t="s">
        <v>637</v>
      </c>
      <c r="B31" s="170" t="s">
        <v>636</v>
      </c>
      <c r="C31" s="169" t="s">
        <v>629</v>
      </c>
      <c r="D31" s="169">
        <v>2019</v>
      </c>
      <c r="E31" s="169">
        <v>0.75</v>
      </c>
      <c r="F31" s="167">
        <v>48.55</v>
      </c>
      <c r="G31" s="167"/>
      <c r="H31" s="167">
        <f t="shared" si="3"/>
        <v>200000</v>
      </c>
      <c r="I31" s="167">
        <f t="shared" si="2"/>
        <v>0.75</v>
      </c>
      <c r="J31" s="167">
        <f t="shared" si="1"/>
        <v>48.55</v>
      </c>
      <c r="K31" s="167">
        <f t="shared" si="5"/>
        <v>200000</v>
      </c>
      <c r="L31" s="167"/>
      <c r="M31" s="167"/>
      <c r="N31" s="167"/>
      <c r="O31" s="167"/>
      <c r="P31" s="167"/>
      <c r="Q31" s="167">
        <v>200000</v>
      </c>
      <c r="R31" s="167"/>
      <c r="S31" s="167"/>
      <c r="T31" s="167"/>
      <c r="U31" s="172"/>
      <c r="V31" s="172"/>
      <c r="W31" s="172"/>
    </row>
    <row r="32" spans="1:23" ht="76.5">
      <c r="A32" s="171" t="s">
        <v>635</v>
      </c>
      <c r="B32" s="170" t="s">
        <v>634</v>
      </c>
      <c r="C32" s="169" t="s">
        <v>629</v>
      </c>
      <c r="D32" s="169">
        <v>2021</v>
      </c>
      <c r="E32" s="167">
        <v>26</v>
      </c>
      <c r="F32" s="167"/>
      <c r="G32" s="167"/>
      <c r="H32" s="167">
        <f t="shared" si="3"/>
        <v>2300000</v>
      </c>
      <c r="I32" s="167">
        <f t="shared" si="2"/>
        <v>26</v>
      </c>
      <c r="J32" s="167">
        <f t="shared" si="1"/>
        <v>0</v>
      </c>
      <c r="K32" s="167">
        <f t="shared" si="5"/>
        <v>2300000</v>
      </c>
      <c r="L32" s="167"/>
      <c r="M32" s="167"/>
      <c r="N32" s="167"/>
      <c r="O32" s="167"/>
      <c r="P32" s="167"/>
      <c r="Q32" s="167">
        <v>300000</v>
      </c>
      <c r="R32" s="167">
        <v>1000000</v>
      </c>
      <c r="S32" s="167">
        <v>1000000</v>
      </c>
      <c r="T32" s="167"/>
      <c r="U32" s="172"/>
      <c r="V32" s="172"/>
      <c r="W32" s="172"/>
    </row>
    <row r="33" spans="1:23" ht="76.5">
      <c r="A33" s="175" t="s">
        <v>633</v>
      </c>
      <c r="B33" s="170" t="s">
        <v>632</v>
      </c>
      <c r="C33" s="169" t="s">
        <v>629</v>
      </c>
      <c r="D33" s="169">
        <v>2023</v>
      </c>
      <c r="E33" s="167">
        <v>24</v>
      </c>
      <c r="F33" s="167"/>
      <c r="G33" s="167"/>
      <c r="H33" s="167">
        <f t="shared" si="3"/>
        <v>0</v>
      </c>
      <c r="I33" s="167">
        <f t="shared" si="2"/>
        <v>24</v>
      </c>
      <c r="J33" s="167">
        <f t="shared" si="1"/>
        <v>0</v>
      </c>
      <c r="K33" s="167">
        <f>SUM(M33:R33)</f>
        <v>0</v>
      </c>
      <c r="L33" s="167"/>
      <c r="M33" s="167"/>
      <c r="N33" s="167"/>
      <c r="O33" s="167"/>
      <c r="P33" s="167"/>
      <c r="Q33" s="174"/>
      <c r="R33" s="172"/>
      <c r="S33" s="167">
        <v>300000</v>
      </c>
      <c r="T33" s="167">
        <v>1000000</v>
      </c>
      <c r="U33" s="167">
        <v>800000</v>
      </c>
      <c r="V33" s="172"/>
      <c r="W33" s="172"/>
    </row>
    <row r="34" spans="1:23" ht="76.5">
      <c r="A34" s="171" t="s">
        <v>631</v>
      </c>
      <c r="B34" s="170" t="s">
        <v>630</v>
      </c>
      <c r="C34" s="169" t="s">
        <v>629</v>
      </c>
      <c r="D34" s="169">
        <v>2025</v>
      </c>
      <c r="E34" s="167">
        <v>20</v>
      </c>
      <c r="F34" s="167"/>
      <c r="G34" s="167"/>
      <c r="H34" s="167">
        <f t="shared" si="3"/>
        <v>1300000</v>
      </c>
      <c r="I34" s="167">
        <f t="shared" si="2"/>
        <v>20</v>
      </c>
      <c r="J34" s="167">
        <f t="shared" si="1"/>
        <v>0</v>
      </c>
      <c r="K34" s="167">
        <f>SUM(M34:V34)</f>
        <v>1300000</v>
      </c>
      <c r="L34" s="167"/>
      <c r="M34" s="167"/>
      <c r="N34" s="167"/>
      <c r="O34" s="167"/>
      <c r="P34" s="167"/>
      <c r="Q34" s="173"/>
      <c r="R34" s="167"/>
      <c r="S34" s="172"/>
      <c r="T34" s="172"/>
      <c r="U34" s="167">
        <v>300000</v>
      </c>
      <c r="V34" s="167">
        <v>1000000</v>
      </c>
      <c r="W34" s="167">
        <v>500000</v>
      </c>
    </row>
    <row r="35" spans="1:23" ht="63.75">
      <c r="A35" s="171" t="s">
        <v>628</v>
      </c>
      <c r="B35" s="170" t="s">
        <v>627</v>
      </c>
      <c r="C35" s="169"/>
      <c r="D35" s="169"/>
      <c r="E35" s="167"/>
      <c r="F35" s="167"/>
      <c r="G35" s="167"/>
      <c r="H35" s="167"/>
      <c r="I35" s="167"/>
      <c r="J35" s="167"/>
      <c r="K35" s="167"/>
      <c r="L35" s="168">
        <v>9164.46636</v>
      </c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</row>
    <row r="36" ht="12.75">
      <c r="A36" s="166"/>
    </row>
    <row r="37" spans="1:23" ht="15.75">
      <c r="A37" s="265" t="s">
        <v>625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W37" s="165"/>
    </row>
  </sheetData>
  <sheetProtection/>
  <mergeCells count="13">
    <mergeCell ref="D5:D6"/>
    <mergeCell ref="E5:F5"/>
    <mergeCell ref="G5:G6"/>
    <mergeCell ref="H5:H6"/>
    <mergeCell ref="I5:K5"/>
    <mergeCell ref="L5:W5"/>
    <mergeCell ref="A37:U37"/>
    <mergeCell ref="T1:W1"/>
    <mergeCell ref="A2:W2"/>
    <mergeCell ref="A3:W3"/>
    <mergeCell ref="A5:A6"/>
    <mergeCell ref="B5:B6"/>
    <mergeCell ref="C5:C6"/>
  </mergeCells>
  <printOptions/>
  <pageMargins left="0.3937007874015748" right="0.1968503937007874" top="0.7874015748031497" bottom="0.1968503937007874" header="0.31496062992125984" footer="0.31496062992125984"/>
  <pageSetup horizontalDpi="600" verticalDpi="600" orientation="landscape" paperSize="8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Y34"/>
  <sheetViews>
    <sheetView zoomScale="85" zoomScaleNormal="85" zoomScalePageLayoutView="0" workbookViewId="0" topLeftCell="A1">
      <selection activeCell="F8" sqref="F8"/>
    </sheetView>
  </sheetViews>
  <sheetFormatPr defaultColWidth="9.00390625" defaultRowHeight="12.75"/>
  <cols>
    <col min="1" max="1" width="6.125" style="74" bestFit="1" customWidth="1"/>
    <col min="2" max="2" width="39.25390625" style="74" customWidth="1"/>
    <col min="3" max="3" width="26.75390625" style="74" customWidth="1"/>
    <col min="4" max="7" width="15.25390625" style="74" bestFit="1" customWidth="1"/>
    <col min="8" max="9" width="13.125" style="74" bestFit="1" customWidth="1"/>
    <col min="10" max="15" width="15.25390625" style="74" bestFit="1" customWidth="1"/>
    <col min="16" max="16384" width="9.125" style="74" customWidth="1"/>
  </cols>
  <sheetData>
    <row r="1" spans="13:15" ht="15.75">
      <c r="M1" s="280" t="s">
        <v>472</v>
      </c>
      <c r="N1" s="280"/>
      <c r="O1" s="280"/>
    </row>
    <row r="2" spans="13:15" ht="15.75">
      <c r="M2" s="75"/>
      <c r="N2" s="280" t="s">
        <v>473</v>
      </c>
      <c r="O2" s="280"/>
    </row>
    <row r="3" spans="1:25" ht="15.75">
      <c r="A3" s="281" t="s">
        <v>474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T3" s="270"/>
      <c r="U3" s="270"/>
      <c r="V3" s="270"/>
      <c r="W3" s="270"/>
      <c r="X3" s="270"/>
      <c r="Y3" s="270"/>
    </row>
    <row r="4" spans="1:25" ht="32.25" customHeight="1">
      <c r="A4" s="271" t="s">
        <v>475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15.75">
      <c r="A5" s="77"/>
      <c r="B5" s="78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4" customHeight="1">
      <c r="A6" s="272" t="s">
        <v>10</v>
      </c>
      <c r="B6" s="272" t="s">
        <v>476</v>
      </c>
      <c r="C6" s="273" t="s">
        <v>69</v>
      </c>
      <c r="D6" s="272" t="s">
        <v>477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2.5" customHeight="1">
      <c r="A7" s="272"/>
      <c r="B7" s="272"/>
      <c r="C7" s="274"/>
      <c r="D7" s="81" t="s">
        <v>33</v>
      </c>
      <c r="E7" s="81" t="s">
        <v>34</v>
      </c>
      <c r="F7" s="81" t="s">
        <v>35</v>
      </c>
      <c r="G7" s="81" t="s">
        <v>36</v>
      </c>
      <c r="H7" s="81" t="s">
        <v>37</v>
      </c>
      <c r="I7" s="81" t="s">
        <v>38</v>
      </c>
      <c r="J7" s="81" t="s">
        <v>39</v>
      </c>
      <c r="K7" s="81" t="s">
        <v>40</v>
      </c>
      <c r="L7" s="81" t="s">
        <v>41</v>
      </c>
      <c r="M7" s="81" t="s">
        <v>42</v>
      </c>
      <c r="N7" s="81" t="s">
        <v>43</v>
      </c>
      <c r="O7" s="81" t="s">
        <v>44</v>
      </c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31.5">
      <c r="A8" s="81" t="s">
        <v>9</v>
      </c>
      <c r="B8" s="82" t="s">
        <v>478</v>
      </c>
      <c r="C8" s="83" t="s">
        <v>479</v>
      </c>
      <c r="D8" s="84">
        <f>SUM(D9:D11)</f>
        <v>86280.9</v>
      </c>
      <c r="E8" s="84">
        <f aca="true" t="shared" si="0" ref="E8:O8">SUM(E9:E11)</f>
        <v>97872.8</v>
      </c>
      <c r="F8" s="84">
        <f t="shared" si="0"/>
        <v>388050.62</v>
      </c>
      <c r="G8" s="84">
        <f t="shared" si="0"/>
        <v>378894.58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0</v>
      </c>
      <c r="O8" s="84">
        <f t="shared" si="0"/>
        <v>0</v>
      </c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63">
      <c r="A9" s="85" t="s">
        <v>3</v>
      </c>
      <c r="B9" s="86" t="s">
        <v>480</v>
      </c>
      <c r="C9" s="87" t="s">
        <v>8</v>
      </c>
      <c r="D9" s="88">
        <v>10712.9</v>
      </c>
      <c r="E9" s="88">
        <v>18721.5</v>
      </c>
      <c r="F9" s="88">
        <v>56021.65</v>
      </c>
      <c r="G9" s="88">
        <v>198022.78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63">
      <c r="A10" s="85" t="s">
        <v>11</v>
      </c>
      <c r="B10" s="86" t="s">
        <v>481</v>
      </c>
      <c r="C10" s="87" t="s">
        <v>8</v>
      </c>
      <c r="D10" s="88">
        <v>75568</v>
      </c>
      <c r="E10" s="88">
        <v>79151.3</v>
      </c>
      <c r="F10" s="88">
        <v>332028.97</v>
      </c>
      <c r="G10" s="88">
        <v>180871.8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31.5">
      <c r="A11" s="85" t="s">
        <v>68</v>
      </c>
      <c r="B11" s="86" t="s">
        <v>482</v>
      </c>
      <c r="C11" s="87" t="s">
        <v>8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15" ht="15.75">
      <c r="A12" s="275" t="s">
        <v>483</v>
      </c>
      <c r="B12" s="276" t="s">
        <v>484</v>
      </c>
      <c r="C12" s="82" t="s">
        <v>485</v>
      </c>
      <c r="D12" s="84">
        <f>SUM(D13:D14)</f>
        <v>1375984.58</v>
      </c>
      <c r="E12" s="84">
        <f aca="true" t="shared" si="1" ref="E12:O12">SUM(E13:E14)</f>
        <v>2133281.49</v>
      </c>
      <c r="F12" s="84">
        <f t="shared" si="1"/>
        <v>4106031.1</v>
      </c>
      <c r="G12" s="84">
        <f t="shared" si="1"/>
        <v>1588520.68</v>
      </c>
      <c r="H12" s="84">
        <f t="shared" si="1"/>
        <v>0</v>
      </c>
      <c r="I12" s="84">
        <f t="shared" si="1"/>
        <v>0</v>
      </c>
      <c r="J12" s="84">
        <f t="shared" si="1"/>
        <v>3240200</v>
      </c>
      <c r="K12" s="84">
        <f t="shared" si="1"/>
        <v>2829650</v>
      </c>
      <c r="L12" s="84">
        <f t="shared" si="1"/>
        <v>2870000</v>
      </c>
      <c r="M12" s="84">
        <f t="shared" si="1"/>
        <v>5465000</v>
      </c>
      <c r="N12" s="84">
        <f t="shared" si="1"/>
        <v>5367500</v>
      </c>
      <c r="O12" s="84">
        <f t="shared" si="1"/>
        <v>3629000</v>
      </c>
    </row>
    <row r="13" spans="1:15" ht="31.5">
      <c r="A13" s="275"/>
      <c r="B13" s="276"/>
      <c r="C13" s="83" t="s">
        <v>6</v>
      </c>
      <c r="D13" s="84">
        <f>D16</f>
        <v>1289703.68</v>
      </c>
      <c r="E13" s="84">
        <f aca="true" t="shared" si="2" ref="E13:O13">E16</f>
        <v>2035408.69</v>
      </c>
      <c r="F13" s="84">
        <f t="shared" si="2"/>
        <v>3717980.48</v>
      </c>
      <c r="G13" s="84">
        <f t="shared" si="2"/>
        <v>1209626.1</v>
      </c>
      <c r="H13" s="84">
        <f t="shared" si="2"/>
        <v>0</v>
      </c>
      <c r="I13" s="84">
        <f t="shared" si="2"/>
        <v>0</v>
      </c>
      <c r="J13" s="84">
        <f t="shared" si="2"/>
        <v>3240200</v>
      </c>
      <c r="K13" s="84">
        <f t="shared" si="2"/>
        <v>2829650</v>
      </c>
      <c r="L13" s="84">
        <f t="shared" si="2"/>
        <v>2870000</v>
      </c>
      <c r="M13" s="84">
        <f t="shared" si="2"/>
        <v>5465000</v>
      </c>
      <c r="N13" s="84">
        <f t="shared" si="2"/>
        <v>5367500</v>
      </c>
      <c r="O13" s="84">
        <f t="shared" si="2"/>
        <v>3629000</v>
      </c>
    </row>
    <row r="14" spans="1:15" ht="31.5">
      <c r="A14" s="275"/>
      <c r="B14" s="276"/>
      <c r="C14" s="83" t="s">
        <v>8</v>
      </c>
      <c r="D14" s="84">
        <f>D15</f>
        <v>86280.9</v>
      </c>
      <c r="E14" s="84">
        <f aca="true" t="shared" si="3" ref="E14:O14">E15</f>
        <v>97872.8</v>
      </c>
      <c r="F14" s="84">
        <f t="shared" si="3"/>
        <v>388050.62</v>
      </c>
      <c r="G14" s="84">
        <f t="shared" si="3"/>
        <v>378894.58</v>
      </c>
      <c r="H14" s="84">
        <f t="shared" si="3"/>
        <v>0</v>
      </c>
      <c r="I14" s="84">
        <f t="shared" si="3"/>
        <v>0</v>
      </c>
      <c r="J14" s="84">
        <f t="shared" si="3"/>
        <v>0</v>
      </c>
      <c r="K14" s="84">
        <f t="shared" si="3"/>
        <v>0</v>
      </c>
      <c r="L14" s="84">
        <f t="shared" si="3"/>
        <v>0</v>
      </c>
      <c r="M14" s="84">
        <f t="shared" si="3"/>
        <v>0</v>
      </c>
      <c r="N14" s="84">
        <f t="shared" si="3"/>
        <v>0</v>
      </c>
      <c r="O14" s="84">
        <f t="shared" si="3"/>
        <v>0</v>
      </c>
    </row>
    <row r="15" spans="1:15" ht="47.25">
      <c r="A15" s="85" t="s">
        <v>13</v>
      </c>
      <c r="B15" s="90" t="s">
        <v>486</v>
      </c>
      <c r="C15" s="87" t="s">
        <v>8</v>
      </c>
      <c r="D15" s="91">
        <f>D8</f>
        <v>86280.9</v>
      </c>
      <c r="E15" s="91">
        <f aca="true" t="shared" si="4" ref="E15:O15">E8</f>
        <v>97872.8</v>
      </c>
      <c r="F15" s="91">
        <f t="shared" si="4"/>
        <v>388050.62</v>
      </c>
      <c r="G15" s="91">
        <f t="shared" si="4"/>
        <v>378894.58</v>
      </c>
      <c r="H15" s="91">
        <f t="shared" si="4"/>
        <v>0</v>
      </c>
      <c r="I15" s="91">
        <f t="shared" si="4"/>
        <v>0</v>
      </c>
      <c r="J15" s="91">
        <f t="shared" si="4"/>
        <v>0</v>
      </c>
      <c r="K15" s="91">
        <f t="shared" si="4"/>
        <v>0</v>
      </c>
      <c r="L15" s="91">
        <f t="shared" si="4"/>
        <v>0</v>
      </c>
      <c r="M15" s="91">
        <f t="shared" si="4"/>
        <v>0</v>
      </c>
      <c r="N15" s="91">
        <f t="shared" si="4"/>
        <v>0</v>
      </c>
      <c r="O15" s="91">
        <f t="shared" si="4"/>
        <v>0</v>
      </c>
    </row>
    <row r="16" spans="1:15" ht="47.25">
      <c r="A16" s="277" t="s">
        <v>14</v>
      </c>
      <c r="B16" s="278" t="s">
        <v>487</v>
      </c>
      <c r="C16" s="82" t="s">
        <v>488</v>
      </c>
      <c r="D16" s="84">
        <f>SUM(D17:D18)</f>
        <v>1289703.68</v>
      </c>
      <c r="E16" s="84">
        <f aca="true" t="shared" si="5" ref="E16:O16">SUM(E17:E18)</f>
        <v>2035408.69</v>
      </c>
      <c r="F16" s="84">
        <f t="shared" si="5"/>
        <v>3717980.48</v>
      </c>
      <c r="G16" s="84">
        <f>SUM(G17:G18)</f>
        <v>1209626.1</v>
      </c>
      <c r="H16" s="84">
        <f t="shared" si="5"/>
        <v>0</v>
      </c>
      <c r="I16" s="84">
        <f t="shared" si="5"/>
        <v>0</v>
      </c>
      <c r="J16" s="84">
        <f t="shared" si="5"/>
        <v>3240200</v>
      </c>
      <c r="K16" s="84">
        <f t="shared" si="5"/>
        <v>2829650</v>
      </c>
      <c r="L16" s="84">
        <f t="shared" si="5"/>
        <v>2870000</v>
      </c>
      <c r="M16" s="84">
        <f t="shared" si="5"/>
        <v>5465000</v>
      </c>
      <c r="N16" s="84">
        <f t="shared" si="5"/>
        <v>5367500</v>
      </c>
      <c r="O16" s="84">
        <f t="shared" si="5"/>
        <v>3629000</v>
      </c>
    </row>
    <row r="17" spans="1:15" ht="47.25">
      <c r="A17" s="277"/>
      <c r="B17" s="279"/>
      <c r="C17" s="92" t="s">
        <v>489</v>
      </c>
      <c r="D17" s="91">
        <f>'[3]Приложение 3'!G39</f>
        <v>1268243.08</v>
      </c>
      <c r="E17" s="91">
        <f>'[3]Приложение 3'!H39</f>
        <v>1860767.79</v>
      </c>
      <c r="F17" s="91">
        <f>'[3]Приложение 3'!I39</f>
        <v>3476765.61</v>
      </c>
      <c r="G17" s="91">
        <f>12999.816+'[3]Приложение 3'!J39</f>
        <v>1088829.4</v>
      </c>
      <c r="H17" s="91">
        <f>'[3]Приложение 3'!K39</f>
        <v>0</v>
      </c>
      <c r="I17" s="91">
        <f>'[3]Приложение 3'!L39</f>
        <v>0</v>
      </c>
      <c r="J17" s="91">
        <f>'[3]Приложение 3'!M39</f>
        <v>3240200</v>
      </c>
      <c r="K17" s="91">
        <f>'[3]Приложение 3'!N39</f>
        <v>2829650</v>
      </c>
      <c r="L17" s="91">
        <f>'[3]Приложение 3'!O39</f>
        <v>2870000</v>
      </c>
      <c r="M17" s="91">
        <f>'[3]Приложение 3'!P39</f>
        <v>5465000</v>
      </c>
      <c r="N17" s="91">
        <f>'[3]Приложение 3'!Q39</f>
        <v>5367500</v>
      </c>
      <c r="O17" s="91">
        <f>'[3]Приложение 3'!R39</f>
        <v>3629000</v>
      </c>
    </row>
    <row r="18" spans="1:15" ht="31.5">
      <c r="A18" s="277"/>
      <c r="B18" s="279"/>
      <c r="C18" s="87" t="s">
        <v>490</v>
      </c>
      <c r="D18" s="93">
        <f>'[3]Приложение 3'!G19</f>
        <v>21460.6</v>
      </c>
      <c r="E18" s="93">
        <f>'[3]Приложение 3'!H19+'[3]Приложение 3'!H369</f>
        <v>174640.9</v>
      </c>
      <c r="F18" s="93">
        <f>'[3]Приложение 3'!I19</f>
        <v>241214.87</v>
      </c>
      <c r="G18" s="93">
        <v>120796.7</v>
      </c>
      <c r="H18" s="93">
        <f>'[3]Приложение 3'!K19</f>
        <v>0</v>
      </c>
      <c r="I18" s="93">
        <f>'[3]Приложение 3'!L19</f>
        <v>0</v>
      </c>
      <c r="J18" s="93">
        <f>'[3]Приложение 3'!M19</f>
        <v>0</v>
      </c>
      <c r="K18" s="93">
        <f>'[3]Приложение 3'!N19</f>
        <v>0</v>
      </c>
      <c r="L18" s="93">
        <f>'[3]Приложение 3'!O19</f>
        <v>0</v>
      </c>
      <c r="M18" s="93">
        <f>'[3]Приложение 3'!P19</f>
        <v>0</v>
      </c>
      <c r="N18" s="93">
        <f>'[3]Приложение 3'!Q19</f>
        <v>0</v>
      </c>
      <c r="O18" s="93">
        <f>'[3]Приложение 3'!R19</f>
        <v>0</v>
      </c>
    </row>
    <row r="19" spans="1:15" ht="15.75">
      <c r="A19" s="94"/>
      <c r="B19" s="95"/>
      <c r="C19" s="95"/>
      <c r="D19" s="94"/>
      <c r="E19" s="96"/>
      <c r="F19" s="94"/>
      <c r="G19" s="94"/>
      <c r="H19" s="94"/>
      <c r="I19" s="94"/>
      <c r="J19" s="94"/>
      <c r="K19" s="94"/>
      <c r="L19" s="94"/>
      <c r="M19" s="94"/>
      <c r="N19" s="94"/>
      <c r="O19" s="97"/>
    </row>
    <row r="20" spans="2:5" ht="15">
      <c r="B20" s="98"/>
      <c r="C20" s="98"/>
      <c r="E20" s="99"/>
    </row>
    <row r="21" spans="2:5" ht="15">
      <c r="B21" s="98"/>
      <c r="C21" s="98"/>
      <c r="E21" s="99"/>
    </row>
    <row r="22" spans="2:5" ht="15">
      <c r="B22" s="98"/>
      <c r="C22" s="98"/>
      <c r="E22" s="99"/>
    </row>
    <row r="23" spans="2:5" ht="15">
      <c r="B23" s="98"/>
      <c r="C23" s="98"/>
      <c r="E23" s="99"/>
    </row>
    <row r="24" spans="2:5" ht="15">
      <c r="B24" s="98"/>
      <c r="C24" s="98"/>
      <c r="E24" s="99"/>
    </row>
    <row r="25" spans="2:5" ht="15">
      <c r="B25" s="98"/>
      <c r="C25" s="98"/>
      <c r="E25" s="99"/>
    </row>
    <row r="26" spans="2:5" ht="15">
      <c r="B26" s="98"/>
      <c r="C26" s="98"/>
      <c r="E26" s="99"/>
    </row>
    <row r="27" spans="2:3" ht="15">
      <c r="B27" s="98"/>
      <c r="C27" s="98"/>
    </row>
    <row r="28" spans="2:3" ht="15">
      <c r="B28" s="98"/>
      <c r="C28" s="98"/>
    </row>
    <row r="29" spans="2:3" ht="15">
      <c r="B29" s="98"/>
      <c r="C29" s="98"/>
    </row>
    <row r="30" spans="2:3" ht="15">
      <c r="B30" s="98"/>
      <c r="C30" s="98"/>
    </row>
    <row r="31" spans="2:3" ht="15">
      <c r="B31" s="98"/>
      <c r="C31" s="98"/>
    </row>
    <row r="32" spans="2:3" ht="15">
      <c r="B32" s="98"/>
      <c r="C32" s="98"/>
    </row>
    <row r="33" spans="2:3" ht="15">
      <c r="B33" s="98"/>
      <c r="C33" s="98"/>
    </row>
    <row r="34" spans="2:3" ht="15">
      <c r="B34" s="98"/>
      <c r="C34" s="98"/>
    </row>
  </sheetData>
  <sheetProtection/>
  <mergeCells count="13">
    <mergeCell ref="A12:A14"/>
    <mergeCell ref="B12:B14"/>
    <mergeCell ref="A16:A18"/>
    <mergeCell ref="B16:B18"/>
    <mergeCell ref="M1:O1"/>
    <mergeCell ref="N2:O2"/>
    <mergeCell ref="A3:O3"/>
    <mergeCell ref="T3:Y3"/>
    <mergeCell ref="A4:O4"/>
    <mergeCell ref="A6:A7"/>
    <mergeCell ref="B6:B7"/>
    <mergeCell ref="C6:C7"/>
    <mergeCell ref="D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Гемаксон Алексей Юрьевич</cp:lastModifiedBy>
  <cp:lastPrinted>2019-12-23T05:22:03Z</cp:lastPrinted>
  <dcterms:created xsi:type="dcterms:W3CDTF">2011-03-10T10:26:24Z</dcterms:created>
  <dcterms:modified xsi:type="dcterms:W3CDTF">2019-12-25T02:56:04Z</dcterms:modified>
  <cp:category/>
  <cp:version/>
  <cp:contentType/>
  <cp:contentStatus/>
</cp:coreProperties>
</file>