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ftailovaiv\Desktop\Kaftailova\ИНВЕСТИЦИИ\БАЗА ИНВЕСТ ПРОЕКТОВ\_ОЗИПы\_Отчеты ОЗИП на ИС\2017\Минсельхоз\"/>
    </mc:Choice>
  </mc:AlternateContent>
  <bookViews>
    <workbookView xWindow="0" yWindow="0" windowWidth="28800" windowHeight="12300"/>
  </bookViews>
  <sheets>
    <sheet name="отчет 12 тыс" sheetId="1" r:id="rId1"/>
  </sheets>
  <definedNames>
    <definedName name="_xlnm.Print_Area" localSheetId="0">'отчет 12 тыс'!$A$1:$L$26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E25" i="1"/>
  <c r="D25" i="1"/>
  <c r="H24" i="1"/>
  <c r="E24" i="1"/>
  <c r="D24" i="1"/>
  <c r="H23" i="1"/>
  <c r="D23" i="1"/>
  <c r="H22" i="1"/>
  <c r="G22" i="1"/>
  <c r="E22" i="1"/>
  <c r="D22" i="1"/>
  <c r="H21" i="1"/>
  <c r="G21" i="1"/>
  <c r="E21" i="1"/>
  <c r="D21" i="1"/>
  <c r="B21" i="1"/>
  <c r="E20" i="1"/>
  <c r="D20" i="1"/>
  <c r="D17" i="1"/>
  <c r="D16" i="1"/>
  <c r="D15" i="1"/>
  <c r="H14" i="1"/>
  <c r="G14" i="1"/>
  <c r="D14" i="1"/>
  <c r="C13" i="1"/>
  <c r="D13" i="1" s="1"/>
  <c r="B13" i="1"/>
  <c r="G13" i="1" s="1"/>
  <c r="H12" i="1"/>
  <c r="G12" i="1"/>
  <c r="E12" i="1"/>
  <c r="D12" i="1"/>
  <c r="H11" i="1"/>
  <c r="G11" i="1"/>
  <c r="E11" i="1"/>
  <c r="B11" i="1"/>
  <c r="D11" i="1" s="1"/>
  <c r="D10" i="1"/>
  <c r="D9" i="1"/>
</calcChain>
</file>

<file path=xl/sharedStrings.xml><?xml version="1.0" encoding="utf-8"?>
<sst xmlns="http://schemas.openxmlformats.org/spreadsheetml/2006/main" count="105" uniqueCount="92">
  <si>
    <t xml:space="preserve">ОТЧЕТ О ХОДЕ РЕАЛИЗАЦИИ ОСОБО ЗНАЧИМОГО ИНВЕСТИЦИОННОГО ПРОЕКТА КАМЧАТСКОГО КРАЯ  "СТРОИТЕЛЬСТВО СФИНОФЕРМЫ ДО 12 000 ГОЛОВ В ГОД ДЛЯ ЗАО «АГРОТЕК ХОЛДИНГ» В П.СОКОЧ ЕЛИЗОВСКОГО РАЙОНА КАМЧАТСКОГО КРАЯ" </t>
  </si>
  <si>
    <t xml:space="preserve">  ЗА 2017 ГОД</t>
  </si>
  <si>
    <t>Показатели бизнес-плана</t>
  </si>
  <si>
    <t>Отчетный период</t>
  </si>
  <si>
    <t>Нарастающим итогом 
(с года начала реализации инвестиционного проекта)</t>
  </si>
  <si>
    <t>Ход реализации (описание с указанием имущества, создаваемого, приобретаемого или используемого для реализации инвестиционного проекта, комментарии, в т.ч. указание причин отклонения от графика)</t>
  </si>
  <si>
    <t>План</t>
  </si>
  <si>
    <t>Факт</t>
  </si>
  <si>
    <t>Отклонение</t>
  </si>
  <si>
    <t>тыс. руб.</t>
  </si>
  <si>
    <t>%</t>
  </si>
  <si>
    <t>причины</t>
  </si>
  <si>
    <t>1. Основные</t>
  </si>
  <si>
    <t>№</t>
  </si>
  <si>
    <t>Наименование этапа</t>
  </si>
  <si>
    <t>Срок реализации</t>
  </si>
  <si>
    <t>Стадия</t>
  </si>
  <si>
    <r>
      <rPr>
        <b/>
        <sz val="13"/>
        <color theme="1"/>
        <rFont val="Times New Roman"/>
        <family val="1"/>
        <charset val="204"/>
      </rPr>
      <t>1.1.</t>
    </r>
    <r>
      <rPr>
        <sz val="13"/>
        <color theme="1"/>
        <rFont val="Times New Roman"/>
        <family val="1"/>
        <charset val="204"/>
      </rPr>
      <t xml:space="preserve"> Объем инвестиций,  в проект, всего (тыс. руб.)</t>
    </r>
  </si>
  <si>
    <t>-</t>
  </si>
  <si>
    <t>Финансирование проекта завершено в 2013г.</t>
  </si>
  <si>
    <t>1.</t>
  </si>
  <si>
    <t>Проектирование</t>
  </si>
  <si>
    <t>Работы завершены</t>
  </si>
  <si>
    <t>в т.ч. Объем капитальных вложений (тыс. руб.)</t>
  </si>
  <si>
    <t>1.1.</t>
  </si>
  <si>
    <t xml:space="preserve">проектная документация в полном объеме </t>
  </si>
  <si>
    <t>сент 2009 г. - фев 2010 г.</t>
  </si>
  <si>
    <r>
      <rPr>
        <b/>
        <sz val="13"/>
        <color theme="1"/>
        <rFont val="Times New Roman"/>
        <family val="1"/>
        <charset val="204"/>
      </rPr>
      <t xml:space="preserve">1.2. </t>
    </r>
    <r>
      <rPr>
        <sz val="13"/>
        <color theme="1"/>
        <rFont val="Times New Roman"/>
        <family val="1"/>
        <charset val="204"/>
      </rPr>
      <t>Налоговые поступления в бюджеты всех уровней (тыс. руб.)</t>
    </r>
  </si>
  <si>
    <t>За счет НДФЛ и страховых взносов в связи с увеличением численности работников, а также уровня заработной платы</t>
  </si>
  <si>
    <t>1.2.</t>
  </si>
  <si>
    <t>положительное заключение гос.экспертизы</t>
  </si>
  <si>
    <t>03.06.2011 г.</t>
  </si>
  <si>
    <t>в т.ч. поступления в консолидированный бюджет Камчатского края (тыс. руб.)</t>
  </si>
  <si>
    <t>1.3.</t>
  </si>
  <si>
    <t>согласование расчетного размера СЗЗ</t>
  </si>
  <si>
    <t>16.05.2011 г.</t>
  </si>
  <si>
    <r>
      <rPr>
        <b/>
        <sz val="13"/>
        <color theme="1"/>
        <rFont val="Times New Roman"/>
        <family val="1"/>
        <charset val="204"/>
      </rPr>
      <t>1.3</t>
    </r>
    <r>
      <rPr>
        <sz val="13"/>
        <color theme="1"/>
        <rFont val="Times New Roman"/>
        <family val="1"/>
        <charset val="204"/>
      </rPr>
      <t>. Объем государственной поддержки, предоставленной в соответствии с договором о финансовой поддержке, заключенным между Правительством Камчатского края и Инвестором (тыс. руб.)</t>
    </r>
  </si>
  <si>
    <t>За счет увеличения средней стоимости имущества по сравнению с бизнес-планом</t>
  </si>
  <si>
    <t>2.</t>
  </si>
  <si>
    <t>оформление и регистрация договора аренды земельного участка, на котором расположен строящийся объект</t>
  </si>
  <si>
    <t>№ 172/А от 27.04.2011 г., срок действия по 28.03.2026 г.; зарегистрирован УФРС</t>
  </si>
  <si>
    <t>1.3.1. в т.ч. объем налоговых льгот, установленных Налоговым кодексом РФ для особо значимых инвестиционных проектов, (тыс. руб.)</t>
  </si>
  <si>
    <t>3.</t>
  </si>
  <si>
    <t>получение разрешения на строительство</t>
  </si>
  <si>
    <t>июнь 2011 г., срок действия - 06.12.2012 г.</t>
  </si>
  <si>
    <t>1.3.2. в т.ч. объем субсидий за счет средств краевого бюджета в целях возмещения части затрат на уплату процентов по кредитам, привлеченным в российских кредитных организациях в целях реализации инвестиционного проекта, в порядке, установленном постановлением Правительства Камчатского края от 16.07.2010 № 320-П</t>
  </si>
  <si>
    <t>4.</t>
  </si>
  <si>
    <t xml:space="preserve">СМР, в т.ч. приобретение материалов </t>
  </si>
  <si>
    <t>Финансирование завершено</t>
  </si>
  <si>
    <t>1.3.3. в т.ч. объем субсидий за счет средств краевого бюджета на возмещение затрат (части затрат) на создание и (или) реконструкцию объектов инфраструктуры, а также на подключение (технологическое присоединение) к системам электроснабжения, газоснабжения, теплоснабжения, водоснабжения и водоотведения в целях реализации инвестиционных проектов в целях реализации инвестиционного проекта, в порядке, установленном постановлением Правительства Камчатского края от 08.08.2016 № 301-П</t>
  </si>
  <si>
    <t>4.1.</t>
  </si>
  <si>
    <t xml:space="preserve">1-ая очередь строительства </t>
  </si>
  <si>
    <t>01.05.2011г.-20.09.2011г.</t>
  </si>
  <si>
    <t>Зарегестрированы права собственности, приняты на баланс:                                                                                                         - Рампа для погрузки и выгрузки животных;                                                          - Цех навозоразделения с приемным резервуаром;                                                     - Пожарные резервуары с водонасосной станцией;                                                                                    - Канализационно-насосная станция;                                                                                                        - Корпус откорма №3;                                                                                                                                    - Въездной дезбарьер закрытый;                                                                                                                  - Убойно-санитарный пункт;                                                                                                                      - Корпус №1 репродуктор.                                                                                                                                     В январе 201 2г. введена в эксплуатацию модульная котельная.                                                                                   Задержка произошла по причине задержки финансирования строительных материалов, которое началось только после оформления кредитного договора.</t>
  </si>
  <si>
    <r>
      <rPr>
        <b/>
        <sz val="13"/>
        <color theme="1"/>
        <rFont val="Times New Roman"/>
        <family val="1"/>
        <charset val="204"/>
      </rPr>
      <t xml:space="preserve">1.4. </t>
    </r>
    <r>
      <rPr>
        <sz val="13"/>
        <color theme="1"/>
        <rFont val="Times New Roman"/>
        <family val="1"/>
        <charset val="204"/>
      </rPr>
      <t>Объем государственной поддержки в виде финансирования за счет средств федерального бюджета объектов транспортной, инженерной, энергетической и (или) социальной инфраструктуры, создаваемых для реализации инвестиционного проекта, в том числе для технологического присоединения энергопринимающих устройств к электрическим сетям и газоиспользующего оборудования к газораспределительным сетям, в соответствии с методикой отбора инвестиционных проектов, планируемых к реализации на территориях Дальнего Востока и Байкальского региона, утвержденной постановлением Правительства Российской Федерации от 16.10.2014 г. №1055, (тыс. руб.)</t>
    </r>
  </si>
  <si>
    <r>
      <rPr>
        <b/>
        <sz val="13"/>
        <color theme="1"/>
        <rFont val="Times New Roman"/>
        <family val="1"/>
        <charset val="204"/>
      </rPr>
      <t xml:space="preserve">1.5.  </t>
    </r>
    <r>
      <rPr>
        <sz val="13"/>
        <color theme="1"/>
        <rFont val="Times New Roman"/>
        <family val="1"/>
        <charset val="204"/>
      </rPr>
      <t>Обеспечение трудовыми ресурсами, в т.ч. создание постоянных рабочих мест  (чел.)</t>
    </r>
  </si>
  <si>
    <t>4.2.</t>
  </si>
  <si>
    <t>2-ая очередь строительства</t>
  </si>
  <si>
    <t>25.05.2011г.-10.11.2011г.</t>
  </si>
  <si>
    <t>Завершены строительные работы по корпусу  №2 "Опорос-доращивание" (Подрядчик ООО "Новострой НСК"). Права собственности зарегистрированы. Корпус №2 принят на баланс.                                                              Задержка произошла по причине изменения процедуры оформления и регистрации документов для получения права собственности.</t>
  </si>
  <si>
    <r>
      <t xml:space="preserve">2. Дополнительные (в соотвествии с финансовой моделью инвестиционного проекта)
</t>
    </r>
    <r>
      <rPr>
        <b/>
        <i/>
        <sz val="13"/>
        <color theme="1"/>
        <rFont val="Times New Roman"/>
        <family val="1"/>
        <charset val="204"/>
      </rPr>
      <t>* заполняется на усмотрение Инвестора</t>
    </r>
  </si>
  <si>
    <t>2.1 Количество голов на убой, голов</t>
  </si>
  <si>
    <t>В связи с перерасмпрделением стада (больше погорвья реализовано на мясо)</t>
  </si>
  <si>
    <t>4.3.</t>
  </si>
  <si>
    <t>3-ья очередь строительства</t>
  </si>
  <si>
    <t>25.08.2011г.-20.06.2012г.</t>
  </si>
  <si>
    <t xml:space="preserve">Завершены строительные работы в корпусе №4  (Подрядчик ООО "Камчатская строительная корпорация"). Права собственности зарегестрированы. Корпус №4 принят на баланс. </t>
  </si>
  <si>
    <t>2.3 Объем продаж поросят на откорм, голов</t>
  </si>
  <si>
    <t>5.</t>
  </si>
  <si>
    <t>Приобретение, доставка, монтаж и пуско-наладка оборудования</t>
  </si>
  <si>
    <t>2.2 Объем продаж охлажденного мяса, тонн</t>
  </si>
  <si>
    <t>В сявзи с увеличением количества голов и среднего веса 1 туши</t>
  </si>
  <si>
    <t>5.1.</t>
  </si>
  <si>
    <t>технологическое оборудование</t>
  </si>
  <si>
    <t>1 кв.2011г.-4 кв.2012г.</t>
  </si>
  <si>
    <t>ООО "Биг Дачмен" (г. Москва), договор на выполнение монтажных работ ООО "17кварталов".  Финансирование осуществляется согласно графика. Поставлено  оборудование:  система навозоудаления для всех корпусов;система кормления для участков осеменения/ожидания и хрячника; система поддержания теплового режима для участка откорма и хрячника; система поения для участка осеменения/ожидания и хрячника; система содержания для участка осеменения/ожидания , хрячника.                                                                                                              Оборудование корпуса №4 смонтировано на 100%, введено в эксплуатацию.</t>
  </si>
  <si>
    <t>2.4 Объем продаж племенного поголовья, голов</t>
  </si>
  <si>
    <t>5.2.</t>
  </si>
  <si>
    <t>очистные сооружения, печь утилизатор, дизель-генератор, стальные отопительные котлы, спецтехника, ветеринарная лаборатория, оргтехника</t>
  </si>
  <si>
    <t>3 кв.2011г.</t>
  </si>
  <si>
    <t>Поставщики: ООО «МакМакс», ООО «Биокомплекс», ООО «Агро Кем», ЗАО «Дизель-статус», ООО "Камчаттеплострой", ООО "КМВ", "ООО БалтСпецмаш", ООО  "Неофорс Зооветснаб", ООО "КамТис"                                   Оборудование поставлено, смонтировано, введено в эксплуатацию.</t>
  </si>
  <si>
    <t>2.5 Средняя цена охлажденного мяса, руб./кг</t>
  </si>
  <si>
    <t>Благодаря оказываемой поддержке Минсельхозпищпромом Камчатского края (40р. на 1кг полутуш) цена реализации мяса растет незначительно по сравнению с ценой на корма (которые составляют порядка 115 руб./кг в структуре себестоимости мяса)</t>
  </si>
  <si>
    <t>5.3.</t>
  </si>
  <si>
    <t>весы</t>
  </si>
  <si>
    <t>2 кв.2012г.</t>
  </si>
  <si>
    <t>Договор поставки с ООО "Вессервис-Нева". Оборудование смонтировано и поставлено на баланс.</t>
  </si>
  <si>
    <t>2.6 Средняя цена комбикорма, руб./кг</t>
  </si>
  <si>
    <t>6.</t>
  </si>
  <si>
    <t>приобретение племенного стада</t>
  </si>
  <si>
    <t>4 кв.2011г.- 1 кв.2012</t>
  </si>
  <si>
    <t xml:space="preserve">Договор на поставку с компанией «Интернейшнл Генетикс Лимитед», г.Онтарио (Канада). Племенное поголовье доставлено на Камчатку в январе 2012г. Задержка поставки племенного поголовья обусловлено наличием проблем с транспортной компанией.                                                                                                      20.04.12г. поголовье снято с карантинирования.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</si>
</sst>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164" fontId="2" fillId="0" borderId="22" xfId="1" applyFont="1" applyFill="1" applyBorder="1" applyAlignment="1">
      <alignment horizontal="center" vertical="center"/>
    </xf>
    <xf numFmtId="164" fontId="2" fillId="0" borderId="23" xfId="1" applyFont="1" applyFill="1" applyBorder="1" applyAlignment="1">
      <alignment horizontal="center" vertical="center" wrapText="1"/>
    </xf>
    <xf numFmtId="164" fontId="2" fillId="0" borderId="24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6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164" fontId="2" fillId="0" borderId="9" xfId="1" applyFont="1" applyFill="1" applyBorder="1" applyAlignment="1">
      <alignment horizontal="center" vertical="center"/>
    </xf>
    <xf numFmtId="164" fontId="2" fillId="0" borderId="22" xfId="1" applyFont="1" applyFill="1" applyBorder="1" applyAlignment="1">
      <alignment horizontal="center" vertical="center" wrapText="1"/>
    </xf>
    <xf numFmtId="164" fontId="2" fillId="0" borderId="10" xfId="1" applyFont="1" applyFill="1" applyBorder="1" applyAlignment="1">
      <alignment horizontal="center" vertical="center"/>
    </xf>
    <xf numFmtId="164" fontId="2" fillId="0" borderId="8" xfId="1" applyFont="1" applyFill="1" applyBorder="1" applyAlignment="1">
      <alignment horizontal="center" vertical="center"/>
    </xf>
    <xf numFmtId="164" fontId="2" fillId="0" borderId="27" xfId="1" applyFont="1" applyFill="1" applyBorder="1" applyAlignment="1">
      <alignment horizontal="center" vertical="center" wrapText="1"/>
    </xf>
    <xf numFmtId="9" fontId="2" fillId="0" borderId="9" xfId="2" applyFont="1" applyFill="1" applyBorder="1" applyAlignment="1">
      <alignment horizontal="center" vertical="center"/>
    </xf>
    <xf numFmtId="164" fontId="2" fillId="0" borderId="14" xfId="1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164" fontId="2" fillId="0" borderId="29" xfId="1" applyFont="1" applyFill="1" applyBorder="1" applyAlignment="1">
      <alignment horizontal="center" vertical="center"/>
    </xf>
    <xf numFmtId="164" fontId="2" fillId="0" borderId="30" xfId="1" applyFont="1" applyFill="1" applyBorder="1" applyAlignment="1">
      <alignment horizontal="center" vertical="center" wrapText="1"/>
    </xf>
    <xf numFmtId="164" fontId="2" fillId="0" borderId="31" xfId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164" fontId="2" fillId="0" borderId="36" xfId="1" applyFont="1" applyFill="1" applyBorder="1" applyAlignment="1">
      <alignment horizontal="center" vertical="center"/>
    </xf>
    <xf numFmtId="164" fontId="2" fillId="0" borderId="37" xfId="1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164" fontId="2" fillId="0" borderId="21" xfId="1" applyFont="1" applyFill="1" applyBorder="1" applyAlignment="1">
      <alignment horizontal="center" vertical="center"/>
    </xf>
    <xf numFmtId="164" fontId="2" fillId="0" borderId="22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164" fontId="2" fillId="0" borderId="14" xfId="1" applyFont="1" applyFill="1" applyBorder="1" applyAlignment="1">
      <alignment vertical="center"/>
    </xf>
    <xf numFmtId="164" fontId="2" fillId="0" borderId="39" xfId="1" applyFont="1" applyFill="1" applyBorder="1" applyAlignment="1">
      <alignment horizontal="center" vertical="center"/>
    </xf>
    <xf numFmtId="164" fontId="2" fillId="0" borderId="30" xfId="1" applyFont="1" applyFill="1" applyBorder="1" applyAlignment="1">
      <alignment horizontal="center" vertical="center"/>
    </xf>
    <xf numFmtId="164" fontId="2" fillId="0" borderId="14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vertical="center"/>
    </xf>
    <xf numFmtId="164" fontId="2" fillId="0" borderId="13" xfId="1" applyFont="1" applyFill="1" applyBorder="1" applyAlignment="1">
      <alignment horizontal="center" vertical="center"/>
    </xf>
    <xf numFmtId="164" fontId="2" fillId="0" borderId="14" xfId="1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left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9" fontId="2" fillId="0" borderId="37" xfId="2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27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9" fontId="2" fillId="0" borderId="14" xfId="2" applyFont="1" applyFill="1" applyBorder="1" applyAlignment="1">
      <alignment horizontal="center"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40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left" vertical="center" wrapText="1"/>
    </xf>
    <xf numFmtId="4" fontId="2" fillId="0" borderId="31" xfId="0" applyNumberFormat="1" applyFont="1" applyFill="1" applyBorder="1" applyAlignment="1">
      <alignment horizontal="center" vertical="center" wrapText="1"/>
    </xf>
    <xf numFmtId="9" fontId="2" fillId="0" borderId="31" xfId="2" applyFont="1" applyFill="1" applyBorder="1" applyAlignment="1">
      <alignment horizontal="center" vertical="center" wrapText="1"/>
    </xf>
    <xf numFmtId="4" fontId="2" fillId="0" borderId="41" xfId="0" applyNumberFormat="1" applyFont="1" applyFill="1" applyBorder="1" applyAlignment="1">
      <alignment horizontal="center" vertical="center" wrapText="1"/>
    </xf>
    <xf numFmtId="4" fontId="2" fillId="0" borderId="4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/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view="pageBreakPreview" zoomScale="40" zoomScaleNormal="60" zoomScaleSheetLayoutView="40" workbookViewId="0">
      <selection activeCell="A27" sqref="A27:XFD27"/>
    </sheetView>
  </sheetViews>
  <sheetFormatPr defaultRowHeight="15" x14ac:dyDescent="0.25"/>
  <cols>
    <col min="1" max="1" width="94.140625" style="105" customWidth="1"/>
    <col min="2" max="5" width="14.7109375" customWidth="1"/>
    <col min="6" max="6" width="25.28515625" customWidth="1"/>
    <col min="7" max="8" width="16.85546875" customWidth="1"/>
    <col min="9" max="9" width="9" customWidth="1"/>
    <col min="10" max="11" width="34.42578125" customWidth="1"/>
    <col min="12" max="12" width="77.85546875" customWidth="1"/>
  </cols>
  <sheetData>
    <row r="1" spans="1:13" ht="16.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ht="18.75" customHeight="1" x14ac:dyDescent="0.25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 ht="18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3" ht="19.5" thickBot="1" x14ac:dyDescent="0.3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3" s="11" customFormat="1" ht="73.150000000000006" customHeight="1" x14ac:dyDescent="0.25">
      <c r="A5" s="5" t="s">
        <v>2</v>
      </c>
      <c r="B5" s="6" t="s">
        <v>3</v>
      </c>
      <c r="C5" s="6"/>
      <c r="D5" s="6"/>
      <c r="E5" s="6"/>
      <c r="F5" s="6"/>
      <c r="G5" s="6" t="s">
        <v>4</v>
      </c>
      <c r="H5" s="7"/>
      <c r="I5" s="8" t="s">
        <v>5</v>
      </c>
      <c r="J5" s="9"/>
      <c r="K5" s="9"/>
      <c r="L5" s="10"/>
    </row>
    <row r="6" spans="1:13" ht="27.75" customHeight="1" x14ac:dyDescent="0.25">
      <c r="A6" s="12"/>
      <c r="B6" s="13" t="s">
        <v>6</v>
      </c>
      <c r="C6" s="13" t="s">
        <v>7</v>
      </c>
      <c r="D6" s="13" t="s">
        <v>8</v>
      </c>
      <c r="E6" s="13"/>
      <c r="F6" s="13"/>
      <c r="G6" s="13" t="s">
        <v>6</v>
      </c>
      <c r="H6" s="14" t="s">
        <v>7</v>
      </c>
      <c r="I6" s="15"/>
      <c r="J6" s="16"/>
      <c r="K6" s="16"/>
      <c r="L6" s="17"/>
      <c r="M6" s="11"/>
    </row>
    <row r="7" spans="1:13" ht="27.75" customHeight="1" thickBot="1" x14ac:dyDescent="0.3">
      <c r="A7" s="18"/>
      <c r="B7" s="19"/>
      <c r="C7" s="19"/>
      <c r="D7" s="20" t="s">
        <v>9</v>
      </c>
      <c r="E7" s="21" t="s">
        <v>10</v>
      </c>
      <c r="F7" s="20" t="s">
        <v>11</v>
      </c>
      <c r="G7" s="19"/>
      <c r="H7" s="22"/>
      <c r="I7" s="15"/>
      <c r="J7" s="16"/>
      <c r="K7" s="16"/>
      <c r="L7" s="17"/>
      <c r="M7" s="11"/>
    </row>
    <row r="8" spans="1:13" ht="41.25" customHeight="1" thickBot="1" x14ac:dyDescent="0.3">
      <c r="A8" s="23" t="s">
        <v>12</v>
      </c>
      <c r="B8" s="24"/>
      <c r="C8" s="24"/>
      <c r="D8" s="24"/>
      <c r="E8" s="24"/>
      <c r="F8" s="24"/>
      <c r="G8" s="24"/>
      <c r="H8" s="25"/>
      <c r="I8" s="26" t="s">
        <v>13</v>
      </c>
      <c r="J8" s="27" t="s">
        <v>14</v>
      </c>
      <c r="K8" s="27" t="s">
        <v>15</v>
      </c>
      <c r="L8" s="28" t="s">
        <v>16</v>
      </c>
      <c r="M8" s="11"/>
    </row>
    <row r="9" spans="1:13" ht="27" customHeight="1" x14ac:dyDescent="0.25">
      <c r="A9" s="29" t="s">
        <v>17</v>
      </c>
      <c r="B9" s="30">
        <v>0</v>
      </c>
      <c r="C9" s="30">
        <v>0</v>
      </c>
      <c r="D9" s="30">
        <f>C9-B9</f>
        <v>0</v>
      </c>
      <c r="E9" s="30" t="s">
        <v>18</v>
      </c>
      <c r="F9" s="31" t="s">
        <v>19</v>
      </c>
      <c r="G9" s="30">
        <v>632082</v>
      </c>
      <c r="H9" s="32">
        <v>661898</v>
      </c>
      <c r="I9" s="33" t="s">
        <v>20</v>
      </c>
      <c r="J9" s="34" t="s">
        <v>21</v>
      </c>
      <c r="K9" s="35"/>
      <c r="L9" s="36" t="s">
        <v>22</v>
      </c>
      <c r="M9" s="11"/>
    </row>
    <row r="10" spans="1:13" ht="45.75" customHeight="1" x14ac:dyDescent="0.25">
      <c r="A10" s="37" t="s">
        <v>23</v>
      </c>
      <c r="B10" s="38">
        <v>0</v>
      </c>
      <c r="C10" s="38">
        <v>0</v>
      </c>
      <c r="D10" s="38">
        <f t="shared" ref="D10:D17" si="0">C10-B10</f>
        <v>0</v>
      </c>
      <c r="E10" s="38">
        <v>0</v>
      </c>
      <c r="F10" s="39"/>
      <c r="G10" s="38">
        <v>632082</v>
      </c>
      <c r="H10" s="40">
        <v>661898</v>
      </c>
      <c r="I10" s="41" t="s">
        <v>24</v>
      </c>
      <c r="J10" s="42" t="s">
        <v>25</v>
      </c>
      <c r="K10" s="38" t="s">
        <v>26</v>
      </c>
      <c r="L10" s="22" t="s">
        <v>22</v>
      </c>
      <c r="M10" s="11"/>
    </row>
    <row r="11" spans="1:13" ht="71.25" customHeight="1" x14ac:dyDescent="0.25">
      <c r="A11" s="37" t="s">
        <v>27</v>
      </c>
      <c r="B11" s="38">
        <f>44497/2</f>
        <v>22248.5</v>
      </c>
      <c r="C11" s="38">
        <v>23291.24</v>
      </c>
      <c r="D11" s="38">
        <f t="shared" si="0"/>
        <v>1042.7400000000016</v>
      </c>
      <c r="E11" s="43">
        <f>C11/B11-1</f>
        <v>4.6867878733397816E-2</v>
      </c>
      <c r="F11" s="44" t="s">
        <v>28</v>
      </c>
      <c r="G11" s="38">
        <f>156233+B11+B11</f>
        <v>200730</v>
      </c>
      <c r="H11" s="40">
        <f>183448.521+C11</f>
        <v>206739.761</v>
      </c>
      <c r="I11" s="41" t="s">
        <v>29</v>
      </c>
      <c r="J11" s="42" t="s">
        <v>30</v>
      </c>
      <c r="K11" s="38" t="s">
        <v>31</v>
      </c>
      <c r="L11" s="45"/>
    </row>
    <row r="12" spans="1:13" ht="71.25" customHeight="1" thickBot="1" x14ac:dyDescent="0.3">
      <c r="A12" s="37" t="s">
        <v>32</v>
      </c>
      <c r="B12" s="38">
        <v>12296.75</v>
      </c>
      <c r="C12" s="38">
        <v>9518.02</v>
      </c>
      <c r="D12" s="38">
        <f t="shared" si="0"/>
        <v>-2778.7299999999996</v>
      </c>
      <c r="E12" s="43">
        <f t="shared" ref="E12" si="1">C12/B12-1</f>
        <v>-0.22597271636814598</v>
      </c>
      <c r="F12" s="39"/>
      <c r="G12" s="38">
        <f>88237.9+B12+B12</f>
        <v>112831.4</v>
      </c>
      <c r="H12" s="40">
        <f>150231.6294+C12</f>
        <v>159749.64939999999</v>
      </c>
      <c r="I12" s="46" t="s">
        <v>33</v>
      </c>
      <c r="J12" s="47" t="s">
        <v>34</v>
      </c>
      <c r="K12" s="48" t="s">
        <v>35</v>
      </c>
      <c r="L12" s="49"/>
    </row>
    <row r="13" spans="1:13" ht="95.25" customHeight="1" thickBot="1" x14ac:dyDescent="0.3">
      <c r="A13" s="37" t="s">
        <v>36</v>
      </c>
      <c r="B13" s="38">
        <f>B14+B15+B16</f>
        <v>0</v>
      </c>
      <c r="C13" s="38">
        <f>C14+C15</f>
        <v>5263</v>
      </c>
      <c r="D13" s="38">
        <f t="shared" si="0"/>
        <v>5263</v>
      </c>
      <c r="E13" s="38">
        <v>0</v>
      </c>
      <c r="F13" s="44" t="s">
        <v>37</v>
      </c>
      <c r="G13" s="38">
        <f>42885+B13</f>
        <v>42885</v>
      </c>
      <c r="H13" s="40">
        <v>39549.633000000002</v>
      </c>
      <c r="I13" s="50" t="s">
        <v>38</v>
      </c>
      <c r="J13" s="51" t="s">
        <v>39</v>
      </c>
      <c r="K13" s="51" t="s">
        <v>40</v>
      </c>
      <c r="L13" s="52" t="s">
        <v>22</v>
      </c>
    </row>
    <row r="14" spans="1:13" ht="61.5" customHeight="1" thickBot="1" x14ac:dyDescent="0.3">
      <c r="A14" s="37" t="s">
        <v>41</v>
      </c>
      <c r="B14" s="38">
        <v>0</v>
      </c>
      <c r="C14" s="38">
        <v>5263</v>
      </c>
      <c r="D14" s="38">
        <f>C14-B14</f>
        <v>5263</v>
      </c>
      <c r="E14" s="43">
        <v>1</v>
      </c>
      <c r="F14" s="39"/>
      <c r="G14" s="38">
        <f>42885+B14</f>
        <v>42885</v>
      </c>
      <c r="H14" s="40">
        <f>39549.633+C14</f>
        <v>44812.633000000002</v>
      </c>
      <c r="I14" s="53" t="s">
        <v>42</v>
      </c>
      <c r="J14" s="54" t="s">
        <v>43</v>
      </c>
      <c r="K14" s="54" t="s">
        <v>44</v>
      </c>
      <c r="L14" s="55" t="s">
        <v>22</v>
      </c>
    </row>
    <row r="15" spans="1:13" ht="78" customHeight="1" thickBot="1" x14ac:dyDescent="0.3">
      <c r="A15" s="37" t="s">
        <v>45</v>
      </c>
      <c r="B15" s="38">
        <v>0</v>
      </c>
      <c r="C15" s="38">
        <v>0</v>
      </c>
      <c r="D15" s="38">
        <f t="shared" si="0"/>
        <v>0</v>
      </c>
      <c r="E15" s="38">
        <v>0</v>
      </c>
      <c r="F15" s="38" t="s">
        <v>18</v>
      </c>
      <c r="G15" s="38">
        <v>0</v>
      </c>
      <c r="H15" s="40">
        <v>0</v>
      </c>
      <c r="I15" s="50" t="s">
        <v>46</v>
      </c>
      <c r="J15" s="56" t="s">
        <v>47</v>
      </c>
      <c r="K15" s="57"/>
      <c r="L15" s="52" t="s">
        <v>48</v>
      </c>
    </row>
    <row r="16" spans="1:13" ht="114.6" customHeight="1" x14ac:dyDescent="0.25">
      <c r="A16" s="37" t="s">
        <v>49</v>
      </c>
      <c r="B16" s="38">
        <v>0</v>
      </c>
      <c r="C16" s="38">
        <v>0</v>
      </c>
      <c r="D16" s="38">
        <f t="shared" si="0"/>
        <v>0</v>
      </c>
      <c r="E16" s="38">
        <v>0</v>
      </c>
      <c r="F16" s="38" t="s">
        <v>18</v>
      </c>
      <c r="G16" s="38">
        <v>0</v>
      </c>
      <c r="H16" s="40">
        <v>0</v>
      </c>
      <c r="I16" s="58" t="s">
        <v>50</v>
      </c>
      <c r="J16" s="59" t="s">
        <v>51</v>
      </c>
      <c r="K16" s="59" t="s">
        <v>52</v>
      </c>
      <c r="L16" s="60" t="s">
        <v>53</v>
      </c>
    </row>
    <row r="17" spans="1:12" ht="157.15" customHeight="1" x14ac:dyDescent="0.25">
      <c r="A17" s="37" t="s">
        <v>54</v>
      </c>
      <c r="B17" s="38">
        <v>0</v>
      </c>
      <c r="C17" s="38">
        <v>0</v>
      </c>
      <c r="D17" s="38">
        <f t="shared" si="0"/>
        <v>0</v>
      </c>
      <c r="E17" s="38">
        <v>0</v>
      </c>
      <c r="F17" s="38" t="s">
        <v>18</v>
      </c>
      <c r="G17" s="38">
        <v>0</v>
      </c>
      <c r="H17" s="40">
        <v>0</v>
      </c>
      <c r="I17" s="61"/>
      <c r="J17" s="62"/>
      <c r="K17" s="62"/>
      <c r="L17" s="63"/>
    </row>
    <row r="18" spans="1:12" ht="38.25" customHeight="1" thickBot="1" x14ac:dyDescent="0.3">
      <c r="A18" s="64" t="s">
        <v>55</v>
      </c>
      <c r="B18" s="65">
        <v>0</v>
      </c>
      <c r="C18" s="65">
        <v>0</v>
      </c>
      <c r="D18" s="66">
        <v>0</v>
      </c>
      <c r="E18" s="67"/>
      <c r="F18" s="68" t="s">
        <v>18</v>
      </c>
      <c r="G18" s="65">
        <v>19</v>
      </c>
      <c r="H18" s="69">
        <v>27</v>
      </c>
      <c r="I18" s="70" t="s">
        <v>56</v>
      </c>
      <c r="J18" s="71" t="s">
        <v>57</v>
      </c>
      <c r="K18" s="71" t="s">
        <v>58</v>
      </c>
      <c r="L18" s="22" t="s">
        <v>59</v>
      </c>
    </row>
    <row r="19" spans="1:12" ht="48" customHeight="1" thickBot="1" x14ac:dyDescent="0.3">
      <c r="A19" s="23" t="s">
        <v>60</v>
      </c>
      <c r="B19" s="24"/>
      <c r="C19" s="24"/>
      <c r="D19" s="24"/>
      <c r="E19" s="24"/>
      <c r="F19" s="24"/>
      <c r="G19" s="24"/>
      <c r="H19" s="25"/>
      <c r="I19" s="61"/>
      <c r="J19" s="62"/>
      <c r="K19" s="62"/>
      <c r="L19" s="63"/>
    </row>
    <row r="20" spans="1:12" ht="53.25" customHeight="1" thickBot="1" x14ac:dyDescent="0.3">
      <c r="A20" s="72" t="s">
        <v>61</v>
      </c>
      <c r="B20" s="73">
        <v>7750</v>
      </c>
      <c r="C20" s="73">
        <v>7338</v>
      </c>
      <c r="D20" s="73">
        <f t="shared" ref="D20:D25" si="2">C20-B20</f>
        <v>-412</v>
      </c>
      <c r="E20" s="74">
        <f t="shared" ref="E20:E25" si="3">C20/B20-1</f>
        <v>-5.3161290322580657E-2</v>
      </c>
      <c r="F20" s="75" t="s">
        <v>62</v>
      </c>
      <c r="G20" s="73">
        <v>69899</v>
      </c>
      <c r="H20" s="76">
        <v>71921</v>
      </c>
      <c r="I20" s="77" t="s">
        <v>63</v>
      </c>
      <c r="J20" s="78" t="s">
        <v>64</v>
      </c>
      <c r="K20" s="79" t="s">
        <v>65</v>
      </c>
      <c r="L20" s="80" t="s">
        <v>66</v>
      </c>
    </row>
    <row r="21" spans="1:12" ht="53.25" customHeight="1" thickBot="1" x14ac:dyDescent="0.3">
      <c r="A21" s="81" t="s">
        <v>67</v>
      </c>
      <c r="B21" s="82">
        <f>3952/2</f>
        <v>1976</v>
      </c>
      <c r="C21" s="82">
        <v>29</v>
      </c>
      <c r="D21" s="82">
        <f>C21-B21</f>
        <v>-1947</v>
      </c>
      <c r="E21" s="83">
        <f>C21/B21-1</f>
        <v>-0.98532388663967607</v>
      </c>
      <c r="F21" s="84"/>
      <c r="G21" s="82">
        <f>15772+B21</f>
        <v>17748</v>
      </c>
      <c r="H21" s="85">
        <f>1787</f>
        <v>1787</v>
      </c>
      <c r="I21" s="86" t="s">
        <v>68</v>
      </c>
      <c r="J21" s="87" t="s">
        <v>69</v>
      </c>
      <c r="K21" s="88"/>
      <c r="L21" s="89" t="s">
        <v>48</v>
      </c>
    </row>
    <row r="22" spans="1:12" ht="155.25" customHeight="1" x14ac:dyDescent="0.25">
      <c r="A22" s="81" t="s">
        <v>70</v>
      </c>
      <c r="B22" s="82">
        <v>756.66</v>
      </c>
      <c r="C22" s="82">
        <v>732.76</v>
      </c>
      <c r="D22" s="82">
        <f t="shared" si="2"/>
        <v>-23.899999999999977</v>
      </c>
      <c r="E22" s="83">
        <f t="shared" si="3"/>
        <v>-3.1586181376047295E-2</v>
      </c>
      <c r="F22" s="82" t="s">
        <v>71</v>
      </c>
      <c r="G22" s="82">
        <f>4941+B22</f>
        <v>5697.66</v>
      </c>
      <c r="H22" s="85">
        <f>6024+C22</f>
        <v>6756.76</v>
      </c>
      <c r="I22" s="77" t="s">
        <v>72</v>
      </c>
      <c r="J22" s="78" t="s">
        <v>73</v>
      </c>
      <c r="K22" s="79" t="s">
        <v>74</v>
      </c>
      <c r="L22" s="80" t="s">
        <v>75</v>
      </c>
    </row>
    <row r="23" spans="1:12" ht="81.75" customHeight="1" x14ac:dyDescent="0.25">
      <c r="A23" s="81" t="s">
        <v>76</v>
      </c>
      <c r="B23" s="38">
        <v>0</v>
      </c>
      <c r="C23" s="38">
        <v>0</v>
      </c>
      <c r="D23" s="38">
        <f t="shared" si="2"/>
        <v>0</v>
      </c>
      <c r="E23" s="43" t="s">
        <v>18</v>
      </c>
      <c r="F23" s="82" t="s">
        <v>18</v>
      </c>
      <c r="G23" s="82" t="s">
        <v>18</v>
      </c>
      <c r="H23" s="85">
        <f>186+C23</f>
        <v>186</v>
      </c>
      <c r="I23" s="77" t="s">
        <v>77</v>
      </c>
      <c r="J23" s="78" t="s">
        <v>78</v>
      </c>
      <c r="K23" s="79" t="s">
        <v>79</v>
      </c>
      <c r="L23" s="80" t="s">
        <v>80</v>
      </c>
    </row>
    <row r="24" spans="1:12" ht="120.75" customHeight="1" thickBot="1" x14ac:dyDescent="0.3">
      <c r="A24" s="81" t="s">
        <v>81</v>
      </c>
      <c r="B24" s="90">
        <v>220</v>
      </c>
      <c r="C24" s="90">
        <v>221.93</v>
      </c>
      <c r="D24" s="90">
        <f t="shared" si="2"/>
        <v>1.9300000000000068</v>
      </c>
      <c r="E24" s="83">
        <f t="shared" si="3"/>
        <v>8.7727272727273764E-3</v>
      </c>
      <c r="F24" s="91" t="s">
        <v>82</v>
      </c>
      <c r="G24" s="90">
        <v>220</v>
      </c>
      <c r="H24" s="92">
        <f>C24</f>
        <v>221.93</v>
      </c>
      <c r="I24" s="93" t="s">
        <v>83</v>
      </c>
      <c r="J24" s="94" t="s">
        <v>84</v>
      </c>
      <c r="K24" s="90" t="s">
        <v>85</v>
      </c>
      <c r="L24" s="95" t="s">
        <v>86</v>
      </c>
    </row>
    <row r="25" spans="1:12" ht="120.75" customHeight="1" thickBot="1" x14ac:dyDescent="0.3">
      <c r="A25" s="96" t="s">
        <v>87</v>
      </c>
      <c r="B25" s="97">
        <v>17.5</v>
      </c>
      <c r="C25" s="97">
        <v>27.85</v>
      </c>
      <c r="D25" s="97">
        <f t="shared" si="2"/>
        <v>10.350000000000001</v>
      </c>
      <c r="E25" s="98">
        <f t="shared" si="3"/>
        <v>0.59142857142857141</v>
      </c>
      <c r="F25" s="99"/>
      <c r="G25" s="97">
        <v>17.5</v>
      </c>
      <c r="H25" s="100">
        <f>C25</f>
        <v>27.85</v>
      </c>
      <c r="I25" s="101" t="s">
        <v>88</v>
      </c>
      <c r="J25" s="102" t="s">
        <v>89</v>
      </c>
      <c r="K25" s="103" t="s">
        <v>90</v>
      </c>
      <c r="L25" s="104" t="s">
        <v>91</v>
      </c>
    </row>
    <row r="26" spans="1:12" x14ac:dyDescent="0.25">
      <c r="G26" s="106"/>
    </row>
    <row r="27" spans="1:12" s="108" customFormat="1" ht="37.5" customHeight="1" x14ac:dyDescent="0.3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</row>
  </sheetData>
  <mergeCells count="32">
    <mergeCell ref="F20:F21"/>
    <mergeCell ref="J21:K21"/>
    <mergeCell ref="F24:F25"/>
    <mergeCell ref="A27:L27"/>
    <mergeCell ref="D18:E18"/>
    <mergeCell ref="I18:I19"/>
    <mergeCell ref="J18:J19"/>
    <mergeCell ref="K18:K19"/>
    <mergeCell ref="L18:L19"/>
    <mergeCell ref="A19:H19"/>
    <mergeCell ref="F13:F14"/>
    <mergeCell ref="J15:K15"/>
    <mergeCell ref="I16:I17"/>
    <mergeCell ref="J16:J17"/>
    <mergeCell ref="K16:K17"/>
    <mergeCell ref="L16:L17"/>
    <mergeCell ref="H6:H7"/>
    <mergeCell ref="A8:H8"/>
    <mergeCell ref="F9:F10"/>
    <mergeCell ref="J9:K9"/>
    <mergeCell ref="L10:L12"/>
    <mergeCell ref="F11:F12"/>
    <mergeCell ref="A2:L3"/>
    <mergeCell ref="A4:L4"/>
    <mergeCell ref="A5:A7"/>
    <mergeCell ref="B5:F5"/>
    <mergeCell ref="G5:H5"/>
    <mergeCell ref="I5:L7"/>
    <mergeCell ref="B6:B7"/>
    <mergeCell ref="C6:C7"/>
    <mergeCell ref="D6:F6"/>
    <mergeCell ref="G6:G7"/>
  </mergeCells>
  <pageMargins left="0.28999999999999998" right="0.17" top="0.39370078740157483" bottom="0.35433070866141736" header="0.31496062992125984" footer="0.21"/>
  <pageSetup paperSize="9" scale="3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12 тыс</vt:lpstr>
      <vt:lpstr>'отчет 12 тыс'!Область_печати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Кафтайлова Ирина Владимировна</dc:creator>
  <cp:lastModifiedBy>Кафтайлова Ирина Владимировна</cp:lastModifiedBy>
  <dcterms:created xsi:type="dcterms:W3CDTF">2018-06-06T05:01:18Z</dcterms:created>
  <dcterms:modified xsi:type="dcterms:W3CDTF">2018-06-06T05:01:43Z</dcterms:modified>
</cp:coreProperties>
</file>