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0" yWindow="255" windowWidth="21585" windowHeight="12135"/>
  </bookViews>
  <sheets>
    <sheet name="Лист1" sheetId="1" r:id="rId1"/>
    <sheet name="Лист2" sheetId="2" r:id="rId2"/>
    <sheet name="Лист3" sheetId="3" r:id="rId3"/>
  </sheets>
  <definedNames>
    <definedName name="_xlnm.Print_Area" localSheetId="0">Лист1!$B$2:$O$977</definedName>
  </definedNames>
  <calcPr calcId="145621"/>
</workbook>
</file>

<file path=xl/calcChain.xml><?xml version="1.0" encoding="utf-8"?>
<calcChain xmlns="http://schemas.openxmlformats.org/spreadsheetml/2006/main">
  <c r="I395" i="1" l="1"/>
  <c r="O960" i="1" l="1"/>
  <c r="O943" i="1"/>
  <c r="O969" i="1"/>
  <c r="O967" i="1"/>
  <c r="H672" i="1"/>
  <c r="N434" i="1"/>
  <c r="N433" i="1"/>
  <c r="N432" i="1"/>
  <c r="N431" i="1"/>
  <c r="N430" i="1"/>
  <c r="N429" i="1"/>
  <c r="N428" i="1"/>
  <c r="N427" i="1"/>
  <c r="O177" i="1"/>
  <c r="O178" i="1"/>
  <c r="O176" i="1"/>
  <c r="D618" i="1" l="1"/>
  <c r="D612" i="1"/>
  <c r="G903" i="1"/>
  <c r="L803" i="1"/>
  <c r="K803" i="1"/>
  <c r="J803" i="1"/>
  <c r="I803" i="1"/>
  <c r="H803" i="1"/>
  <c r="G803" i="1"/>
  <c r="F803" i="1"/>
  <c r="E803" i="1"/>
  <c r="M803" i="1"/>
  <c r="K795" i="1"/>
  <c r="J795" i="1"/>
  <c r="I795" i="1"/>
  <c r="H795" i="1"/>
  <c r="G795" i="1"/>
  <c r="F795" i="1"/>
  <c r="E795" i="1"/>
  <c r="M795" i="1"/>
  <c r="L795" i="1"/>
  <c r="H784" i="1"/>
  <c r="H912" i="1"/>
  <c r="D687" i="1"/>
  <c r="D686" i="1"/>
  <c r="D685" i="1"/>
  <c r="D684" i="1"/>
  <c r="D683" i="1"/>
  <c r="D682" i="1"/>
  <c r="D679" i="1"/>
  <c r="D678" i="1"/>
  <c r="D677" i="1"/>
  <c r="H638" i="1"/>
  <c r="M334" i="1" l="1"/>
  <c r="G334" i="1"/>
  <c r="L334" i="1"/>
  <c r="K334" i="1"/>
  <c r="J334" i="1"/>
  <c r="I334" i="1"/>
  <c r="H334" i="1"/>
  <c r="F334" i="1"/>
  <c r="E334" i="1"/>
  <c r="D809" i="1" l="1"/>
  <c r="O809" i="1" s="1"/>
  <c r="D801" i="1"/>
  <c r="O801" i="1" s="1"/>
  <c r="D835" i="1"/>
  <c r="D771" i="1"/>
  <c r="D764" i="1"/>
  <c r="D793" i="1"/>
  <c r="O793" i="1" s="1"/>
  <c r="D782" i="1"/>
  <c r="O782" i="1" s="1"/>
  <c r="D547" i="1"/>
  <c r="D211" i="1"/>
  <c r="D210" i="1"/>
  <c r="D209" i="1"/>
  <c r="D241" i="1"/>
  <c r="D240" i="1"/>
  <c r="D239" i="1"/>
  <c r="N240" i="1" l="1"/>
  <c r="N211" i="1"/>
  <c r="N241" i="1"/>
  <c r="N210" i="1"/>
  <c r="M226" i="1" l="1"/>
  <c r="L226" i="1"/>
  <c r="K226" i="1"/>
  <c r="J226" i="1"/>
  <c r="I226" i="1"/>
  <c r="H226" i="1"/>
  <c r="G226" i="1"/>
  <c r="F226" i="1"/>
  <c r="E226" i="1"/>
  <c r="M215" i="1"/>
  <c r="L215" i="1"/>
  <c r="K215" i="1"/>
  <c r="J215" i="1"/>
  <c r="I215" i="1"/>
  <c r="H215" i="1"/>
  <c r="G215" i="1"/>
  <c r="F215" i="1"/>
  <c r="E215" i="1"/>
  <c r="O39" i="1"/>
  <c r="O38" i="1"/>
  <c r="O47" i="1"/>
  <c r="O46" i="1"/>
  <c r="O45" i="1"/>
  <c r="O44" i="1"/>
  <c r="O43" i="1"/>
  <c r="O42" i="1"/>
  <c r="O41" i="1"/>
  <c r="O40" i="1"/>
  <c r="O26" i="1"/>
  <c r="O25" i="1"/>
  <c r="N954" i="1" l="1"/>
  <c r="N952" i="1"/>
  <c r="N950" i="1"/>
  <c r="N948" i="1"/>
  <c r="D954" i="1"/>
  <c r="D953" i="1"/>
  <c r="D952" i="1"/>
  <c r="D950" i="1"/>
  <c r="D949" i="1"/>
  <c r="D948" i="1"/>
  <c r="D946" i="1"/>
  <c r="O946" i="1" s="1"/>
  <c r="D945" i="1"/>
  <c r="O945" i="1" s="1"/>
  <c r="D969" i="1"/>
  <c r="D968" i="1"/>
  <c r="D967" i="1"/>
  <c r="N965" i="1"/>
  <c r="D961" i="1"/>
  <c r="N963" i="1"/>
  <c r="D947" i="1" l="1"/>
  <c r="D966" i="1"/>
  <c r="D951" i="1"/>
  <c r="D495" i="1"/>
  <c r="D411" i="1"/>
  <c r="D410" i="1"/>
  <c r="D409" i="1"/>
  <c r="M408" i="1"/>
  <c r="J408" i="1"/>
  <c r="E408" i="1"/>
  <c r="D574" i="1"/>
  <c r="D572" i="1"/>
  <c r="D571" i="1"/>
  <c r="O571" i="1" s="1"/>
  <c r="D570" i="1"/>
  <c r="O575" i="1"/>
  <c r="D575" i="1"/>
  <c r="D408" i="1" l="1"/>
  <c r="O572" i="1"/>
  <c r="O570" i="1"/>
  <c r="D377" i="1"/>
  <c r="D376" i="1"/>
  <c r="D375" i="1"/>
  <c r="D374" i="1"/>
  <c r="D373" i="1"/>
  <c r="D372" i="1"/>
  <c r="D371" i="1"/>
  <c r="D370" i="1"/>
  <c r="D369" i="1"/>
  <c r="D368" i="1"/>
  <c r="D367" i="1"/>
  <c r="D366" i="1"/>
  <c r="D365" i="1"/>
  <c r="D364" i="1"/>
  <c r="D363" i="1"/>
  <c r="D357" i="1"/>
  <c r="D356" i="1"/>
  <c r="D355" i="1"/>
  <c r="D354" i="1"/>
  <c r="D353" i="1"/>
  <c r="D352" i="1"/>
  <c r="D351" i="1"/>
  <c r="D350" i="1"/>
  <c r="D349" i="1"/>
  <c r="D348" i="1"/>
  <c r="D347" i="1"/>
  <c r="D346" i="1"/>
  <c r="D345" i="1"/>
  <c r="D344" i="1"/>
  <c r="D343" i="1"/>
  <c r="D301" i="1"/>
  <c r="D300" i="1"/>
  <c r="D299" i="1"/>
  <c r="D298" i="1"/>
  <c r="D297" i="1"/>
  <c r="D296" i="1"/>
  <c r="D295" i="1"/>
  <c r="D294" i="1"/>
  <c r="D293" i="1"/>
  <c r="D292" i="1"/>
  <c r="D291" i="1"/>
  <c r="D290" i="1"/>
  <c r="D289" i="1"/>
  <c r="D288" i="1"/>
  <c r="D287" i="1"/>
  <c r="D281" i="1" l="1"/>
  <c r="D280" i="1"/>
  <c r="D279" i="1"/>
  <c r="D278" i="1"/>
  <c r="D277" i="1"/>
  <c r="D276" i="1"/>
  <c r="D275" i="1"/>
  <c r="D274" i="1"/>
  <c r="D273" i="1"/>
  <c r="D272" i="1"/>
  <c r="D271" i="1"/>
  <c r="D270" i="1"/>
  <c r="D269" i="1"/>
  <c r="D268" i="1"/>
  <c r="D267" i="1"/>
  <c r="M421" i="1" l="1"/>
  <c r="L421" i="1"/>
  <c r="K421" i="1"/>
  <c r="J421" i="1"/>
  <c r="I421" i="1"/>
  <c r="H421" i="1"/>
  <c r="G421" i="1"/>
  <c r="F421" i="1"/>
  <c r="E421" i="1"/>
  <c r="D423" i="1"/>
  <c r="D425" i="1"/>
  <c r="D424" i="1"/>
  <c r="D422" i="1"/>
  <c r="D407" i="1"/>
  <c r="D406" i="1"/>
  <c r="D405" i="1"/>
  <c r="M404" i="1"/>
  <c r="L404" i="1"/>
  <c r="K404" i="1"/>
  <c r="J404" i="1"/>
  <c r="I404" i="1"/>
  <c r="H404" i="1"/>
  <c r="G404" i="1"/>
  <c r="F404" i="1"/>
  <c r="E404" i="1"/>
  <c r="D421" i="1" l="1"/>
  <c r="D404" i="1"/>
  <c r="D403" i="1"/>
  <c r="D402" i="1"/>
  <c r="M401" i="1"/>
  <c r="J401" i="1"/>
  <c r="M543" i="1"/>
  <c r="L543" i="1"/>
  <c r="K543" i="1"/>
  <c r="J543" i="1"/>
  <c r="I543" i="1"/>
  <c r="H543" i="1"/>
  <c r="G543" i="1"/>
  <c r="F543" i="1"/>
  <c r="E543" i="1"/>
  <c r="D548" i="1"/>
  <c r="D546" i="1"/>
  <c r="D545" i="1"/>
  <c r="D544" i="1"/>
  <c r="D534" i="1"/>
  <c r="D533" i="1"/>
  <c r="D532" i="1"/>
  <c r="M531" i="1"/>
  <c r="L531" i="1"/>
  <c r="K531" i="1"/>
  <c r="J531" i="1"/>
  <c r="I531" i="1"/>
  <c r="H531" i="1"/>
  <c r="G531" i="1"/>
  <c r="F531" i="1"/>
  <c r="E531" i="1"/>
  <c r="D498" i="1"/>
  <c r="D306" i="1"/>
  <c r="D305" i="1"/>
  <c r="D304" i="1"/>
  <c r="G303" i="1"/>
  <c r="F303" i="1"/>
  <c r="D382" i="1"/>
  <c r="D381" i="1"/>
  <c r="D380" i="1"/>
  <c r="G379" i="1"/>
  <c r="F379" i="1"/>
  <c r="D303" i="1" l="1"/>
  <c r="D543" i="1"/>
  <c r="D379" i="1"/>
  <c r="D531" i="1"/>
  <c r="D41" i="1"/>
  <c r="M886" i="1"/>
  <c r="L886" i="1"/>
  <c r="K886" i="1"/>
  <c r="J886" i="1"/>
  <c r="I886" i="1"/>
  <c r="H886" i="1"/>
  <c r="G886" i="1"/>
  <c r="F886" i="1"/>
  <c r="E886" i="1"/>
  <c r="M876" i="1"/>
  <c r="L876" i="1"/>
  <c r="K876" i="1"/>
  <c r="J876" i="1"/>
  <c r="I876" i="1"/>
  <c r="H876" i="1"/>
  <c r="G876" i="1"/>
  <c r="F876" i="1"/>
  <c r="E876" i="1"/>
  <c r="M866" i="1"/>
  <c r="L866" i="1"/>
  <c r="K866" i="1"/>
  <c r="J866" i="1"/>
  <c r="I866" i="1"/>
  <c r="H866" i="1"/>
  <c r="G866" i="1"/>
  <c r="F866" i="1"/>
  <c r="E866" i="1"/>
  <c r="M882" i="1"/>
  <c r="L882" i="1"/>
  <c r="K882" i="1"/>
  <c r="J882" i="1"/>
  <c r="I882" i="1"/>
  <c r="H882" i="1"/>
  <c r="G882" i="1"/>
  <c r="F882" i="1"/>
  <c r="E882" i="1"/>
  <c r="M872" i="1"/>
  <c r="L872" i="1"/>
  <c r="K872" i="1"/>
  <c r="J872" i="1"/>
  <c r="I872" i="1"/>
  <c r="H872" i="1"/>
  <c r="G872" i="1"/>
  <c r="F872" i="1"/>
  <c r="E872" i="1"/>
  <c r="M895" i="1"/>
  <c r="L895" i="1"/>
  <c r="K895" i="1"/>
  <c r="J895" i="1"/>
  <c r="I895" i="1"/>
  <c r="H895" i="1"/>
  <c r="G895" i="1"/>
  <c r="F895" i="1"/>
  <c r="E895" i="1"/>
  <c r="M892" i="1"/>
  <c r="L892" i="1"/>
  <c r="K892" i="1"/>
  <c r="J892" i="1"/>
  <c r="I892" i="1"/>
  <c r="H892" i="1"/>
  <c r="G892" i="1"/>
  <c r="F892" i="1"/>
  <c r="E892" i="1"/>
  <c r="H811" i="1"/>
  <c r="D891" i="1"/>
  <c r="D890" i="1"/>
  <c r="D889" i="1"/>
  <c r="D888" i="1"/>
  <c r="D887" i="1"/>
  <c r="D885" i="1"/>
  <c r="D884" i="1"/>
  <c r="D883" i="1"/>
  <c r="D881" i="1"/>
  <c r="D880" i="1"/>
  <c r="D879" i="1"/>
  <c r="D878" i="1"/>
  <c r="D877" i="1"/>
  <c r="D875" i="1"/>
  <c r="D874" i="1"/>
  <c r="D873" i="1"/>
  <c r="D871" i="1"/>
  <c r="D870" i="1"/>
  <c r="D869" i="1"/>
  <c r="D868" i="1"/>
  <c r="D867" i="1"/>
  <c r="N873" i="1" l="1"/>
  <c r="D882" i="1"/>
  <c r="N875" i="1"/>
  <c r="D872" i="1"/>
  <c r="N885" i="1"/>
  <c r="N883" i="1"/>
  <c r="D876" i="1"/>
  <c r="D886" i="1"/>
  <c r="D866" i="1"/>
  <c r="D918" i="1"/>
  <c r="D911" i="1"/>
  <c r="D17" i="1"/>
  <c r="D16" i="1"/>
  <c r="D864" i="1" l="1"/>
  <c r="H854" i="1"/>
  <c r="D940" i="1"/>
  <c r="O834" i="1"/>
  <c r="O606" i="1"/>
  <c r="H773" i="1"/>
  <c r="H766" i="1"/>
  <c r="H759" i="1"/>
  <c r="D757" i="1"/>
  <c r="D756" i="1"/>
  <c r="D755" i="1"/>
  <c r="D754" i="1"/>
  <c r="D753" i="1"/>
  <c r="M752" i="1"/>
  <c r="L752" i="1"/>
  <c r="K752" i="1"/>
  <c r="J752" i="1"/>
  <c r="I752" i="1"/>
  <c r="H752" i="1"/>
  <c r="G752" i="1"/>
  <c r="F752" i="1"/>
  <c r="E752" i="1"/>
  <c r="D751" i="1"/>
  <c r="D750" i="1"/>
  <c r="M749" i="1"/>
  <c r="L749" i="1"/>
  <c r="K749" i="1"/>
  <c r="J749" i="1"/>
  <c r="I749" i="1"/>
  <c r="H749" i="1"/>
  <c r="G749" i="1"/>
  <c r="F749" i="1"/>
  <c r="E749" i="1"/>
  <c r="D747" i="1"/>
  <c r="D746" i="1"/>
  <c r="D745" i="1"/>
  <c r="D744" i="1"/>
  <c r="D743" i="1"/>
  <c r="D742" i="1"/>
  <c r="M741" i="1"/>
  <c r="L741" i="1"/>
  <c r="K741" i="1"/>
  <c r="J741" i="1"/>
  <c r="I741" i="1"/>
  <c r="H741" i="1"/>
  <c r="G741" i="1"/>
  <c r="F741" i="1"/>
  <c r="E741" i="1"/>
  <c r="D740" i="1"/>
  <c r="D739" i="1"/>
  <c r="D738" i="1"/>
  <c r="D737" i="1"/>
  <c r="D736" i="1"/>
  <c r="D735" i="1"/>
  <c r="D734" i="1"/>
  <c r="D733" i="1"/>
  <c r="M732" i="1"/>
  <c r="L732" i="1"/>
  <c r="K732" i="1"/>
  <c r="J732" i="1"/>
  <c r="I732" i="1"/>
  <c r="H732" i="1"/>
  <c r="G732" i="1"/>
  <c r="F732" i="1"/>
  <c r="E732" i="1"/>
  <c r="D731" i="1"/>
  <c r="D730" i="1"/>
  <c r="M729" i="1"/>
  <c r="L729" i="1"/>
  <c r="K729" i="1"/>
  <c r="J729" i="1"/>
  <c r="I729" i="1"/>
  <c r="H729" i="1"/>
  <c r="G729" i="1"/>
  <c r="F729" i="1"/>
  <c r="E729" i="1"/>
  <c r="H728" i="1"/>
  <c r="N719" i="1"/>
  <c r="N718" i="1"/>
  <c r="N717" i="1"/>
  <c r="D712" i="1"/>
  <c r="D709" i="1"/>
  <c r="D707" i="1"/>
  <c r="N707" i="1" s="1"/>
  <c r="D706" i="1"/>
  <c r="N706" i="1" s="1"/>
  <c r="D705" i="1"/>
  <c r="N705" i="1" s="1"/>
  <c r="D704" i="1"/>
  <c r="N704" i="1" s="1"/>
  <c r="D703" i="1"/>
  <c r="N703" i="1" s="1"/>
  <c r="D702" i="1"/>
  <c r="N702" i="1" s="1"/>
  <c r="M701" i="1"/>
  <c r="L701" i="1"/>
  <c r="K701" i="1"/>
  <c r="J701" i="1"/>
  <c r="H701" i="1"/>
  <c r="G701" i="1"/>
  <c r="F701" i="1"/>
  <c r="E701" i="1"/>
  <c r="M692" i="1"/>
  <c r="L692" i="1"/>
  <c r="K692" i="1"/>
  <c r="J692" i="1"/>
  <c r="I692" i="1"/>
  <c r="H692" i="1"/>
  <c r="G692" i="1"/>
  <c r="E692" i="1"/>
  <c r="M689" i="1"/>
  <c r="L689" i="1"/>
  <c r="K689" i="1"/>
  <c r="J689" i="1"/>
  <c r="I689" i="1"/>
  <c r="H689" i="1"/>
  <c r="G689" i="1"/>
  <c r="F689" i="1"/>
  <c r="E689" i="1"/>
  <c r="M681" i="1"/>
  <c r="L681" i="1"/>
  <c r="K681" i="1"/>
  <c r="J681" i="1"/>
  <c r="I681" i="1"/>
  <c r="H681" i="1"/>
  <c r="G681" i="1"/>
  <c r="F681" i="1"/>
  <c r="E681" i="1"/>
  <c r="H669" i="1"/>
  <c r="M661" i="1"/>
  <c r="J661" i="1"/>
  <c r="E661" i="1"/>
  <c r="D667" i="1"/>
  <c r="D666" i="1"/>
  <c r="D665" i="1"/>
  <c r="D664" i="1"/>
  <c r="D663" i="1"/>
  <c r="D662" i="1"/>
  <c r="K644" i="1"/>
  <c r="J644" i="1"/>
  <c r="I644" i="1"/>
  <c r="H644" i="1"/>
  <c r="G644" i="1"/>
  <c r="F644" i="1"/>
  <c r="E644" i="1"/>
  <c r="M644" i="1"/>
  <c r="D650" i="1"/>
  <c r="D649" i="1"/>
  <c r="D648" i="1"/>
  <c r="D647" i="1"/>
  <c r="D646" i="1"/>
  <c r="D645" i="1"/>
  <c r="H635" i="1"/>
  <c r="H634" i="1"/>
  <c r="D625" i="1"/>
  <c r="D624" i="1"/>
  <c r="N618" i="1"/>
  <c r="H905" i="1"/>
  <c r="D320" i="1"/>
  <c r="D319" i="1"/>
  <c r="D318" i="1"/>
  <c r="D317" i="1"/>
  <c r="D316" i="1"/>
  <c r="D315" i="1"/>
  <c r="D314" i="1"/>
  <c r="D313" i="1"/>
  <c r="D312" i="1"/>
  <c r="D311" i="1"/>
  <c r="D310" i="1"/>
  <c r="D309" i="1"/>
  <c r="D308" i="1"/>
  <c r="O181" i="1"/>
  <c r="D181" i="1"/>
  <c r="D901" i="1"/>
  <c r="O901" i="1" s="1"/>
  <c r="D900" i="1"/>
  <c r="O900" i="1" s="1"/>
  <c r="D899" i="1"/>
  <c r="O899" i="1" s="1"/>
  <c r="D898" i="1"/>
  <c r="O898" i="1" s="1"/>
  <c r="D897" i="1"/>
  <c r="O897" i="1" s="1"/>
  <c r="D896" i="1"/>
  <c r="O896" i="1" s="1"/>
  <c r="D895" i="1"/>
  <c r="D894" i="1"/>
  <c r="O894" i="1" s="1"/>
  <c r="D893" i="1"/>
  <c r="O893" i="1" s="1"/>
  <c r="D892" i="1"/>
  <c r="D863" i="1"/>
  <c r="D862" i="1"/>
  <c r="O862" i="1" s="1"/>
  <c r="H615" i="1"/>
  <c r="H748" i="1" s="1"/>
  <c r="H609" i="1"/>
  <c r="D607" i="1"/>
  <c r="H599" i="1"/>
  <c r="H848" i="1" s="1"/>
  <c r="N625" i="1" l="1"/>
  <c r="D681" i="1"/>
  <c r="O864" i="1"/>
  <c r="N314" i="1"/>
  <c r="N318" i="1"/>
  <c r="N319" i="1"/>
  <c r="N311" i="1"/>
  <c r="N312" i="1"/>
  <c r="N316" i="1"/>
  <c r="N320" i="1"/>
  <c r="N309" i="1"/>
  <c r="N313" i="1"/>
  <c r="N317" i="1"/>
  <c r="N315" i="1"/>
  <c r="N310" i="1"/>
  <c r="D701" i="1"/>
  <c r="D749" i="1"/>
  <c r="D644" i="1"/>
  <c r="D729" i="1"/>
  <c r="D752" i="1"/>
  <c r="D732" i="1"/>
  <c r="D741" i="1"/>
  <c r="N738" i="1"/>
  <c r="N737" i="1"/>
  <c r="N739" i="1"/>
  <c r="D661" i="1"/>
  <c r="H579" i="1" l="1"/>
  <c r="N554" i="1" l="1"/>
  <c r="H563" i="1"/>
  <c r="H521" i="1"/>
  <c r="D542" i="1"/>
  <c r="D541" i="1"/>
  <c r="O541" i="1" s="1"/>
  <c r="D540" i="1"/>
  <c r="O540" i="1" s="1"/>
  <c r="D539" i="1"/>
  <c r="D538" i="1"/>
  <c r="D537" i="1"/>
  <c r="D536" i="1"/>
  <c r="M535" i="1"/>
  <c r="L535" i="1"/>
  <c r="K535" i="1"/>
  <c r="J535" i="1"/>
  <c r="I535" i="1"/>
  <c r="H535" i="1"/>
  <c r="G535" i="1"/>
  <c r="F535" i="1"/>
  <c r="E535" i="1"/>
  <c r="H580" i="1" l="1"/>
  <c r="H668" i="1"/>
  <c r="H688" i="1"/>
  <c r="D535" i="1"/>
  <c r="H549" i="1"/>
  <c r="H511" i="1"/>
  <c r="H578" i="1" s="1"/>
  <c r="H505" i="1"/>
  <c r="H500" i="1"/>
  <c r="L491" i="1"/>
  <c r="L494" i="1" s="1"/>
  <c r="K491" i="1"/>
  <c r="K494" i="1" s="1"/>
  <c r="H491" i="1"/>
  <c r="H494" i="1" s="1"/>
  <c r="M480" i="1"/>
  <c r="J480" i="1"/>
  <c r="J491" i="1" s="1"/>
  <c r="J494" i="1" s="1"/>
  <c r="D472" i="1"/>
  <c r="M479" i="1"/>
  <c r="L473" i="1"/>
  <c r="L479" i="1" s="1"/>
  <c r="K473" i="1"/>
  <c r="K479" i="1" s="1"/>
  <c r="J473" i="1"/>
  <c r="J479" i="1" s="1"/>
  <c r="I473" i="1"/>
  <c r="I479" i="1" s="1"/>
  <c r="H473" i="1"/>
  <c r="H479" i="1" s="1"/>
  <c r="G473" i="1"/>
  <c r="G479" i="1" s="1"/>
  <c r="F473" i="1"/>
  <c r="F479" i="1" s="1"/>
  <c r="E473" i="1"/>
  <c r="D478" i="1"/>
  <c r="M462" i="1"/>
  <c r="L462" i="1"/>
  <c r="K462" i="1"/>
  <c r="J462" i="1"/>
  <c r="H462" i="1"/>
  <c r="M455" i="1"/>
  <c r="L455" i="1"/>
  <c r="K455" i="1"/>
  <c r="J455" i="1"/>
  <c r="I455" i="1"/>
  <c r="H455" i="1"/>
  <c r="G455" i="1"/>
  <c r="F455" i="1"/>
  <c r="H397" i="1"/>
  <c r="J496" i="1" l="1"/>
  <c r="H496" i="1"/>
  <c r="M496" i="1"/>
  <c r="F496" i="1"/>
  <c r="K496" i="1"/>
  <c r="I496" i="1"/>
  <c r="G496" i="1"/>
  <c r="L496" i="1"/>
  <c r="D473" i="1"/>
  <c r="E479" i="1"/>
  <c r="D479" i="1" s="1"/>
  <c r="H470" i="1"/>
  <c r="I470" i="1"/>
  <c r="D477" i="1"/>
  <c r="D476" i="1"/>
  <c r="D475" i="1"/>
  <c r="D474" i="1"/>
  <c r="D469" i="1"/>
  <c r="D468" i="1"/>
  <c r="O468" i="1" s="1"/>
  <c r="D467" i="1"/>
  <c r="O467" i="1" s="1"/>
  <c r="D466" i="1"/>
  <c r="D465" i="1"/>
  <c r="D464" i="1"/>
  <c r="D463" i="1"/>
  <c r="D461" i="1"/>
  <c r="O461" i="1" s="1"/>
  <c r="D460" i="1"/>
  <c r="O460" i="1" s="1"/>
  <c r="D459" i="1"/>
  <c r="D458" i="1"/>
  <c r="D457" i="1"/>
  <c r="D456" i="1"/>
  <c r="H445" i="1"/>
  <c r="D440" i="1"/>
  <c r="O440" i="1" s="1"/>
  <c r="D439" i="1"/>
  <c r="D438" i="1"/>
  <c r="D437" i="1"/>
  <c r="D436" i="1"/>
  <c r="D435" i="1"/>
  <c r="O475" i="1" l="1"/>
  <c r="O477" i="1"/>
  <c r="O476" i="1"/>
  <c r="O474" i="1"/>
  <c r="N439" i="1"/>
  <c r="N440" i="1"/>
  <c r="N438" i="1"/>
  <c r="N437" i="1"/>
  <c r="N436" i="1"/>
  <c r="D420" i="1"/>
  <c r="O420" i="1" s="1"/>
  <c r="D419" i="1"/>
  <c r="D418" i="1"/>
  <c r="D417" i="1"/>
  <c r="D416" i="1"/>
  <c r="D415" i="1"/>
  <c r="D414" i="1"/>
  <c r="D413" i="1"/>
  <c r="M412" i="1"/>
  <c r="L412" i="1"/>
  <c r="K412" i="1"/>
  <c r="J412" i="1"/>
  <c r="I412" i="1"/>
  <c r="H412" i="1"/>
  <c r="G412" i="1"/>
  <c r="F412" i="1"/>
  <c r="E412" i="1"/>
  <c r="D432" i="1"/>
  <c r="D431" i="1"/>
  <c r="D430" i="1"/>
  <c r="D429" i="1"/>
  <c r="O401" i="1"/>
  <c r="H441" i="1"/>
  <c r="H426" i="1"/>
  <c r="H395" i="1"/>
  <c r="N341" i="1"/>
  <c r="D383" i="1"/>
  <c r="O383" i="1" s="1"/>
  <c r="D378" i="1"/>
  <c r="O378" i="1" s="1"/>
  <c r="D362" i="1"/>
  <c r="N370" i="1" s="1"/>
  <c r="D361" i="1"/>
  <c r="O361" i="1" s="1"/>
  <c r="D360" i="1"/>
  <c r="O360" i="1" s="1"/>
  <c r="D359" i="1"/>
  <c r="O359" i="1" s="1"/>
  <c r="D358" i="1"/>
  <c r="D341" i="1"/>
  <c r="O341" i="1" s="1"/>
  <c r="D340" i="1"/>
  <c r="O340" i="1" s="1"/>
  <c r="D339" i="1"/>
  <c r="O339" i="1" s="1"/>
  <c r="D338" i="1"/>
  <c r="O338" i="1" s="1"/>
  <c r="D337" i="1"/>
  <c r="D336" i="1"/>
  <c r="D335" i="1"/>
  <c r="D333" i="1"/>
  <c r="D332" i="1"/>
  <c r="D331" i="1"/>
  <c r="D330" i="1"/>
  <c r="D329" i="1"/>
  <c r="D328" i="1"/>
  <c r="N327" i="1"/>
  <c r="D327" i="1"/>
  <c r="D326" i="1"/>
  <c r="D325" i="1"/>
  <c r="D324" i="1"/>
  <c r="D323" i="1"/>
  <c r="D322" i="1"/>
  <c r="G261" i="1"/>
  <c r="N261" i="1" s="1"/>
  <c r="N265" i="1"/>
  <c r="H258" i="1"/>
  <c r="I258" i="1"/>
  <c r="O323" i="1" l="1"/>
  <c r="O330" i="1"/>
  <c r="O322" i="1"/>
  <c r="O326" i="1"/>
  <c r="N323" i="1"/>
  <c r="N330" i="1"/>
  <c r="N325" i="1"/>
  <c r="O328" i="1"/>
  <c r="N328" i="1"/>
  <c r="N332" i="1"/>
  <c r="N336" i="1"/>
  <c r="N324" i="1"/>
  <c r="N331" i="1"/>
  <c r="N326" i="1"/>
  <c r="N329" i="1"/>
  <c r="N333" i="1"/>
  <c r="N369" i="1"/>
  <c r="N374" i="1"/>
  <c r="N377" i="1"/>
  <c r="N367" i="1"/>
  <c r="N373" i="1"/>
  <c r="N364" i="1"/>
  <c r="N371" i="1"/>
  <c r="N368" i="1"/>
  <c r="N366" i="1"/>
  <c r="N363" i="1"/>
  <c r="N372" i="1"/>
  <c r="N376" i="1"/>
  <c r="N365" i="1"/>
  <c r="N375" i="1"/>
  <c r="D412" i="1"/>
  <c r="D342" i="1"/>
  <c r="N337" i="1"/>
  <c r="D334" i="1"/>
  <c r="O334" i="1" s="1"/>
  <c r="O325" i="1"/>
  <c r="O335" i="1"/>
  <c r="N378" i="1"/>
  <c r="O336" i="1"/>
  <c r="M242" i="1"/>
  <c r="L242" i="1"/>
  <c r="K242" i="1"/>
  <c r="J242" i="1"/>
  <c r="I242" i="1"/>
  <c r="H242" i="1"/>
  <c r="G242" i="1"/>
  <c r="F242" i="1"/>
  <c r="E242" i="1"/>
  <c r="H237" i="1"/>
  <c r="D236" i="1"/>
  <c r="D235" i="1"/>
  <c r="D234" i="1"/>
  <c r="D233" i="1"/>
  <c r="D232" i="1"/>
  <c r="D231" i="1"/>
  <c r="D230" i="1"/>
  <c r="D229" i="1"/>
  <c r="D228" i="1"/>
  <c r="D227" i="1"/>
  <c r="N359" i="1" l="1"/>
  <c r="N354" i="1"/>
  <c r="N347" i="1"/>
  <c r="N348" i="1"/>
  <c r="N353" i="1"/>
  <c r="N351" i="1"/>
  <c r="N355" i="1"/>
  <c r="N352" i="1"/>
  <c r="N357" i="1"/>
  <c r="N350" i="1"/>
  <c r="N356" i="1"/>
  <c r="N345" i="1"/>
  <c r="N346" i="1"/>
  <c r="N343" i="1"/>
  <c r="N349" i="1"/>
  <c r="N344" i="1"/>
  <c r="N360" i="1"/>
  <c r="N361" i="1"/>
  <c r="D242" i="1"/>
  <c r="O242" i="1" s="1"/>
  <c r="D225" i="1"/>
  <c r="O225" i="1" s="1"/>
  <c r="D224" i="1"/>
  <c r="O224" i="1" s="1"/>
  <c r="O223" i="1"/>
  <c r="D223" i="1"/>
  <c r="O222" i="1"/>
  <c r="D222" i="1"/>
  <c r="D221" i="1"/>
  <c r="D220" i="1"/>
  <c r="D219" i="1"/>
  <c r="O219" i="1" s="1"/>
  <c r="D218" i="1"/>
  <c r="D217" i="1"/>
  <c r="D216" i="1"/>
  <c r="O216" i="1" s="1"/>
  <c r="D214" i="1"/>
  <c r="N864" i="1" s="1"/>
  <c r="D213" i="1"/>
  <c r="O192" i="1"/>
  <c r="O193" i="1"/>
  <c r="N946" i="1" l="1"/>
  <c r="N239" i="1"/>
  <c r="O218" i="1"/>
  <c r="N335" i="1"/>
  <c r="N322" i="1"/>
  <c r="N362" i="1"/>
  <c r="N342" i="1"/>
  <c r="O217" i="1"/>
  <c r="N214" i="1"/>
  <c r="O214" i="1"/>
  <c r="D206" i="1" l="1"/>
  <c r="D205" i="1"/>
  <c r="D204" i="1"/>
  <c r="D203" i="1"/>
  <c r="D202" i="1"/>
  <c r="D201" i="1"/>
  <c r="D200" i="1"/>
  <c r="D199" i="1"/>
  <c r="D198" i="1"/>
  <c r="D191" i="1" l="1"/>
  <c r="D190" i="1"/>
  <c r="D189" i="1"/>
  <c r="O189" i="1" s="1"/>
  <c r="D188" i="1"/>
  <c r="O188" i="1" s="1"/>
  <c r="D187" i="1"/>
  <c r="O187" i="1" s="1"/>
  <c r="H212" i="1"/>
  <c r="H196" i="1"/>
  <c r="H207" i="1" s="1"/>
  <c r="O180" i="1"/>
  <c r="H185" i="1"/>
  <c r="O11" i="1"/>
  <c r="M172" i="1" l="1"/>
  <c r="L172" i="1"/>
  <c r="K172" i="1"/>
  <c r="J172" i="1"/>
  <c r="I172" i="1"/>
  <c r="H172" i="1"/>
  <c r="G172" i="1"/>
  <c r="F172" i="1"/>
  <c r="E172" i="1"/>
  <c r="O135" i="1"/>
  <c r="O165" i="1"/>
  <c r="O164" i="1" l="1"/>
  <c r="N164" i="1"/>
  <c r="O163" i="1"/>
  <c r="O162" i="1"/>
  <c r="O161" i="1"/>
  <c r="O160" i="1"/>
  <c r="O159" i="1"/>
  <c r="O158" i="1"/>
  <c r="O157" i="1"/>
  <c r="O156" i="1"/>
  <c r="O155" i="1"/>
  <c r="O154" i="1"/>
  <c r="O153" i="1"/>
  <c r="O152" i="1"/>
  <c r="O151" i="1"/>
  <c r="O150" i="1"/>
  <c r="O149" i="1"/>
  <c r="D148" i="1"/>
  <c r="O148" i="1" s="1"/>
  <c r="D147" i="1"/>
  <c r="O147" i="1" s="1"/>
  <c r="O146" i="1"/>
  <c r="O145" i="1"/>
  <c r="O144" i="1"/>
  <c r="O143" i="1"/>
  <c r="O142" i="1"/>
  <c r="D141" i="1"/>
  <c r="O141" i="1" s="1"/>
  <c r="N138" i="1"/>
  <c r="O137" i="1"/>
  <c r="O134" i="1"/>
  <c r="O133" i="1"/>
  <c r="O129" i="1"/>
  <c r="O128" i="1"/>
  <c r="O127" i="1"/>
  <c r="O126" i="1"/>
  <c r="O125" i="1"/>
  <c r="O124" i="1"/>
  <c r="O123" i="1"/>
  <c r="O122" i="1"/>
  <c r="O121" i="1"/>
  <c r="O120" i="1"/>
  <c r="O119" i="1"/>
  <c r="O116" i="1"/>
  <c r="O115" i="1"/>
  <c r="O114" i="1"/>
  <c r="O113" i="1"/>
  <c r="O112" i="1"/>
  <c r="O132" i="1"/>
  <c r="O131" i="1"/>
  <c r="O130" i="1"/>
  <c r="D118" i="1"/>
  <c r="O118" i="1" s="1"/>
  <c r="D111" i="1"/>
  <c r="D110" i="1" s="1"/>
  <c r="O110" i="1" s="1"/>
  <c r="D117" i="1"/>
  <c r="O117" i="1" s="1"/>
  <c r="D140" i="1" l="1"/>
  <c r="O140" i="1" s="1"/>
  <c r="O111" i="1"/>
  <c r="D109" i="1"/>
  <c r="D106" i="1" s="1"/>
  <c r="O107" i="1"/>
  <c r="N108" i="1"/>
  <c r="D105" i="1"/>
  <c r="O105" i="1" s="1"/>
  <c r="D104" i="1"/>
  <c r="O104" i="1" s="1"/>
  <c r="D102" i="1"/>
  <c r="O103" i="1"/>
  <c r="O102" i="1"/>
  <c r="O101" i="1"/>
  <c r="O100" i="1"/>
  <c r="O99" i="1"/>
  <c r="O98" i="1"/>
  <c r="D101" i="1"/>
  <c r="O97" i="1"/>
  <c r="D61" i="1"/>
  <c r="M69" i="1"/>
  <c r="J69" i="1"/>
  <c r="I69" i="1"/>
  <c r="H69" i="1"/>
  <c r="G69" i="1"/>
  <c r="F69" i="1"/>
  <c r="E69" i="1"/>
  <c r="H77" i="1"/>
  <c r="O68" i="1"/>
  <c r="O63" i="1"/>
  <c r="O59" i="1"/>
  <c r="D139" i="1" l="1"/>
  <c r="O139" i="1" s="1"/>
  <c r="O109" i="1"/>
  <c r="J56" i="1"/>
  <c r="J55" i="1"/>
  <c r="J54" i="1"/>
  <c r="J53" i="1"/>
  <c r="E58" i="1"/>
  <c r="O37" i="1"/>
  <c r="D51" i="1"/>
  <c r="D47" i="1"/>
  <c r="D46" i="1"/>
  <c r="D45" i="1"/>
  <c r="D44" i="1"/>
  <c r="D43" i="1"/>
  <c r="D42" i="1"/>
  <c r="D136" i="1" l="1"/>
  <c r="O55" i="1"/>
  <c r="O53" i="1"/>
  <c r="O54" i="1"/>
  <c r="O56" i="1"/>
  <c r="D54" i="1"/>
  <c r="D55" i="1"/>
  <c r="D56" i="1"/>
  <c r="D40" i="1"/>
  <c r="D38" i="1"/>
  <c r="D37" i="1"/>
  <c r="D35" i="1"/>
  <c r="O35" i="1" s="1"/>
  <c r="D34" i="1"/>
  <c r="O34" i="1" s="1"/>
  <c r="H32" i="1"/>
  <c r="O28" i="1" l="1"/>
  <c r="D11" i="1" l="1"/>
  <c r="N51" i="1" s="1"/>
  <c r="O16" i="1" l="1"/>
  <c r="O17" i="1"/>
  <c r="N607" i="1"/>
  <c r="N181" i="1"/>
  <c r="N101" i="1"/>
  <c r="N102" i="1"/>
  <c r="N105" i="1"/>
  <c r="N104" i="1"/>
  <c r="H23" i="1" l="1"/>
  <c r="N576" i="1" l="1"/>
  <c r="N555" i="1"/>
  <c r="N520" i="1"/>
  <c r="N446" i="1"/>
  <c r="N394" i="1"/>
  <c r="N251" i="1"/>
  <c r="N179" i="1"/>
  <c r="N134" i="1"/>
  <c r="N68" i="1"/>
  <c r="M579" i="1" l="1"/>
  <c r="K579" i="1"/>
  <c r="J579" i="1"/>
  <c r="I579" i="1"/>
  <c r="E579" i="1"/>
  <c r="D965" i="1"/>
  <c r="D964" i="1"/>
  <c r="D963" i="1"/>
  <c r="D962" i="1" l="1"/>
  <c r="D832" i="1"/>
  <c r="J391" i="1" l="1"/>
  <c r="M391" i="1"/>
  <c r="M386" i="1"/>
  <c r="D286" i="1"/>
  <c r="M237" i="1"/>
  <c r="L237" i="1"/>
  <c r="K237" i="1"/>
  <c r="J237" i="1"/>
  <c r="I237" i="1"/>
  <c r="G237" i="1"/>
  <c r="F237" i="1"/>
  <c r="E237" i="1"/>
  <c r="M196" i="1"/>
  <c r="M207" i="1" s="1"/>
  <c r="L196" i="1"/>
  <c r="L207" i="1" s="1"/>
  <c r="K196" i="1"/>
  <c r="K207" i="1" s="1"/>
  <c r="J196" i="1"/>
  <c r="J207" i="1" s="1"/>
  <c r="I196" i="1"/>
  <c r="I207" i="1" s="1"/>
  <c r="G196" i="1"/>
  <c r="G207" i="1" s="1"/>
  <c r="F196" i="1"/>
  <c r="F207" i="1" s="1"/>
  <c r="E196" i="1"/>
  <c r="N287" i="1" l="1"/>
  <c r="N292" i="1"/>
  <c r="N293" i="1"/>
  <c r="N294" i="1"/>
  <c r="N299" i="1"/>
  <c r="N301" i="1"/>
  <c r="N288" i="1"/>
  <c r="N290" i="1"/>
  <c r="N291" i="1"/>
  <c r="N296" i="1"/>
  <c r="N297" i="1"/>
  <c r="N298" i="1"/>
  <c r="N300" i="1"/>
  <c r="N295" i="1"/>
  <c r="N289" i="1"/>
  <c r="D237" i="1"/>
  <c r="D207" i="1"/>
  <c r="E64" i="1"/>
  <c r="N64" i="1" s="1"/>
  <c r="D66" i="1"/>
  <c r="D215" i="1" l="1"/>
  <c r="D582" i="1"/>
  <c r="N215" i="1" l="1"/>
  <c r="O582" i="1"/>
  <c r="D700" i="1" l="1"/>
  <c r="D699" i="1"/>
  <c r="D698" i="1"/>
  <c r="D697" i="1"/>
  <c r="D696" i="1"/>
  <c r="D695" i="1"/>
  <c r="D694" i="1"/>
  <c r="D693" i="1"/>
  <c r="D691" i="1"/>
  <c r="D690" i="1"/>
  <c r="N697" i="1" l="1"/>
  <c r="N698" i="1"/>
  <c r="N699" i="1"/>
  <c r="D692" i="1"/>
  <c r="D689" i="1"/>
  <c r="D556" i="1"/>
  <c r="O556" i="1" s="1"/>
  <c r="D584" i="1"/>
  <c r="O584" i="1" s="1"/>
  <c r="D596" i="1" l="1"/>
  <c r="D562" i="1" l="1"/>
  <c r="D640" i="1"/>
  <c r="M728" i="1"/>
  <c r="L728" i="1"/>
  <c r="K728" i="1"/>
  <c r="J728" i="1"/>
  <c r="G728" i="1"/>
  <c r="F728" i="1"/>
  <c r="E728" i="1"/>
  <c r="M445" i="1"/>
  <c r="L445" i="1"/>
  <c r="K445" i="1"/>
  <c r="J445" i="1"/>
  <c r="I445" i="1"/>
  <c r="G445" i="1"/>
  <c r="E445" i="1"/>
  <c r="D244" i="1"/>
  <c r="O244" i="1" s="1"/>
  <c r="D243" i="1"/>
  <c r="O243" i="1" s="1"/>
  <c r="D265" i="1"/>
  <c r="O265" i="1" s="1"/>
  <c r="D446" i="1"/>
  <c r="O446" i="1" s="1"/>
  <c r="D67" i="1"/>
  <c r="D65" i="1"/>
  <c r="D64" i="1"/>
  <c r="D929" i="1"/>
  <c r="O929" i="1" s="1"/>
  <c r="D928" i="1"/>
  <c r="O928" i="1" s="1"/>
  <c r="D927" i="1"/>
  <c r="D926" i="1"/>
  <c r="D925" i="1"/>
  <c r="D924" i="1"/>
  <c r="D923" i="1"/>
  <c r="D922" i="1"/>
  <c r="D921" i="1"/>
  <c r="D920" i="1"/>
  <c r="D916" i="1"/>
  <c r="D915" i="1"/>
  <c r="D909" i="1"/>
  <c r="D908" i="1"/>
  <c r="N562" i="1" l="1"/>
  <c r="O562" i="1"/>
  <c r="D959" i="1"/>
  <c r="N959" i="1" s="1"/>
  <c r="D944" i="1"/>
  <c r="D180" i="1"/>
  <c r="N180" i="1" s="1"/>
  <c r="D179" i="1"/>
  <c r="D178" i="1"/>
  <c r="N178" i="1" s="1"/>
  <c r="D177" i="1"/>
  <c r="N177" i="1" s="1"/>
  <c r="D176" i="1"/>
  <c r="N176" i="1" s="1"/>
  <c r="D175" i="1"/>
  <c r="N175" i="1" s="1"/>
  <c r="M854" i="1"/>
  <c r="L854" i="1"/>
  <c r="K854" i="1"/>
  <c r="J854" i="1"/>
  <c r="I854" i="1"/>
  <c r="G854" i="1"/>
  <c r="F854" i="1"/>
  <c r="E854" i="1"/>
  <c r="M258" i="1" l="1"/>
  <c r="L258" i="1"/>
  <c r="K258" i="1"/>
  <c r="J258" i="1"/>
  <c r="G258" i="1"/>
  <c r="F258" i="1"/>
  <c r="E258" i="1"/>
  <c r="D226" i="1" l="1"/>
  <c r="N226" i="1" s="1"/>
  <c r="D173" i="1" l="1"/>
  <c r="D172" i="1"/>
  <c r="D14" i="1"/>
  <c r="O14" i="1" s="1"/>
  <c r="N173" i="1" l="1"/>
  <c r="O173" i="1"/>
  <c r="D307" i="1"/>
  <c r="O307" i="1" s="1"/>
  <c r="D260" i="1"/>
  <c r="F903" i="1"/>
  <c r="D831" i="1"/>
  <c r="D830" i="1"/>
  <c r="D829" i="1"/>
  <c r="D828" i="1"/>
  <c r="O260" i="1" l="1"/>
  <c r="D581" i="1"/>
  <c r="N582" i="1" s="1"/>
  <c r="D585" i="1"/>
  <c r="D583" i="1"/>
  <c r="L568" i="1"/>
  <c r="L579" i="1" s="1"/>
  <c r="G568" i="1"/>
  <c r="G579" i="1" s="1"/>
  <c r="F568" i="1"/>
  <c r="F579" i="1" s="1"/>
  <c r="D569" i="1"/>
  <c r="N571" i="1" l="1"/>
  <c r="N572" i="1"/>
  <c r="N574" i="1"/>
  <c r="N570" i="1"/>
  <c r="N569" i="1"/>
  <c r="O569" i="1"/>
  <c r="O583" i="1"/>
  <c r="N583" i="1"/>
  <c r="D579" i="1"/>
  <c r="D302" i="1" l="1"/>
  <c r="D285" i="1"/>
  <c r="D284" i="1"/>
  <c r="O284" i="1" s="1"/>
  <c r="D283" i="1"/>
  <c r="D282" i="1"/>
  <c r="D264" i="1"/>
  <c r="O264" i="1" s="1"/>
  <c r="D263" i="1"/>
  <c r="O263" i="1" s="1"/>
  <c r="D262" i="1"/>
  <c r="O262" i="1" s="1"/>
  <c r="D259" i="1"/>
  <c r="D258" i="1"/>
  <c r="O258" i="1" s="1"/>
  <c r="D257" i="1"/>
  <c r="D256" i="1"/>
  <c r="D255" i="1"/>
  <c r="D254" i="1"/>
  <c r="D253" i="1"/>
  <c r="D252" i="1"/>
  <c r="D251" i="1"/>
  <c r="D250" i="1"/>
  <c r="D249" i="1"/>
  <c r="O249" i="1" s="1"/>
  <c r="D248" i="1"/>
  <c r="D247" i="1"/>
  <c r="D246" i="1"/>
  <c r="D167" i="1"/>
  <c r="O167" i="1" s="1"/>
  <c r="D168" i="1"/>
  <c r="O168" i="1" s="1"/>
  <c r="D169" i="1"/>
  <c r="O169" i="1" s="1"/>
  <c r="D170" i="1"/>
  <c r="O170" i="1" s="1"/>
  <c r="O246" i="1" l="1"/>
  <c r="O250" i="1"/>
  <c r="O254" i="1"/>
  <c r="O247" i="1"/>
  <c r="N256" i="1"/>
  <c r="O283" i="1"/>
  <c r="N248" i="1"/>
  <c r="N250" i="1"/>
  <c r="N254" i="1"/>
  <c r="N255" i="1"/>
  <c r="O259" i="1"/>
  <c r="N260" i="1"/>
  <c r="N252" i="1"/>
  <c r="O252" i="1"/>
  <c r="N253" i="1"/>
  <c r="N257" i="1"/>
  <c r="O285" i="1"/>
  <c r="N302" i="1"/>
  <c r="O302" i="1"/>
  <c r="N247" i="1"/>
  <c r="N249" i="1"/>
  <c r="D266" i="1"/>
  <c r="N282" i="1" s="1"/>
  <c r="D261" i="1"/>
  <c r="D97" i="1"/>
  <c r="N97" i="1" s="1"/>
  <c r="D72" i="1"/>
  <c r="N58" i="1"/>
  <c r="D52" i="1"/>
  <c r="D50" i="1"/>
  <c r="N50" i="1" s="1"/>
  <c r="D49" i="1"/>
  <c r="D36" i="1"/>
  <c r="O36" i="1" s="1"/>
  <c r="N267" i="1" l="1"/>
  <c r="N278" i="1"/>
  <c r="N272" i="1"/>
  <c r="N273" i="1"/>
  <c r="N275" i="1"/>
  <c r="N271" i="1"/>
  <c r="N276" i="1"/>
  <c r="N277" i="1"/>
  <c r="N270" i="1"/>
  <c r="N279" i="1"/>
  <c r="N280" i="1"/>
  <c r="N281" i="1"/>
  <c r="N274" i="1"/>
  <c r="N268" i="1"/>
  <c r="N269" i="1"/>
  <c r="N283" i="1"/>
  <c r="N285" i="1"/>
  <c r="N52" i="1"/>
  <c r="N49" i="1"/>
  <c r="N284" i="1"/>
  <c r="D58" i="1"/>
  <c r="D598" i="1" l="1"/>
  <c r="D597" i="1"/>
  <c r="N597" i="1" s="1"/>
  <c r="N598" i="1" l="1"/>
  <c r="M905" i="1"/>
  <c r="L905" i="1"/>
  <c r="K905" i="1"/>
  <c r="J905" i="1"/>
  <c r="I905" i="1"/>
  <c r="G905" i="1"/>
  <c r="F905" i="1"/>
  <c r="E905" i="1"/>
  <c r="M912" i="1"/>
  <c r="L912" i="1"/>
  <c r="K912" i="1"/>
  <c r="J912" i="1"/>
  <c r="I912" i="1"/>
  <c r="G912" i="1"/>
  <c r="F912" i="1"/>
  <c r="E912" i="1"/>
  <c r="D850" i="1"/>
  <c r="N850" i="1" s="1"/>
  <c r="E23" i="1" l="1"/>
  <c r="F23" i="1"/>
  <c r="G23" i="1"/>
  <c r="I23" i="1"/>
  <c r="J23" i="1"/>
  <c r="K23" i="1"/>
  <c r="L23" i="1"/>
  <c r="M23" i="1"/>
  <c r="E32" i="1"/>
  <c r="F32" i="1"/>
  <c r="G32" i="1"/>
  <c r="I32" i="1"/>
  <c r="J32" i="1"/>
  <c r="K32" i="1"/>
  <c r="L32" i="1"/>
  <c r="M32" i="1"/>
  <c r="K69" i="1"/>
  <c r="L69" i="1"/>
  <c r="F77" i="1"/>
  <c r="G77" i="1"/>
  <c r="I77" i="1"/>
  <c r="J77" i="1"/>
  <c r="M77" i="1"/>
  <c r="E81" i="1"/>
  <c r="L84" i="1"/>
  <c r="J386" i="1"/>
  <c r="E391" i="1"/>
  <c r="N391" i="1" s="1"/>
  <c r="E395" i="1"/>
  <c r="J395" i="1"/>
  <c r="K395" i="1"/>
  <c r="L395" i="1"/>
  <c r="M395" i="1"/>
  <c r="I397" i="1"/>
  <c r="M397" i="1"/>
  <c r="E426" i="1"/>
  <c r="F426" i="1"/>
  <c r="G426" i="1"/>
  <c r="I426" i="1"/>
  <c r="J426" i="1"/>
  <c r="K426" i="1"/>
  <c r="L426" i="1"/>
  <c r="M426" i="1"/>
  <c r="E441" i="1"/>
  <c r="F441" i="1"/>
  <c r="G441" i="1"/>
  <c r="I441" i="1"/>
  <c r="J441" i="1"/>
  <c r="K441" i="1"/>
  <c r="L441" i="1"/>
  <c r="M441" i="1"/>
  <c r="E634" i="1"/>
  <c r="G634" i="1"/>
  <c r="I634" i="1"/>
  <c r="J634" i="1"/>
  <c r="K634" i="1"/>
  <c r="L634" i="1"/>
  <c r="M634" i="1"/>
  <c r="E470" i="1"/>
  <c r="F470" i="1"/>
  <c r="G470" i="1"/>
  <c r="J470" i="1"/>
  <c r="K470" i="1"/>
  <c r="L470" i="1"/>
  <c r="M470" i="1"/>
  <c r="J651" i="1"/>
  <c r="M651" i="1"/>
  <c r="E484" i="1"/>
  <c r="M484" i="1"/>
  <c r="E500" i="1"/>
  <c r="F500" i="1"/>
  <c r="G500" i="1"/>
  <c r="I500" i="1"/>
  <c r="J500" i="1"/>
  <c r="K500" i="1"/>
  <c r="L500" i="1"/>
  <c r="M500" i="1"/>
  <c r="E505" i="1"/>
  <c r="I505" i="1"/>
  <c r="J505" i="1"/>
  <c r="K505" i="1"/>
  <c r="L505" i="1"/>
  <c r="M505" i="1"/>
  <c r="E511" i="1"/>
  <c r="E578" i="1" s="1"/>
  <c r="F511" i="1"/>
  <c r="F578" i="1" s="1"/>
  <c r="G511" i="1"/>
  <c r="G578" i="1" s="1"/>
  <c r="I511" i="1"/>
  <c r="I578" i="1" s="1"/>
  <c r="J511" i="1"/>
  <c r="J578" i="1" s="1"/>
  <c r="K511" i="1"/>
  <c r="K578" i="1" s="1"/>
  <c r="L511" i="1"/>
  <c r="L578" i="1" s="1"/>
  <c r="M511" i="1"/>
  <c r="M578" i="1" s="1"/>
  <c r="E521" i="1"/>
  <c r="E688" i="1" s="1"/>
  <c r="F521" i="1"/>
  <c r="G521" i="1"/>
  <c r="I521" i="1"/>
  <c r="I688" i="1" s="1"/>
  <c r="J521" i="1"/>
  <c r="J688" i="1" s="1"/>
  <c r="K521" i="1"/>
  <c r="K688" i="1" s="1"/>
  <c r="L521" i="1"/>
  <c r="L688" i="1" s="1"/>
  <c r="M521" i="1"/>
  <c r="M688" i="1" s="1"/>
  <c r="E549" i="1"/>
  <c r="F549" i="1"/>
  <c r="G549" i="1"/>
  <c r="I549" i="1"/>
  <c r="J549" i="1"/>
  <c r="K549" i="1"/>
  <c r="L549" i="1"/>
  <c r="M549" i="1"/>
  <c r="E563" i="1"/>
  <c r="F563" i="1"/>
  <c r="G563" i="1"/>
  <c r="I563" i="1"/>
  <c r="J563" i="1"/>
  <c r="K563" i="1"/>
  <c r="L563" i="1"/>
  <c r="M563" i="1"/>
  <c r="E592" i="1"/>
  <c r="F592" i="1"/>
  <c r="G592" i="1"/>
  <c r="J592" i="1"/>
  <c r="K592" i="1"/>
  <c r="L592" i="1"/>
  <c r="M592" i="1"/>
  <c r="E599" i="1"/>
  <c r="E848" i="1" s="1"/>
  <c r="F599" i="1"/>
  <c r="F848" i="1" s="1"/>
  <c r="G599" i="1"/>
  <c r="G848" i="1" s="1"/>
  <c r="I599" i="1"/>
  <c r="I848" i="1" s="1"/>
  <c r="J599" i="1"/>
  <c r="K599" i="1"/>
  <c r="L599" i="1"/>
  <c r="M599" i="1"/>
  <c r="M848" i="1" s="1"/>
  <c r="E609" i="1"/>
  <c r="F609" i="1"/>
  <c r="G609" i="1"/>
  <c r="I609" i="1"/>
  <c r="J609" i="1"/>
  <c r="K609" i="1"/>
  <c r="L609" i="1"/>
  <c r="M609" i="1"/>
  <c r="E615" i="1"/>
  <c r="F615" i="1"/>
  <c r="G615" i="1"/>
  <c r="I615" i="1"/>
  <c r="J615" i="1"/>
  <c r="J748" i="1" s="1"/>
  <c r="K615" i="1"/>
  <c r="K748" i="1" s="1"/>
  <c r="L615" i="1"/>
  <c r="L748" i="1" s="1"/>
  <c r="M615" i="1"/>
  <c r="E635" i="1"/>
  <c r="F635" i="1"/>
  <c r="G635" i="1"/>
  <c r="I635" i="1"/>
  <c r="J635" i="1"/>
  <c r="K635" i="1"/>
  <c r="L635" i="1"/>
  <c r="M635" i="1"/>
  <c r="E638" i="1"/>
  <c r="F638" i="1"/>
  <c r="I638" i="1"/>
  <c r="J638" i="1"/>
  <c r="K638" i="1"/>
  <c r="L638" i="1"/>
  <c r="M638" i="1"/>
  <c r="E652" i="1"/>
  <c r="J652" i="1"/>
  <c r="M652" i="1"/>
  <c r="E655" i="1"/>
  <c r="J655" i="1"/>
  <c r="M655" i="1"/>
  <c r="E669" i="1"/>
  <c r="F669" i="1"/>
  <c r="G669" i="1"/>
  <c r="I669" i="1"/>
  <c r="J669" i="1"/>
  <c r="K669" i="1"/>
  <c r="L669" i="1"/>
  <c r="M669" i="1"/>
  <c r="E672" i="1"/>
  <c r="F672" i="1"/>
  <c r="G672" i="1"/>
  <c r="I672" i="1"/>
  <c r="J672" i="1"/>
  <c r="K672" i="1"/>
  <c r="L672" i="1"/>
  <c r="M672" i="1"/>
  <c r="E759" i="1"/>
  <c r="F759" i="1"/>
  <c r="G759" i="1"/>
  <c r="I759" i="1"/>
  <c r="J759" i="1"/>
  <c r="K759" i="1"/>
  <c r="L759" i="1"/>
  <c r="M759" i="1"/>
  <c r="E766" i="1"/>
  <c r="F766" i="1"/>
  <c r="G766" i="1"/>
  <c r="I766" i="1"/>
  <c r="J766" i="1"/>
  <c r="K766" i="1"/>
  <c r="L766" i="1"/>
  <c r="M766" i="1"/>
  <c r="E773" i="1"/>
  <c r="F773" i="1"/>
  <c r="G773" i="1"/>
  <c r="I773" i="1"/>
  <c r="J773" i="1"/>
  <c r="K773" i="1"/>
  <c r="L773" i="1"/>
  <c r="M773" i="1"/>
  <c r="E784" i="1"/>
  <c r="F784" i="1"/>
  <c r="G784" i="1"/>
  <c r="I784" i="1"/>
  <c r="J784" i="1"/>
  <c r="K784" i="1"/>
  <c r="L784" i="1"/>
  <c r="M784" i="1"/>
  <c r="E811" i="1"/>
  <c r="F811" i="1"/>
  <c r="G811" i="1"/>
  <c r="I811" i="1"/>
  <c r="J811" i="1"/>
  <c r="K811" i="1"/>
  <c r="L811" i="1"/>
  <c r="M811" i="1"/>
  <c r="F904" i="1"/>
  <c r="G904" i="1"/>
  <c r="E185" i="1"/>
  <c r="F185" i="1"/>
  <c r="G185" i="1"/>
  <c r="I185" i="1"/>
  <c r="J185" i="1"/>
  <c r="K185" i="1"/>
  <c r="L185" i="1"/>
  <c r="M185" i="1"/>
  <c r="E212" i="1"/>
  <c r="F212" i="1"/>
  <c r="G212" i="1"/>
  <c r="I212" i="1"/>
  <c r="J212" i="1"/>
  <c r="K212" i="1"/>
  <c r="L212" i="1"/>
  <c r="M212" i="1"/>
  <c r="D669" i="1" l="1"/>
  <c r="N397" i="1"/>
  <c r="N401" i="1"/>
  <c r="D494" i="1"/>
  <c r="N495" i="1" s="1"/>
  <c r="E496" i="1"/>
  <c r="D496" i="1" s="1"/>
  <c r="D748" i="1"/>
  <c r="N484" i="1"/>
  <c r="O386" i="1"/>
  <c r="O397" i="1"/>
  <c r="N386" i="1"/>
  <c r="D688" i="1"/>
  <c r="L668" i="1"/>
  <c r="L580" i="1"/>
  <c r="G668" i="1"/>
  <c r="G580" i="1"/>
  <c r="F668" i="1"/>
  <c r="F580" i="1"/>
  <c r="J668" i="1"/>
  <c r="J580" i="1"/>
  <c r="E668" i="1"/>
  <c r="E580" i="1"/>
  <c r="K668" i="1"/>
  <c r="K580" i="1"/>
  <c r="M668" i="1"/>
  <c r="M580" i="1"/>
  <c r="I668" i="1"/>
  <c r="I580" i="1"/>
  <c r="D578" i="1"/>
  <c r="D395" i="1"/>
  <c r="F634" i="1"/>
  <c r="D634" i="1" s="1"/>
  <c r="N644" i="1" s="1"/>
  <c r="E651" i="1"/>
  <c r="N696" i="1" l="1"/>
  <c r="N700" i="1"/>
  <c r="N756" i="1"/>
  <c r="N749" i="1"/>
  <c r="N757" i="1"/>
  <c r="N752" i="1"/>
  <c r="N701" i="1"/>
  <c r="N692" i="1"/>
  <c r="N689" i="1"/>
  <c r="D580" i="1"/>
  <c r="D854" i="1" l="1"/>
  <c r="D557" i="1"/>
  <c r="D487" i="1"/>
  <c r="O557" i="1" l="1"/>
  <c r="N575" i="1"/>
  <c r="D566" i="1"/>
  <c r="O566" i="1" s="1"/>
  <c r="D791" i="1" l="1"/>
  <c r="O791" i="1" s="1"/>
  <c r="D780" i="1"/>
  <c r="O780" i="1" s="1"/>
  <c r="D643" i="1"/>
  <c r="N643" i="1" s="1"/>
  <c r="D520" i="1"/>
  <c r="O520" i="1" s="1"/>
  <c r="D519" i="1"/>
  <c r="O519" i="1" s="1"/>
  <c r="D518" i="1"/>
  <c r="D517" i="1"/>
  <c r="D516" i="1"/>
  <c r="O516" i="1" s="1"/>
  <c r="D515" i="1"/>
  <c r="D514" i="1"/>
  <c r="D513" i="1"/>
  <c r="D512" i="1"/>
  <c r="O512" i="1" s="1"/>
  <c r="D509" i="1"/>
  <c r="D508" i="1"/>
  <c r="D510" i="1"/>
  <c r="O510" i="1" s="1"/>
  <c r="D507" i="1"/>
  <c r="D506" i="1"/>
  <c r="D505" i="1"/>
  <c r="D504" i="1"/>
  <c r="D503" i="1"/>
  <c r="D502" i="1"/>
  <c r="D501" i="1"/>
  <c r="O505" i="1" l="1"/>
  <c r="N505" i="1"/>
  <c r="N510" i="1"/>
  <c r="D511" i="1"/>
  <c r="D500" i="1"/>
  <c r="O500" i="1" s="1"/>
  <c r="D390" i="1"/>
  <c r="D389" i="1"/>
  <c r="D388" i="1"/>
  <c r="D387" i="1"/>
  <c r="D103" i="1"/>
  <c r="N103" i="1" s="1"/>
  <c r="N511" i="1" l="1"/>
  <c r="O511" i="1"/>
  <c r="N500" i="1"/>
  <c r="O391" i="1"/>
  <c r="D84" i="1"/>
  <c r="D87" i="1"/>
  <c r="D86" i="1"/>
  <c r="D85" i="1"/>
  <c r="D497" i="1" l="1"/>
  <c r="D642" i="1" l="1"/>
  <c r="N642" i="1" s="1"/>
  <c r="D660" i="1" l="1"/>
  <c r="D659" i="1"/>
  <c r="D595" i="1" l="1"/>
  <c r="O595" i="1" s="1"/>
  <c r="D594" i="1"/>
  <c r="D593" i="1"/>
  <c r="O596" i="1" s="1"/>
  <c r="D619" i="1" l="1"/>
  <c r="N619" i="1" s="1"/>
  <c r="D617" i="1"/>
  <c r="N617" i="1" s="1"/>
  <c r="D616" i="1"/>
  <c r="N616" i="1" s="1"/>
  <c r="D613" i="1"/>
  <c r="D611" i="1"/>
  <c r="D610" i="1"/>
  <c r="D939" i="1"/>
  <c r="D938" i="1"/>
  <c r="N938" i="1" s="1"/>
  <c r="D840" i="1" l="1"/>
  <c r="D393" i="1" l="1"/>
  <c r="D392" i="1"/>
  <c r="D183" i="1" l="1"/>
  <c r="N209" i="1" s="1"/>
  <c r="D197" i="1"/>
  <c r="D195" i="1"/>
  <c r="O195" i="1" s="1"/>
  <c r="D194" i="1"/>
  <c r="O194" i="1" s="1"/>
  <c r="D193" i="1"/>
  <c r="D192" i="1"/>
  <c r="D186" i="1"/>
  <c r="O186" i="1" s="1"/>
  <c r="D184" i="1"/>
  <c r="D941" i="1"/>
  <c r="N941" i="1" s="1"/>
  <c r="D917" i="1"/>
  <c r="O917" i="1" s="1"/>
  <c r="D914" i="1"/>
  <c r="D913" i="1"/>
  <c r="D910" i="1"/>
  <c r="O910" i="1" s="1"/>
  <c r="D907" i="1"/>
  <c r="D906" i="1"/>
  <c r="D847" i="1"/>
  <c r="D844" i="1"/>
  <c r="D827" i="1"/>
  <c r="D820" i="1"/>
  <c r="O820" i="1" s="1"/>
  <c r="D819" i="1"/>
  <c r="O819" i="1" s="1"/>
  <c r="D626" i="1"/>
  <c r="D631" i="1"/>
  <c r="N631" i="1" s="1"/>
  <c r="D680" i="1"/>
  <c r="D676" i="1"/>
  <c r="D675" i="1"/>
  <c r="N695" i="1" s="1"/>
  <c r="D674" i="1"/>
  <c r="N694" i="1" s="1"/>
  <c r="D673" i="1"/>
  <c r="N693" i="1" s="1"/>
  <c r="D671" i="1"/>
  <c r="N691" i="1" s="1"/>
  <c r="D670" i="1"/>
  <c r="N690" i="1" s="1"/>
  <c r="D653" i="1"/>
  <c r="D654" i="1"/>
  <c r="D656" i="1"/>
  <c r="D657" i="1"/>
  <c r="D658" i="1"/>
  <c r="D639" i="1"/>
  <c r="D637" i="1"/>
  <c r="D636" i="1"/>
  <c r="D632" i="1"/>
  <c r="N632" i="1" s="1"/>
  <c r="D630" i="1"/>
  <c r="D629" i="1"/>
  <c r="D627" i="1"/>
  <c r="N627" i="1" s="1"/>
  <c r="D623" i="1"/>
  <c r="D622" i="1"/>
  <c r="N622" i="1" s="1"/>
  <c r="D641" i="1"/>
  <c r="D620" i="1"/>
  <c r="N620" i="1" s="1"/>
  <c r="D615" i="1"/>
  <c r="N615" i="1" s="1"/>
  <c r="D614" i="1"/>
  <c r="D609" i="1"/>
  <c r="N609" i="1" s="1"/>
  <c r="D606" i="1"/>
  <c r="N606" i="1" s="1"/>
  <c r="D605" i="1"/>
  <c r="D604" i="1"/>
  <c r="D603" i="1"/>
  <c r="D602" i="1"/>
  <c r="D601" i="1"/>
  <c r="D600" i="1"/>
  <c r="D590" i="1"/>
  <c r="D589" i="1"/>
  <c r="D588" i="1"/>
  <c r="N588" i="1" s="1"/>
  <c r="D587" i="1"/>
  <c r="N587" i="1" s="1"/>
  <c r="D576" i="1"/>
  <c r="O576" i="1" s="1"/>
  <c r="D565" i="1"/>
  <c r="O565" i="1" s="1"/>
  <c r="D564" i="1"/>
  <c r="D555" i="1"/>
  <c r="D554" i="1"/>
  <c r="D553" i="1"/>
  <c r="D551" i="1"/>
  <c r="O551" i="1" s="1"/>
  <c r="D550" i="1"/>
  <c r="D529" i="1"/>
  <c r="O529" i="1" s="1"/>
  <c r="D528" i="1"/>
  <c r="D527" i="1"/>
  <c r="D526" i="1"/>
  <c r="O526" i="1" s="1"/>
  <c r="D525" i="1"/>
  <c r="D524" i="1"/>
  <c r="D523" i="1"/>
  <c r="D522" i="1"/>
  <c r="D486" i="1"/>
  <c r="D485" i="1"/>
  <c r="D483" i="1"/>
  <c r="D482" i="1"/>
  <c r="D481" i="1"/>
  <c r="N558" i="1" s="1"/>
  <c r="D471" i="1"/>
  <c r="D462" i="1"/>
  <c r="D455" i="1"/>
  <c r="D434" i="1"/>
  <c r="O434" i="1" s="1"/>
  <c r="D433" i="1"/>
  <c r="D428" i="1"/>
  <c r="D427" i="1"/>
  <c r="D452" i="1"/>
  <c r="D451" i="1"/>
  <c r="D449" i="1"/>
  <c r="D448" i="1"/>
  <c r="O448" i="1" s="1"/>
  <c r="D447" i="1"/>
  <c r="D444" i="1"/>
  <c r="O444" i="1" s="1"/>
  <c r="D443" i="1"/>
  <c r="D442" i="1"/>
  <c r="D401" i="1"/>
  <c r="N408" i="1" s="1"/>
  <c r="D400" i="1"/>
  <c r="O400" i="1" s="1"/>
  <c r="D399" i="1"/>
  <c r="D398" i="1"/>
  <c r="D394" i="1"/>
  <c r="O394" i="1" s="1"/>
  <c r="N623" i="1" l="1"/>
  <c r="O447" i="1"/>
  <c r="N497" i="1"/>
  <c r="N614" i="1"/>
  <c r="N630" i="1"/>
  <c r="O449" i="1"/>
  <c r="N498" i="1"/>
  <c r="O398" i="1"/>
  <c r="O435" i="1"/>
  <c r="N455" i="1"/>
  <c r="N266" i="1"/>
  <c r="N308" i="1"/>
  <c r="N945" i="1"/>
  <c r="O522" i="1"/>
  <c r="N535" i="1"/>
  <c r="O623" i="1"/>
  <c r="N626" i="1"/>
  <c r="O626" i="1"/>
  <c r="N862" i="1"/>
  <c r="N827" i="1"/>
  <c r="N830" i="1"/>
  <c r="N831" i="1"/>
  <c r="N828" i="1"/>
  <c r="N829" i="1"/>
  <c r="N677" i="1"/>
  <c r="O590" i="1"/>
  <c r="O589" i="1"/>
  <c r="N553" i="1"/>
  <c r="O564" i="1"/>
  <c r="N564" i="1"/>
  <c r="N489" i="1"/>
  <c r="N559" i="1"/>
  <c r="N490" i="1"/>
  <c r="N560" i="1"/>
  <c r="N246" i="1"/>
  <c r="N259" i="1"/>
  <c r="O184" i="1"/>
  <c r="N184" i="1"/>
  <c r="N488" i="1"/>
  <c r="N286" i="1"/>
  <c r="D592" i="1"/>
  <c r="N592" i="1" s="1"/>
  <c r="D903" i="1"/>
  <c r="D391" i="1"/>
  <c r="D196" i="1"/>
  <c r="D185" i="1"/>
  <c r="D212" i="1"/>
  <c r="O212" i="1" s="1"/>
  <c r="D904" i="1"/>
  <c r="D638" i="1"/>
  <c r="N638" i="1" s="1"/>
  <c r="D672" i="1"/>
  <c r="D728" i="1"/>
  <c r="D655" i="1"/>
  <c r="D651" i="1"/>
  <c r="D635" i="1"/>
  <c r="N635" i="1" s="1"/>
  <c r="D652" i="1"/>
  <c r="D599" i="1"/>
  <c r="D568" i="1"/>
  <c r="E573" i="1" s="1"/>
  <c r="D573" i="1" s="1"/>
  <c r="D563" i="1"/>
  <c r="D549" i="1"/>
  <c r="D521" i="1"/>
  <c r="D530" i="1"/>
  <c r="O530" i="1" s="1"/>
  <c r="D491" i="1"/>
  <c r="D470" i="1"/>
  <c r="D493" i="1"/>
  <c r="N493" i="1" s="1"/>
  <c r="D454" i="1"/>
  <c r="D484" i="1"/>
  <c r="D480" i="1"/>
  <c r="N480" i="1" s="1"/>
  <c r="D441" i="1"/>
  <c r="D445" i="1"/>
  <c r="D386" i="1"/>
  <c r="D397" i="1"/>
  <c r="D396" i="1"/>
  <c r="N454" i="1" l="1"/>
  <c r="N462" i="1"/>
  <c r="N736" i="1"/>
  <c r="N732" i="1"/>
  <c r="N741" i="1"/>
  <c r="N412" i="1"/>
  <c r="O396" i="1"/>
  <c r="N421" i="1"/>
  <c r="N196" i="1"/>
  <c r="O573" i="1"/>
  <c r="N573" i="1"/>
  <c r="O607" i="1"/>
  <c r="N404" i="1"/>
  <c r="N543" i="1"/>
  <c r="N531" i="1"/>
  <c r="N652" i="1"/>
  <c r="N655" i="1"/>
  <c r="N740" i="1"/>
  <c r="N729" i="1"/>
  <c r="N661" i="1"/>
  <c r="N659" i="1"/>
  <c r="N660" i="1"/>
  <c r="N556" i="1"/>
  <c r="O521" i="1"/>
  <c r="N549" i="1"/>
  <c r="N435" i="1"/>
  <c r="N470" i="1"/>
  <c r="N441" i="1"/>
  <c r="N185" i="1"/>
  <c r="N679" i="1"/>
  <c r="N678" i="1"/>
  <c r="D561" i="1"/>
  <c r="D492" i="1"/>
  <c r="D426" i="1"/>
  <c r="N426" i="1" s="1"/>
  <c r="D708" i="1" l="1"/>
  <c r="N716" i="1" l="1"/>
  <c r="N709" i="1"/>
  <c r="N720" i="1"/>
  <c r="N721" i="1"/>
  <c r="N712" i="1"/>
  <c r="D668" i="1"/>
  <c r="O668" i="1" s="1"/>
  <c r="N681" i="1" l="1"/>
  <c r="N676" i="1"/>
  <c r="N680" i="1"/>
  <c r="N669" i="1"/>
  <c r="N672" i="1"/>
  <c r="D100" i="1"/>
  <c r="N100" i="1" s="1"/>
  <c r="D99" i="1"/>
  <c r="N99" i="1" s="1"/>
  <c r="D98" i="1"/>
  <c r="N98" i="1" s="1"/>
  <c r="D95" i="1" l="1"/>
  <c r="O95" i="1" s="1"/>
  <c r="D94" i="1"/>
  <c r="D81" i="1"/>
  <c r="D83" i="1"/>
  <c r="D82" i="1"/>
  <c r="D80" i="1"/>
  <c r="D79" i="1"/>
  <c r="D78" i="1"/>
  <c r="D89" i="1" s="1"/>
  <c r="D75" i="1"/>
  <c r="D74" i="1"/>
  <c r="D73" i="1"/>
  <c r="D71" i="1"/>
  <c r="D70" i="1"/>
  <c r="D68" i="1"/>
  <c r="D63" i="1"/>
  <c r="D62" i="1"/>
  <c r="D60" i="1"/>
  <c r="D59" i="1"/>
  <c r="N94" i="1" l="1"/>
  <c r="O94" i="1"/>
  <c r="D90" i="1"/>
  <c r="D91" i="1"/>
  <c r="D69" i="1"/>
  <c r="N69" i="1" s="1"/>
  <c r="D77" i="1"/>
  <c r="D88" i="1" l="1"/>
  <c r="D39" i="1"/>
  <c r="D33" i="1"/>
  <c r="O33" i="1" s="1"/>
  <c r="D32" i="1"/>
  <c r="N32" i="1" s="1"/>
  <c r="D31" i="1"/>
  <c r="D30" i="1"/>
  <c r="O30" i="1" s="1"/>
  <c r="D29" i="1"/>
  <c r="O29" i="1" s="1"/>
  <c r="D28" i="1"/>
  <c r="D27" i="1"/>
  <c r="D26" i="1"/>
  <c r="D25" i="1"/>
  <c r="D24" i="1"/>
  <c r="O24" i="1" s="1"/>
  <c r="D23" i="1"/>
  <c r="N23" i="1" s="1"/>
  <c r="D21" i="1"/>
  <c r="O21" i="1" s="1"/>
  <c r="D20" i="1"/>
  <c r="O20" i="1" s="1"/>
  <c r="D19" i="1"/>
  <c r="O19" i="1" s="1"/>
  <c r="D936" i="1" l="1"/>
  <c r="O936" i="1" s="1"/>
  <c r="D935" i="1"/>
  <c r="D934" i="1"/>
  <c r="O935" i="1" l="1"/>
  <c r="D955" i="1"/>
  <c r="D960" i="1"/>
  <c r="D943" i="1"/>
  <c r="N943" i="1" s="1"/>
  <c r="D856" i="1"/>
  <c r="D848" i="1"/>
  <c r="N848" i="1" s="1"/>
  <c r="D846" i="1"/>
  <c r="D845" i="1"/>
  <c r="D843" i="1"/>
  <c r="D842" i="1"/>
  <c r="N842" i="1" s="1"/>
  <c r="D839" i="1"/>
  <c r="D838" i="1"/>
  <c r="N838" i="1" s="1"/>
  <c r="D805" i="1"/>
  <c r="D797" i="1"/>
  <c r="D13" i="1"/>
  <c r="O183" i="1" s="1"/>
  <c r="D12" i="1"/>
  <c r="N960" i="1" l="1"/>
  <c r="O961" i="1"/>
  <c r="N846" i="1"/>
  <c r="N845" i="1"/>
  <c r="O944" i="1"/>
  <c r="N839" i="1"/>
  <c r="N840" i="1"/>
  <c r="N847" i="1"/>
  <c r="O955" i="1"/>
  <c r="N955" i="1"/>
  <c r="N856" i="1"/>
  <c r="O856" i="1"/>
  <c r="N843" i="1"/>
  <c r="N844" i="1"/>
  <c r="O213" i="1"/>
  <c r="N136" i="1"/>
  <c r="N106" i="1"/>
  <c r="N20" i="1"/>
  <c r="N21" i="1"/>
  <c r="N19" i="1"/>
  <c r="N95" i="1"/>
  <c r="D912" i="1"/>
  <c r="N918" i="1" s="1"/>
  <c r="D810" i="1" l="1"/>
  <c r="O810" i="1" s="1"/>
  <c r="D808" i="1"/>
  <c r="O808" i="1" s="1"/>
  <c r="D807" i="1"/>
  <c r="O807" i="1" s="1"/>
  <c r="D804" i="1"/>
  <c r="D783" i="1"/>
  <c r="O783" i="1" s="1"/>
  <c r="D781" i="1"/>
  <c r="O781" i="1" s="1"/>
  <c r="D779" i="1"/>
  <c r="O779" i="1" s="1"/>
  <c r="D778" i="1"/>
  <c r="O778" i="1" s="1"/>
  <c r="D777" i="1"/>
  <c r="O777" i="1" s="1"/>
  <c r="D776" i="1"/>
  <c r="O776" i="1" s="1"/>
  <c r="D775" i="1"/>
  <c r="D774" i="1"/>
  <c r="D772" i="1"/>
  <c r="O772" i="1" s="1"/>
  <c r="D770" i="1"/>
  <c r="O770" i="1" s="1"/>
  <c r="D769" i="1"/>
  <c r="O769" i="1" s="1"/>
  <c r="D768" i="1"/>
  <c r="O768" i="1" s="1"/>
  <c r="D767" i="1"/>
  <c r="O767" i="1" s="1"/>
  <c r="D834" i="1"/>
  <c r="N834" i="1" l="1"/>
  <c r="N835" i="1"/>
  <c r="D803" i="1"/>
  <c r="D806" i="1"/>
  <c r="O806" i="1" s="1"/>
  <c r="D766" i="1"/>
  <c r="D773" i="1"/>
  <c r="D826" i="1"/>
  <c r="D825" i="1"/>
  <c r="D824" i="1"/>
  <c r="D823" i="1"/>
  <c r="D822" i="1"/>
  <c r="D817" i="1"/>
  <c r="O817" i="1" s="1"/>
  <c r="D816" i="1"/>
  <c r="O816" i="1" s="1"/>
  <c r="D861" i="1"/>
  <c r="D860" i="1"/>
  <c r="N860" i="1" s="1"/>
  <c r="D859" i="1"/>
  <c r="D858" i="1"/>
  <c r="D855" i="1"/>
  <c r="D853" i="1"/>
  <c r="N853" i="1" s="1"/>
  <c r="N824" i="1" l="1"/>
  <c r="N825" i="1"/>
  <c r="N823" i="1"/>
  <c r="O858" i="1"/>
  <c r="N858" i="1"/>
  <c r="O860" i="1"/>
  <c r="N855" i="1"/>
  <c r="O855" i="1"/>
  <c r="O853" i="1"/>
  <c r="N822" i="1"/>
  <c r="N832" i="1"/>
  <c r="N826" i="1"/>
  <c r="D905" i="1"/>
  <c r="N911" i="1" s="1"/>
  <c r="D786" i="1"/>
  <c r="D811" i="1" l="1"/>
  <c r="D956" i="1" l="1"/>
  <c r="N956" i="1" s="1"/>
  <c r="D933" i="1"/>
  <c r="D932" i="1"/>
  <c r="O932" i="1" s="1"/>
  <c r="D931" i="1"/>
  <c r="D852" i="1"/>
  <c r="N852" i="1" s="1"/>
  <c r="D851" i="1"/>
  <c r="N851" i="1" s="1"/>
  <c r="D814" i="1"/>
  <c r="O814" i="1" s="1"/>
  <c r="D812" i="1"/>
  <c r="O812" i="1" s="1"/>
  <c r="D813" i="1"/>
  <c r="O813" i="1" s="1"/>
  <c r="D802" i="1"/>
  <c r="O802" i="1" s="1"/>
  <c r="D800" i="1"/>
  <c r="O800" i="1" s="1"/>
  <c r="D799" i="1"/>
  <c r="O799" i="1" s="1"/>
  <c r="D798" i="1"/>
  <c r="O798" i="1" s="1"/>
  <c r="D796" i="1"/>
  <c r="D795" i="1"/>
  <c r="D765" i="1"/>
  <c r="O765" i="1" s="1"/>
  <c r="D763" i="1"/>
  <c r="O763" i="1" s="1"/>
  <c r="D762" i="1"/>
  <c r="O762" i="1" s="1"/>
  <c r="D761" i="1"/>
  <c r="O761" i="1" s="1"/>
  <c r="D760" i="1"/>
  <c r="O760" i="1" s="1"/>
  <c r="D759" i="1"/>
  <c r="D794" i="1"/>
  <c r="O794" i="1" s="1"/>
  <c r="D792" i="1"/>
  <c r="O792" i="1" s="1"/>
  <c r="D790" i="1"/>
  <c r="O790" i="1" s="1"/>
  <c r="D789" i="1"/>
  <c r="O789" i="1" s="1"/>
  <c r="D788" i="1"/>
  <c r="O788" i="1" s="1"/>
  <c r="D787" i="1"/>
  <c r="O787" i="1" s="1"/>
  <c r="D785" i="1"/>
  <c r="D784" i="1"/>
  <c r="O933" i="1" l="1"/>
  <c r="O852" i="1"/>
</calcChain>
</file>

<file path=xl/sharedStrings.xml><?xml version="1.0" encoding="utf-8"?>
<sst xmlns="http://schemas.openxmlformats.org/spreadsheetml/2006/main" count="1958" uniqueCount="1636">
  <si>
    <t>Показатель</t>
  </si>
  <si>
    <t>1.</t>
  </si>
  <si>
    <t>1.1.</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</si>
  <si>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</si>
  <si>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</si>
  <si>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</si>
  <si>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</si>
  <si>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</si>
  <si>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</si>
  <si>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</si>
  <si>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</si>
  <si>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</si>
  <si>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</si>
  <si>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</si>
  <si>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</si>
  <si>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</si>
  <si>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Главы муниципальных образований</t>
  </si>
  <si>
    <t>10.1.</t>
  </si>
  <si>
    <t>Муниципальные образования, имеющие официальные сайты органов местного самоуправления</t>
  </si>
  <si>
    <t>18.</t>
  </si>
  <si>
    <t>12.1.</t>
  </si>
  <si>
    <t>12.1.2.</t>
  </si>
  <si>
    <t>19.2.</t>
  </si>
  <si>
    <t>Муниципальные СМИ</t>
  </si>
  <si>
    <t>23.1.</t>
  </si>
  <si>
    <t xml:space="preserve">29. </t>
  </si>
  <si>
    <t xml:space="preserve">30. </t>
  </si>
  <si>
    <t>Сельские старосты</t>
  </si>
  <si>
    <t xml:space="preserve">32. </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</si>
  <si>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</si>
  <si>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</si>
  <si>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</si>
  <si>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</si>
  <si>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</si>
  <si>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</si>
  <si>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</si>
  <si>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3.1.4.</t>
  </si>
  <si>
    <t>4.4.1.</t>
  </si>
  <si>
    <t>9.3.1.</t>
  </si>
  <si>
    <t>9.3.2.</t>
  </si>
  <si>
    <t>9.3.3.</t>
  </si>
  <si>
    <t>10.4.</t>
  </si>
  <si>
    <t>10.7.</t>
  </si>
  <si>
    <t>10.8.</t>
  </si>
  <si>
    <t>22.1.1.</t>
  </si>
  <si>
    <t>22.1.3.</t>
  </si>
  <si>
    <t xml:space="preserve">22.1.4. </t>
  </si>
  <si>
    <t>22.2.1.</t>
  </si>
  <si>
    <t>22.2.3.</t>
  </si>
  <si>
    <t xml:space="preserve">22.2.4. </t>
  </si>
  <si>
    <t>22.3.</t>
  </si>
  <si>
    <t>22.3.1.</t>
  </si>
  <si>
    <t>22.3.2.</t>
  </si>
  <si>
    <t>22.4.</t>
  </si>
  <si>
    <t>22.4.1.</t>
  </si>
  <si>
    <t>22.4.2.</t>
  </si>
  <si>
    <t>22.5.1.</t>
  </si>
  <si>
    <t>22.5.2.</t>
  </si>
  <si>
    <t>22.6.1.</t>
  </si>
  <si>
    <t>22.6.2.</t>
  </si>
  <si>
    <t>25.</t>
  </si>
  <si>
    <t>26.</t>
  </si>
  <si>
    <t>30.4.</t>
  </si>
  <si>
    <t>33.1.</t>
  </si>
  <si>
    <t>33.2.</t>
  </si>
  <si>
    <t>34.1.</t>
  </si>
  <si>
    <t>Муниципальные образования, главы которых избраны на сходах граждан</t>
  </si>
  <si>
    <t>Муниципальные образования с особенностями географического положения:</t>
  </si>
  <si>
    <t>1.1.1.</t>
  </si>
  <si>
    <t>1.1.2.</t>
  </si>
  <si>
    <t>1.1.3.</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</si>
  <si>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</si>
  <si>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</si>
  <si>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</si>
  <si>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</si>
  <si>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</si>
  <si>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</si>
  <si>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</si>
  <si>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</si>
  <si>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</si>
  <si>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</si>
  <si>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</si>
  <si>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</si>
  <si>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</si>
  <si>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</si>
  <si>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</si>
  <si>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</si>
  <si>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</si>
  <si>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</si>
  <si>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</si>
  <si>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</si>
  <si>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</si>
  <si>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</si>
  <si>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</si>
  <si>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</si>
  <si>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</si>
  <si>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</si>
  <si>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</si>
  <si>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</si>
  <si>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</si>
  <si>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преобразования муниципальных образований, в т.ч.:</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</si>
  <si>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</si>
  <si>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</si>
  <si>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</si>
  <si>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</si>
  <si>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упразднение поселений</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</si>
  <si>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</si>
  <si>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</si>
  <si>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</si>
  <si>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</si>
  <si>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</si>
  <si>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</si>
  <si>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</si>
  <si>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</si>
  <si>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</si>
  <si>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</si>
  <si>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</si>
  <si>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</si>
  <si>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</si>
  <si>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</si>
  <si>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</si>
  <si>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</si>
  <si>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</si>
  <si>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</si>
  <si>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</si>
  <si>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</si>
  <si>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Количество заседаний представительных органов, проведенных:</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</si>
  <si>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</si>
  <si>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</si>
  <si>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</si>
  <si>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</si>
  <si>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</si>
  <si>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</si>
  <si>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</si>
  <si>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</si>
  <si>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</si>
  <si>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</si>
  <si>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</si>
  <si>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</si>
  <si>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</si>
  <si>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</si>
  <si>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</si>
  <si>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</si>
  <si>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</si>
  <si>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</si>
  <si>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</si>
  <si>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</si>
  <si>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</si>
  <si>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</si>
  <si>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</si>
  <si>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</si>
  <si>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</si>
  <si>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</si>
  <si>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</si>
  <si>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</si>
  <si>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</si>
  <si>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</si>
  <si>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</si>
  <si>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</si>
  <si>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</si>
  <si>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</si>
  <si>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</si>
  <si>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 xml:space="preserve">15. </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</si>
  <si>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</si>
  <si>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</si>
  <si>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</si>
  <si>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</si>
  <si>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</si>
  <si>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</si>
  <si>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</si>
  <si>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</si>
  <si>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</si>
  <si>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</si>
  <si>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</si>
  <si>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</si>
  <si>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</si>
  <si>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</si>
  <si>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</si>
  <si>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</si>
  <si>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</si>
  <si>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</si>
  <si>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</si>
  <si>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</si>
  <si>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</si>
  <si>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</si>
  <si>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</si>
  <si>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</si>
  <si>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</si>
  <si>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</si>
  <si>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</si>
  <si>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</si>
  <si>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</si>
  <si>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</si>
  <si>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</si>
  <si>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</si>
  <si>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</si>
  <si>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</si>
  <si>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</si>
  <si>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</si>
  <si>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</si>
  <si>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</si>
  <si>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</si>
  <si>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</si>
  <si>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</si>
  <si>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</si>
  <si>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</si>
  <si>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</si>
  <si>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</si>
  <si>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</si>
  <si>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</si>
  <si>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</si>
  <si>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</si>
  <si>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</si>
  <si>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</si>
  <si>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</si>
  <si>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</si>
  <si>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</si>
  <si>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</si>
  <si>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</si>
  <si>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сетевых изданий</t>
  </si>
  <si>
    <t xml:space="preserve">  иных форм СМИ</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</si>
  <si>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</si>
  <si>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</si>
  <si>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</si>
  <si>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</si>
  <si>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</si>
  <si>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</si>
  <si>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</si>
  <si>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</si>
  <si>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</si>
  <si>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</si>
  <si>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</si>
  <si>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</si>
  <si>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</si>
  <si>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21.1.</t>
  </si>
  <si>
    <t>21.2.</t>
  </si>
  <si>
    <t>21.3.</t>
  </si>
  <si>
    <t>21.4.</t>
  </si>
  <si>
    <t>4.1.2.</t>
  </si>
  <si>
    <t>4.1.3.</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</si>
  <si>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</si>
  <si>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</si>
  <si>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</si>
  <si>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</si>
  <si>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</si>
  <si>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</si>
  <si>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</si>
  <si>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</si>
  <si>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</si>
  <si>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</si>
  <si>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</si>
  <si>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</si>
  <si>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</si>
  <si>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</si>
  <si>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</si>
  <si>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</si>
  <si>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</si>
  <si>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</si>
  <si>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</si>
  <si>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</si>
  <si>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</si>
  <si>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</si>
  <si>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</si>
  <si>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</si>
  <si>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</si>
  <si>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</si>
  <si>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</si>
  <si>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</si>
  <si>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</si>
  <si>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</si>
  <si>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</si>
  <si>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</si>
  <si>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</si>
  <si>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</si>
  <si>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</si>
  <si>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на территориях опережающего социально-экономического развития</t>
  </si>
  <si>
    <t xml:space="preserve">    на территориях традиционного природопользования</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</si>
  <si>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</si>
  <si>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</si>
  <si>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</si>
  <si>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</si>
  <si>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</si>
  <si>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</si>
  <si>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</si>
  <si>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</si>
  <si>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</si>
  <si>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</si>
  <si>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</si>
  <si>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</si>
  <si>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</si>
  <si>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</si>
  <si>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</si>
  <si>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</si>
  <si>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</si>
  <si>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</si>
  <si>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</si>
  <si>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</si>
  <si>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</si>
  <si>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</si>
  <si>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</si>
  <si>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</si>
  <si>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 xml:space="preserve">  в связи с утратой доверия Президента Российской Федерации ввиду нарушения антикоррупционных ограничений</t>
  </si>
  <si>
    <t>22.3.3.</t>
  </si>
  <si>
    <t>2.1.*</t>
  </si>
  <si>
    <t>2.2.*</t>
  </si>
  <si>
    <t>2.3.*</t>
  </si>
  <si>
    <t xml:space="preserve">  только городские поселения</t>
  </si>
  <si>
    <t>5.4.*</t>
  </si>
  <si>
    <t>9.5.*</t>
  </si>
  <si>
    <t>Муниципальные образования, в которых полномочия представительного органа осуществляются сходом граждан</t>
  </si>
  <si>
    <t>30.2.*</t>
  </si>
  <si>
    <t>32.5.*</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</si>
  <si>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</si>
  <si>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</si>
  <si>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</si>
  <si>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3.1.1.*</t>
  </si>
  <si>
    <t>3.1.2.*</t>
  </si>
  <si>
    <t>3.1.3.*</t>
  </si>
  <si>
    <t>3.1.5.*</t>
  </si>
  <si>
    <t>3.1.6.*</t>
  </si>
  <si>
    <t>3.1.7.*</t>
  </si>
  <si>
    <t>3.1.8.*</t>
  </si>
  <si>
    <t>3.2.</t>
  </si>
  <si>
    <t>3.2.1.*</t>
  </si>
  <si>
    <t>3.2.2.*</t>
  </si>
  <si>
    <t>3.2.6.*</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</si>
  <si>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</si>
  <si>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</si>
  <si>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</si>
  <si>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</si>
  <si>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</si>
  <si>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</si>
  <si>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</si>
  <si>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</si>
  <si>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</si>
  <si>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</si>
  <si>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</si>
  <si>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</si>
  <si>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</si>
  <si>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</si>
  <si>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</si>
  <si>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</si>
  <si>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</si>
  <si>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</si>
  <si>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</si>
  <si>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</si>
  <si>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</si>
  <si>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</si>
  <si>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</si>
  <si>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</si>
  <si>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</si>
  <si>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</si>
  <si>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</si>
  <si>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</si>
  <si>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</si>
  <si>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</si>
  <si>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</si>
  <si>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</si>
  <si>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</si>
  <si>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 xml:space="preserve">  до 1 млн рублей</t>
  </si>
  <si>
    <t>3.2.5.*</t>
  </si>
  <si>
    <t xml:space="preserve">  3-10 населенных пунктов</t>
  </si>
  <si>
    <t xml:space="preserve">  вновь образованные в указанный период (в том числе в связи с преобразованиями)</t>
  </si>
  <si>
    <t>7.6.*</t>
  </si>
  <si>
    <t>7.6.1.*</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</si>
  <si>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</si>
  <si>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</si>
  <si>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</si>
  <si>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</si>
  <si>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</si>
  <si>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</si>
  <si>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</si>
  <si>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</si>
  <si>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10.</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</si>
  <si>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</si>
  <si>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</si>
  <si>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</si>
  <si>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 xml:space="preserve">11. </t>
  </si>
  <si>
    <t>11.2.*</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</si>
  <si>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</si>
  <si>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</si>
  <si>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</si>
  <si>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 xml:space="preserve">12. </t>
  </si>
  <si>
    <t>Муниципальные образования, в которых местные администрации не формируются:</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</si>
  <si>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</si>
  <si>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</si>
  <si>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</si>
  <si>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</si>
  <si>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</si>
  <si>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</si>
  <si>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</si>
  <si>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</si>
  <si>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Общественные палаты (советы) муниципальных образований</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</si>
  <si>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</si>
  <si>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</si>
  <si>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 xml:space="preserve">  полномочия по 11 и более вопросам (но не все полномочия по решению вопросов местного значения поселения)</t>
  </si>
  <si>
    <t xml:space="preserve">  11 и более вопросов местного значения (но не все вопросы местного значения)</t>
  </si>
  <si>
    <t xml:space="preserve">  1-2 поселения (или без поселений)</t>
  </si>
  <si>
    <t xml:space="preserve">4.2. </t>
  </si>
  <si>
    <t>4.2.1.</t>
  </si>
  <si>
    <t>Муниципальные образования и местные бюджеты</t>
  </si>
  <si>
    <t xml:space="preserve">  до 100 жителей</t>
  </si>
  <si>
    <t>3.2.4.*</t>
  </si>
  <si>
    <t>5.3.*</t>
  </si>
  <si>
    <t>3.1.*</t>
  </si>
  <si>
    <t>6.1.*</t>
  </si>
  <si>
    <t>6.2.*</t>
  </si>
  <si>
    <t>6.2.1.*</t>
  </si>
  <si>
    <t>6.2.2.*</t>
  </si>
  <si>
    <t>6.2.3.*</t>
  </si>
  <si>
    <t>6.2.3.1.*</t>
  </si>
  <si>
    <t>6.2.3.2.*</t>
  </si>
  <si>
    <t>6.2.3.3.*</t>
  </si>
  <si>
    <t>6.2.3.4.*</t>
  </si>
  <si>
    <t>6.3.*</t>
  </si>
  <si>
    <t>6.4.*</t>
  </si>
  <si>
    <t>6.5.*</t>
  </si>
  <si>
    <t>8.1.*</t>
  </si>
  <si>
    <t>8.2.*</t>
  </si>
  <si>
    <t>8.3.*</t>
  </si>
  <si>
    <t>8.4.*</t>
  </si>
  <si>
    <t>7.1.*</t>
  </si>
  <si>
    <t>7.2.*</t>
  </si>
  <si>
    <t>7.2.1.*</t>
  </si>
  <si>
    <t>7.2.1.1.*</t>
  </si>
  <si>
    <t>7.2.1.2.*</t>
  </si>
  <si>
    <t>7.2.1.3.*</t>
  </si>
  <si>
    <t>7.2.2.*</t>
  </si>
  <si>
    <t>7.2.3.*</t>
  </si>
  <si>
    <t>7.2.3.1.*</t>
  </si>
  <si>
    <t>7.2.3.2.*</t>
  </si>
  <si>
    <t>7.2.3.3.*</t>
  </si>
  <si>
    <t>7.2.3.4.*</t>
  </si>
  <si>
    <t>7.2.3.5.*</t>
  </si>
  <si>
    <t>7.2.3.6.*</t>
  </si>
  <si>
    <t>7.2.3.7.*</t>
  </si>
  <si>
    <t>7.2.3.8.*</t>
  </si>
  <si>
    <t>7.2.4.*</t>
  </si>
  <si>
    <t>7.3.*</t>
  </si>
  <si>
    <t>7.4.*</t>
  </si>
  <si>
    <t>7.5.*</t>
  </si>
  <si>
    <t>Муниципальные образования с действующими (принятыми, зарегистрированными и вступившими в силу) уставами</t>
  </si>
  <si>
    <t xml:space="preserve">9.2.* </t>
  </si>
  <si>
    <t>10.2.</t>
  </si>
  <si>
    <t>10.3.1.*</t>
  </si>
  <si>
    <t>Муниципальные образования - субъекты бюджетных правоотношений в 2019 году</t>
  </si>
  <si>
    <t>Муниципальные образования, в которых были приняты местные бюджеты на 2019 год</t>
  </si>
  <si>
    <t>Муниципальные образования с доходами за 2019 год, закрепленными в местном бюджете:</t>
  </si>
  <si>
    <t>Муниципальные образования - субъекты бюджетных правоотношений, не имеющие принятого бюджета на 2019 год</t>
  </si>
  <si>
    <t xml:space="preserve">Муниципальные образования, в которых действует временная финансовая администрация. </t>
  </si>
  <si>
    <t>11.1.</t>
  </si>
  <si>
    <t>11.1.1.</t>
  </si>
  <si>
    <t>11.1.1.1.</t>
  </si>
  <si>
    <t>11.1.2.</t>
  </si>
  <si>
    <t>11.1.2.1.</t>
  </si>
  <si>
    <t>11.1.3.</t>
  </si>
  <si>
    <t>11.1.3.1.</t>
  </si>
  <si>
    <t>11.1.3.2.</t>
  </si>
  <si>
    <t>11.1.3.3.</t>
  </si>
  <si>
    <t>11.6.*</t>
  </si>
  <si>
    <t>3.</t>
  </si>
  <si>
    <t>4.</t>
  </si>
  <si>
    <t>10.9.</t>
  </si>
  <si>
    <t>12.1.1.</t>
  </si>
  <si>
    <t>12.1.1.1.</t>
  </si>
  <si>
    <t>12.1.2.1.</t>
  </si>
  <si>
    <t>12.1.3.</t>
  </si>
  <si>
    <t>12.1.3.1.</t>
  </si>
  <si>
    <t>12.1.3.2.</t>
  </si>
  <si>
    <t>12.1.3.3.</t>
  </si>
  <si>
    <t>12.2.*</t>
  </si>
  <si>
    <t>12.6.*</t>
  </si>
  <si>
    <t>Сведения об осуществлении отдельных полномочий органами местного самоуправления муниципальных образований в 2019 году</t>
  </si>
  <si>
    <t>Муниципальные образования, органы местного самоуправления которых осуществляли в 2019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</si>
  <si>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Сельские поселения, за которыми в течение 2019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</si>
  <si>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12.2.1.*</t>
  </si>
  <si>
    <t>12.1.4.*</t>
  </si>
  <si>
    <t>11.1.4.*</t>
  </si>
  <si>
    <t>13.</t>
  </si>
  <si>
    <t>13.1.1.*</t>
  </si>
  <si>
    <t>13.1.2.*</t>
  </si>
  <si>
    <t>13.2.*</t>
  </si>
  <si>
    <t>13.3.</t>
  </si>
  <si>
    <t>13.6.1.</t>
  </si>
  <si>
    <t>13.6.2.</t>
  </si>
  <si>
    <t>13.1.*</t>
  </si>
  <si>
    <t>13.1.1.1.*</t>
  </si>
  <si>
    <t>13.1.1.2.*</t>
  </si>
  <si>
    <t>13.1.1.3.*</t>
  </si>
  <si>
    <t>13.1.1.4.*</t>
  </si>
  <si>
    <t>13.1.2.1.*</t>
  </si>
  <si>
    <t>13.1.2.2.*</t>
  </si>
  <si>
    <t>14.</t>
  </si>
  <si>
    <t>14.1.</t>
  </si>
  <si>
    <t>14.1.1.</t>
  </si>
  <si>
    <t>14.1.2.</t>
  </si>
  <si>
    <t>14.1.3.</t>
  </si>
  <si>
    <t>14.1.3.1.</t>
  </si>
  <si>
    <t>14.1.3.2.</t>
  </si>
  <si>
    <t xml:space="preserve">14.2. </t>
  </si>
  <si>
    <t>14.2.1.</t>
  </si>
  <si>
    <t>14.2.2.</t>
  </si>
  <si>
    <t>14.2.3.</t>
  </si>
  <si>
    <t>14.2.4.</t>
  </si>
  <si>
    <t>14.2.4.1.</t>
  </si>
  <si>
    <t>14.2.4.2.</t>
  </si>
  <si>
    <t>14.3.</t>
  </si>
  <si>
    <t>14.3.1.</t>
  </si>
  <si>
    <t>14.3.2.</t>
  </si>
  <si>
    <t>14.3.3.</t>
  </si>
  <si>
    <t>14.4.</t>
  </si>
  <si>
    <t>14.5.</t>
  </si>
  <si>
    <t>14.6.</t>
  </si>
  <si>
    <t>14.7.</t>
  </si>
  <si>
    <t>15.1.*</t>
  </si>
  <si>
    <t>15.2.*</t>
  </si>
  <si>
    <t>15.3.*</t>
  </si>
  <si>
    <t>15.4.*</t>
  </si>
  <si>
    <t>15.4.9.*</t>
  </si>
  <si>
    <t>15.6.1.</t>
  </si>
  <si>
    <t>15.7.1.</t>
  </si>
  <si>
    <t>15.12.*</t>
  </si>
  <si>
    <t>15.1.1.*</t>
  </si>
  <si>
    <t>15.1.2.*</t>
  </si>
  <si>
    <t>15.1.3.*</t>
  </si>
  <si>
    <t>15.1.4. *</t>
  </si>
  <si>
    <t>15.2.1.*</t>
  </si>
  <si>
    <t>15.2.2.*</t>
  </si>
  <si>
    <t>15.2.3.*</t>
  </si>
  <si>
    <t>15.2.4.*</t>
  </si>
  <si>
    <t>15.4.8.*</t>
  </si>
  <si>
    <t>15.4.1.*</t>
  </si>
  <si>
    <t>15.4.2.*</t>
  </si>
  <si>
    <t>15.4.3.*</t>
  </si>
  <si>
    <t>15.4.4.*</t>
  </si>
  <si>
    <t>15.4.5.*</t>
  </si>
  <si>
    <t>15.4.6.*</t>
  </si>
  <si>
    <t>15.4.7.*</t>
  </si>
  <si>
    <t>15.5.9.*</t>
  </si>
  <si>
    <t xml:space="preserve">16. </t>
  </si>
  <si>
    <t>16.1.1.*</t>
  </si>
  <si>
    <t>16.1.2.*</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</si>
  <si>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</si>
  <si>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</si>
  <si>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</si>
  <si>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17.1.3.*</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</si>
  <si>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</si>
  <si>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</si>
  <si>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</si>
  <si>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19.</t>
  </si>
  <si>
    <t>19.1.1.</t>
  </si>
  <si>
    <t>19.1.2.</t>
  </si>
  <si>
    <t>19.1.3.</t>
  </si>
  <si>
    <t>19.3.1.</t>
  </si>
  <si>
    <t>19.3.2.</t>
  </si>
  <si>
    <t>19.3.3.</t>
  </si>
  <si>
    <t xml:space="preserve">21. </t>
  </si>
  <si>
    <t>22.</t>
  </si>
  <si>
    <t>22.1.</t>
  </si>
  <si>
    <t>22.1.1.1.</t>
  </si>
  <si>
    <t>22.1.1.2.</t>
  </si>
  <si>
    <t>22.1.2.</t>
  </si>
  <si>
    <t>22.1.2.1.</t>
  </si>
  <si>
    <t>22.1.2.2.</t>
  </si>
  <si>
    <t>22.1.2.3.</t>
  </si>
  <si>
    <t>22.2.</t>
  </si>
  <si>
    <t>22.2.1.1.</t>
  </si>
  <si>
    <t>22.2.1.2.</t>
  </si>
  <si>
    <t>22.2.2.</t>
  </si>
  <si>
    <t>22.2.2.1.</t>
  </si>
  <si>
    <t>22.2.2.2.</t>
  </si>
  <si>
    <t>22.3.1.1.</t>
  </si>
  <si>
    <t>22.3.1.2.</t>
  </si>
  <si>
    <t>22.3.2.1.</t>
  </si>
  <si>
    <t xml:space="preserve">22.3.4. </t>
  </si>
  <si>
    <t>22.4.1.1.</t>
  </si>
  <si>
    <t>22.4.1.2.</t>
  </si>
  <si>
    <t>22.4.2.1.</t>
  </si>
  <si>
    <t>22.4.3.2.</t>
  </si>
  <si>
    <t xml:space="preserve">22.4.4. </t>
  </si>
  <si>
    <t>22.5.</t>
  </si>
  <si>
    <t>22.5.1.1.</t>
  </si>
  <si>
    <t>22.5.1.2.</t>
  </si>
  <si>
    <t>22.5.2.1.</t>
  </si>
  <si>
    <t xml:space="preserve">22.5.4. </t>
  </si>
  <si>
    <t>22.6.</t>
  </si>
  <si>
    <t>22.6.1.1.</t>
  </si>
  <si>
    <t>22.6.1.2.</t>
  </si>
  <si>
    <t>22.6.2.1.</t>
  </si>
  <si>
    <t>22.6.3.</t>
  </si>
  <si>
    <t xml:space="preserve">22.6.4. </t>
  </si>
  <si>
    <t>23.3.</t>
  </si>
  <si>
    <t>23.3.1.</t>
  </si>
  <si>
    <t>24.3.</t>
  </si>
  <si>
    <t>27.</t>
  </si>
  <si>
    <t>27.1.</t>
  </si>
  <si>
    <t>27.1.1.</t>
  </si>
  <si>
    <t xml:space="preserve">  по вопросам избрания старост</t>
  </si>
  <si>
    <t xml:space="preserve">  по вопросам самообложения</t>
  </si>
  <si>
    <t>Сходы граждан</t>
  </si>
  <si>
    <t>30.1.*</t>
  </si>
  <si>
    <t xml:space="preserve">30.3. </t>
  </si>
  <si>
    <t>30.3.1.</t>
  </si>
  <si>
    <t>30.3.2.</t>
  </si>
  <si>
    <t>30.4.1.</t>
  </si>
  <si>
    <t>30.4.2.</t>
  </si>
  <si>
    <t>30.4.3.</t>
  </si>
  <si>
    <t>30.4.4.</t>
  </si>
  <si>
    <t>30.3.3.</t>
  </si>
  <si>
    <t xml:space="preserve">30.3.4. </t>
  </si>
  <si>
    <t>30.3.5.</t>
  </si>
  <si>
    <t>30.4.5.</t>
  </si>
  <si>
    <t>Собрания, конференции, публичные слушания, опросы</t>
  </si>
  <si>
    <t>31.4.</t>
  </si>
  <si>
    <t>31.5.</t>
  </si>
  <si>
    <t>31.6.</t>
  </si>
  <si>
    <t>31.7.</t>
  </si>
  <si>
    <t>31.8.</t>
  </si>
  <si>
    <t>Уставы муниципальных образований и нормативно-правовое обеспечение</t>
  </si>
  <si>
    <t>9.3.4.</t>
  </si>
  <si>
    <t xml:space="preserve">9.4. </t>
  </si>
  <si>
    <t>Поселения, в которых приняты решения об отсутствии необходимости разработки генеральных планов</t>
  </si>
  <si>
    <t xml:space="preserve">32.1. </t>
  </si>
  <si>
    <t>32.2.*</t>
  </si>
  <si>
    <t>32.3.*</t>
  </si>
  <si>
    <t>32.4.</t>
  </si>
  <si>
    <t>Общая численность членов общественных палат (советов) муниципальных образований, общественных советов при органах местного самоуправления</t>
  </si>
  <si>
    <t>33.</t>
  </si>
  <si>
    <t>33.3.</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</si>
  <si>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</si>
  <si>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</si>
  <si>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 xml:space="preserve">34. </t>
  </si>
  <si>
    <t xml:space="preserve">34.2. </t>
  </si>
  <si>
    <t>34.5.*</t>
  </si>
  <si>
    <t xml:space="preserve">35. </t>
  </si>
  <si>
    <t>35.2.</t>
  </si>
  <si>
    <t>35.1.</t>
  </si>
  <si>
    <t>35.3.</t>
  </si>
  <si>
    <t>Сведения об участниках процесса сбора, обобщения и уточнения информации в рамках мониторинга развития местного самоуправления</t>
  </si>
  <si>
    <t>32.6.*</t>
  </si>
  <si>
    <t>11.1.1.2.*</t>
  </si>
  <si>
    <t>12.1.1.2.*</t>
  </si>
  <si>
    <t>10.9.6.</t>
  </si>
  <si>
    <t>10.4.6.</t>
  </si>
  <si>
    <t>10.4.1.</t>
  </si>
  <si>
    <t>10.4.5.</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</si>
  <si>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</si>
  <si>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11.4.*</t>
  </si>
  <si>
    <t>12.4.*</t>
  </si>
  <si>
    <t>11.5.</t>
  </si>
  <si>
    <t>11.5.1.</t>
  </si>
  <si>
    <t>11.5.2.</t>
  </si>
  <si>
    <t>12.5.</t>
  </si>
  <si>
    <t>11.2.1.*</t>
  </si>
  <si>
    <t>28.3.*</t>
  </si>
  <si>
    <t xml:space="preserve">  в аппаратах представительных органов муниципальных образований</t>
  </si>
  <si>
    <t>10.12.*</t>
  </si>
  <si>
    <t>Фактически работающие муниципальные служащие (без учета п. 19.4), в т.ч.</t>
  </si>
  <si>
    <t>11.1.2.2.*</t>
  </si>
  <si>
    <t>11.1.2.3.</t>
  </si>
  <si>
    <t>12.1.2.2.*</t>
  </si>
  <si>
    <t>12.1.2.3.</t>
  </si>
  <si>
    <t>Общее число ставок муниципальных служащих  согласно штатному расписанию</t>
  </si>
  <si>
    <t>Главы местных администраций (не главы муниципальных образований), назначенные по конкурсу</t>
  </si>
  <si>
    <t>16.5.*</t>
  </si>
  <si>
    <t>16.6.*</t>
  </si>
  <si>
    <t xml:space="preserve">16.2. </t>
  </si>
  <si>
    <t>16.3.</t>
  </si>
  <si>
    <t xml:space="preserve">16.4. </t>
  </si>
  <si>
    <t>16.4.1.</t>
  </si>
  <si>
    <t>16.7.*</t>
  </si>
  <si>
    <t>16.8.</t>
  </si>
  <si>
    <t>16.8.1.</t>
  </si>
  <si>
    <t>16.8.2.</t>
  </si>
  <si>
    <t>16.9.</t>
  </si>
  <si>
    <t>16.10.</t>
  </si>
  <si>
    <t>15.5.8.*</t>
  </si>
  <si>
    <t>15.5.7.*</t>
  </si>
  <si>
    <t>15.5.6.*</t>
  </si>
  <si>
    <t>15.5.5.*</t>
  </si>
  <si>
    <t>15.5.4.*</t>
  </si>
  <si>
    <t>15.5.3.*</t>
  </si>
  <si>
    <t>15.5.2.*</t>
  </si>
  <si>
    <t>15.5.1.*</t>
  </si>
  <si>
    <t>15.5.*</t>
  </si>
  <si>
    <t>Муниципальные образования, в соответствии с уставами которых:</t>
  </si>
  <si>
    <t>16.2.1.</t>
  </si>
  <si>
    <t xml:space="preserve">  местные администрации возглавляются главами муниципальных образований</t>
  </si>
  <si>
    <t>16.2.2.</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</si>
  <si>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</si>
  <si>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</si>
  <si>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</si>
  <si>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</si>
  <si>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 xml:space="preserve">  в т.ч. имеющие статус руководителей финансовых органов в соответствии с бюджетным законодательством</t>
  </si>
  <si>
    <t xml:space="preserve">  иное (либо вопрос осуществления внешнего финансового контроля не урегулирован)</t>
  </si>
  <si>
    <t>22.7.1.</t>
  </si>
  <si>
    <t>22.7.1.1.</t>
  </si>
  <si>
    <t>22.7.2.1.</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</si>
  <si>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</si>
  <si>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</si>
  <si>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</si>
  <si>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</si>
  <si>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22.4.3.</t>
  </si>
  <si>
    <t>22.4.3.1.</t>
  </si>
  <si>
    <t>22.4.3.3.</t>
  </si>
  <si>
    <t>22.6.3.1.</t>
  </si>
  <si>
    <t>22.6.3.2.</t>
  </si>
  <si>
    <t>22.6.3.3.</t>
  </si>
  <si>
    <t>22.7.</t>
  </si>
  <si>
    <t>22.7.1.2.</t>
  </si>
  <si>
    <t>22.7.2.</t>
  </si>
  <si>
    <t>22.7.3.</t>
  </si>
  <si>
    <t xml:space="preserve">22.7.4. </t>
  </si>
  <si>
    <t xml:space="preserve">  с высшим образованием, в т.ч.:</t>
  </si>
  <si>
    <t>22.3.3.1.</t>
  </si>
  <si>
    <t>22.3.2.2.</t>
  </si>
  <si>
    <t>22.3.2.3.</t>
  </si>
  <si>
    <t>22.3.3.2.</t>
  </si>
  <si>
    <t>22.3.3.3.</t>
  </si>
  <si>
    <t>22.4.2.2.</t>
  </si>
  <si>
    <t>22.4.2.3.</t>
  </si>
  <si>
    <t>22.5.2.2.</t>
  </si>
  <si>
    <t>22.5.2.3.</t>
  </si>
  <si>
    <t>22.5.3.</t>
  </si>
  <si>
    <t>22.6.2.2.</t>
  </si>
  <si>
    <t>22.6.2.3.</t>
  </si>
  <si>
    <t>22.7.2.2.</t>
  </si>
  <si>
    <t>22.7.2.3.</t>
  </si>
  <si>
    <t>22.2.2.3.</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</si>
  <si>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</si>
  <si>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</si>
  <si>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22.5.3.1.</t>
  </si>
  <si>
    <t>22.5.3.2.</t>
  </si>
  <si>
    <t>22.5.3.3.</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</si>
  <si>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</si>
  <si>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</si>
  <si>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</si>
  <si>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</si>
  <si>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</si>
  <si>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11.7.</t>
  </si>
  <si>
    <t>11.8.*</t>
  </si>
  <si>
    <t>12.7.</t>
  </si>
  <si>
    <t>12.8.*</t>
  </si>
  <si>
    <t>Внутригородские муниципальные образования городов Москвы, Санкт-Петербурга, Севастополя</t>
  </si>
  <si>
    <t>Общее число членов контрольно-счетных органов муниципальных образований (включая их председателей, заместителей председателей и аудиторов)</t>
  </si>
  <si>
    <t>Муниципальные образования, не являющиеся учредителями (соучредителями) каких-либо муниципальных СМИ</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</si>
  <si>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</si>
  <si>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34.6.</t>
  </si>
  <si>
    <t>Муниципальные образования, в которых органы местного самоуправления совершали нотариальные действия в 2019 году</t>
  </si>
  <si>
    <t>Действующие депутаты муниципальных районов и городских округов с внутригородским делением, избранные методом делегирования, в т.ч.:</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</si>
  <si>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2019 год, закрепленными в местном бюджете:</t>
  </si>
  <si>
    <t>Информация о развитии системы местного самоуправления по состоянию на 1 марта 2020 г.</t>
  </si>
  <si>
    <t>Муници-пальные округа</t>
  </si>
  <si>
    <t>Изменения территориальной организации местного самоуправления с 1 января по 1 марта 2020 года (согласно вступившим в силу в этот период законам субъектов РФ):</t>
  </si>
  <si>
    <t>Муниципальные образования - субъекты бюджетных правоотношений в 2020 году</t>
  </si>
  <si>
    <t>Муниципальные образования, в которых были приняты местные бюджеты на 2020 год</t>
  </si>
  <si>
    <t>Муниципальные образования с доходами за 2020 год, закрепленными в местном бюджете:</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</si>
  <si>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2020 год, закрепленными в местном бюджете:</t>
  </si>
  <si>
    <t>Муниципальные образования - субъекты бюджетных правоотношений, не имеющие принятого бюджета на 2020 год</t>
  </si>
  <si>
    <t>Сведения об осуществлении отдельных полномочий органами местного самоуправления муниципальных образований в 2020 году</t>
  </si>
  <si>
    <t xml:space="preserve">  с 1 января по 1 марта 2020 года</t>
  </si>
  <si>
    <t>Досрочное прекращение полномочий представительных органов муниципальных образований в начале 2020 года:</t>
  </si>
  <si>
    <t>Досрочное прекращение полномочий глав муниципальных образований в начале 2020 года</t>
  </si>
  <si>
    <t>Досрочное прекращение полномочий глав местных администраций, назначенных по контракту, в начале 2020 года:</t>
  </si>
  <si>
    <t>Случаи отстранения от исполнения должностных обязанностей в соответствии с уголовно-процессуальным законодательством в начале 2020 года:</t>
  </si>
  <si>
    <t>Сходы граждан, проведенные в начале 2020 года:</t>
  </si>
  <si>
    <t>Количество собраний граждан, проведенных в соответствии с законодательством о местном самоуправлении в начале 2020 года</t>
  </si>
  <si>
    <t>Количество конференций граждан (делегатов) в начале 2020 года</t>
  </si>
  <si>
    <t>Количество публичных слушаний в начале 2020 года</t>
  </si>
  <si>
    <t>Количество общественных обсуждений в начале 2020 года</t>
  </si>
  <si>
    <t>Инициативы, внесенные в начале 2020 года</t>
  </si>
  <si>
    <t>Инициативы, рассмотренные в начале 2020 года</t>
  </si>
  <si>
    <t>Инициативы, реализованные в виде принятых правовых актов или поправок к ним в начале 2020 года</t>
  </si>
  <si>
    <t>Изменения территориальной организации местного самоуправления в 2019 году (согласно вступившим в этот период в силу законам субъектов РФ):</t>
  </si>
  <si>
    <t xml:space="preserve">  в 2019 году</t>
  </si>
  <si>
    <t>Досрочное прекращение полномочий представительных органов муниципальных образований в 2019 году:</t>
  </si>
  <si>
    <t>Досрочное прекращение полномочий глав муниципальных образований в 2019 году</t>
  </si>
  <si>
    <t>Досрочное прекращение полномочий глав местных администраций, назначенных по контракту, в 2019 году:</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</si>
  <si>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2019 г. по 1 марта 2020 г.:</t>
  </si>
  <si>
    <t>Случаи отстранения от исполнения должностных обязанностей в соответствии с уголовно-процессуальным законодательством в 2019 году:</t>
  </si>
  <si>
    <t>Объем средств, собранных в 2019 году (рублей)</t>
  </si>
  <si>
    <t>Сходы граждан, проведенные в 2019 году:</t>
  </si>
  <si>
    <t>Количество собраний граждан, проведенных в соответствии с законодательством о местном самоуправлении в 2019 году</t>
  </si>
  <si>
    <t>Количество конференций граждан (делегатов) в 2019 году</t>
  </si>
  <si>
    <t>Количество публичных слушаний в 2019 году</t>
  </si>
  <si>
    <t>Количество общественных обсуждений в 2019 году</t>
  </si>
  <si>
    <t>Инициативы, внесенные в 2019 году</t>
  </si>
  <si>
    <t>Инициативы, рассмотренные в 2019 году</t>
  </si>
  <si>
    <t>Инициативы, реализованные в виде принятых правовых актов или поправок к ним в 2019 году</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</si>
  <si>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</si>
  <si>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 суммарно)</t>
  </si>
  <si>
    <t xml:space="preserve">  приграничные, непосредственно примыкающие к государственной границе (кроме морской границы)</t>
  </si>
  <si>
    <t>Примечания</t>
  </si>
  <si>
    <t>1.2.*</t>
  </si>
  <si>
    <t xml:space="preserve">  от 101 до 300 жителей</t>
  </si>
  <si>
    <t xml:space="preserve">3.2.3.* </t>
  </si>
  <si>
    <t xml:space="preserve">  от 301 до 500 жителей</t>
  </si>
  <si>
    <t xml:space="preserve">  от 501 до 1 000 жителей</t>
  </si>
  <si>
    <t xml:space="preserve">  от 5 001 до 10 000 жителей</t>
  </si>
  <si>
    <t>3.2.7.*</t>
  </si>
  <si>
    <t>3.2.8.*</t>
  </si>
  <si>
    <t>3.2.9.*</t>
  </si>
  <si>
    <t xml:space="preserve">  от 30 001 до 50 000 жителей</t>
  </si>
  <si>
    <t xml:space="preserve">  от 50 001 до 100 000 жителей</t>
  </si>
  <si>
    <t xml:space="preserve">  от 1 001 до 3 000 жителей</t>
  </si>
  <si>
    <t xml:space="preserve">  от 3 001 до 5 000 жителей</t>
  </si>
  <si>
    <t>3.2.10.*</t>
  </si>
  <si>
    <t>3.2.11.*</t>
  </si>
  <si>
    <t>3.2.12.*</t>
  </si>
  <si>
    <t xml:space="preserve">  от 100 001 до 300 000 жителей</t>
  </si>
  <si>
    <t xml:space="preserve">  от 300 001 до 500 000 жителей</t>
  </si>
  <si>
    <t xml:space="preserve">  от 500 001 до 1 млн жителей</t>
  </si>
  <si>
    <t>3.2.14.*</t>
  </si>
  <si>
    <t>3.3.</t>
  </si>
  <si>
    <t>3.3.1.</t>
  </si>
  <si>
    <t>3.3.2.</t>
  </si>
  <si>
    <t xml:space="preserve">  не менее двух третей населения проживают в городских населенных пунктах</t>
  </si>
  <si>
    <t xml:space="preserve">  плотность населения от 42,85 чел. на кв.км.</t>
  </si>
  <si>
    <t>3.3.3.</t>
  </si>
  <si>
    <t>3.3.4.</t>
  </si>
  <si>
    <t xml:space="preserve">  менее двух третей проживают в городских населенных пунктах</t>
  </si>
  <si>
    <t xml:space="preserve">  плотность населения менее 42,85 чел. на кв.км.</t>
  </si>
  <si>
    <t xml:space="preserve">  территории городских населенных пунктов составляют не менее одной трети территории муниципального образования</t>
  </si>
  <si>
    <t xml:space="preserve">  территории городских населенных пунктов составляют менее одной трети территории муниципального образования</t>
  </si>
  <si>
    <t>4.1.</t>
  </si>
  <si>
    <t xml:space="preserve">  лишь часть населенного пункта (города)</t>
  </si>
  <si>
    <t xml:space="preserve">  расположенных в границах поселений, муниципальных и городских округов в т.ч.:</t>
  </si>
  <si>
    <t xml:space="preserve">  3-5 поселений</t>
  </si>
  <si>
    <t xml:space="preserve">  6-10 поселений</t>
  </si>
  <si>
    <t>4.1.4.</t>
  </si>
  <si>
    <t>4.1.5.*</t>
  </si>
  <si>
    <t xml:space="preserve">5.1. </t>
  </si>
  <si>
    <t>Муниципальные образования с особым правовым статусом:</t>
  </si>
  <si>
    <t>5.1.2.*</t>
  </si>
  <si>
    <t>5.1.1.*</t>
  </si>
  <si>
    <t>Муниципальные образования, полностью или частично расположенные на территориях с особыми правовыми режимами:</t>
  </si>
  <si>
    <t>5.2.</t>
  </si>
  <si>
    <t>5.2.1.*</t>
  </si>
  <si>
    <t>5.2.2.*</t>
  </si>
  <si>
    <t>5.2.3.*</t>
  </si>
  <si>
    <t>5.2.4.*</t>
  </si>
  <si>
    <t>5.2.5.*</t>
  </si>
  <si>
    <t xml:space="preserve">   на приграничных территориях (в пограничной зоне) </t>
  </si>
  <si>
    <t xml:space="preserve">    в районах Крайнего Севера и приравненных к ним местностях с ограниченными сроками завоза продукции </t>
  </si>
  <si>
    <t xml:space="preserve">    на территориях инновационных научно-технологических центров (включая «Сколково») </t>
  </si>
  <si>
    <t xml:space="preserve">    на территориях свободных портов </t>
  </si>
  <si>
    <t>5.2.6.*</t>
  </si>
  <si>
    <t>5.2.7.*</t>
  </si>
  <si>
    <t xml:space="preserve">    на территориях особых экономических зон</t>
  </si>
  <si>
    <t>Муниципальные образования  с особой этнокультурной идентичностью, обозначенной в законах, уставах и (или) наименованиях</t>
  </si>
  <si>
    <t>Муниципальные образования с монопрофильной экономикой (моногорода)</t>
  </si>
  <si>
    <t xml:space="preserve">5. </t>
  </si>
  <si>
    <t>8.</t>
  </si>
  <si>
    <t>Муниципальные образования, затронутые изменениями территориальной организации местного самоуправления в период с 1 января 2019 г. по 1 марта 2020 г.:</t>
  </si>
  <si>
    <t xml:space="preserve">    в т.ч. затронувшие населенные пункты</t>
  </si>
  <si>
    <t>6.1.1.</t>
  </si>
  <si>
    <t>6.2.5.*</t>
  </si>
  <si>
    <t>6.2.1.1.*</t>
  </si>
  <si>
    <t>6.2.1.2.*</t>
  </si>
  <si>
    <t>6.2.1.3.*</t>
  </si>
  <si>
    <t xml:space="preserve">6.2.1.4.* </t>
  </si>
  <si>
    <t>6.2.1.5.*</t>
  </si>
  <si>
    <t>6.2.1.6.*</t>
  </si>
  <si>
    <t xml:space="preserve">    объединения муниципальных образований, в т.ч.</t>
  </si>
  <si>
    <t xml:space="preserve">      простые объединения двух или нескольких муниципальных образований одного вида</t>
  </si>
  <si>
    <t xml:space="preserve">      объединения одного или нескольких поселений с существующим городским или муниципальным округом</t>
  </si>
  <si>
    <t xml:space="preserve">      объединения всех поселений муниципального района с существующим муниципальным или городским округом (с упразднением муниципального района)</t>
  </si>
  <si>
    <t xml:space="preserve">      объединения городских поселений с сельскими</t>
  </si>
  <si>
    <t xml:space="preserve">      объединения всех поселений муниципального района с созданием нового городского или муниципального округа</t>
  </si>
  <si>
    <t xml:space="preserve">    разделения муниципальных образований (с образованием на его месте двух или нескольких новых муниципальных образований)</t>
  </si>
  <si>
    <t xml:space="preserve">   изменения статуса муниципального образования (наделение статусом либо лишение статуса)</t>
  </si>
  <si>
    <t>6.2.3.5.*</t>
  </si>
  <si>
    <t xml:space="preserve">      сельское поселение - городское поселение</t>
  </si>
  <si>
    <t xml:space="preserve">      городское поселение - сельское поселение</t>
  </si>
  <si>
    <t xml:space="preserve">     городской округ - муниципальный округ</t>
  </si>
  <si>
    <t xml:space="preserve">      муниципальный округ - городской округ</t>
  </si>
  <si>
    <t>6.2.3.6.*</t>
  </si>
  <si>
    <t>6.2.3.7.*</t>
  </si>
  <si>
    <t>6.2.3.8.*</t>
  </si>
  <si>
    <t>6.2.4.*</t>
  </si>
  <si>
    <t xml:space="preserve">    присоединение поселения (поселений) к внутригородскому округу с делением</t>
  </si>
  <si>
    <t xml:space="preserve">    выделение внутригородского района из городского округа с делением</t>
  </si>
  <si>
    <t>6.2.6.*</t>
  </si>
  <si>
    <t xml:space="preserve">    иные преобразования (в т.ч. комбинированные)</t>
  </si>
  <si>
    <t>Изменения, связанные с изменениями состава Российской Федерации и границ между ее субъектами</t>
  </si>
  <si>
    <t>6.</t>
  </si>
  <si>
    <t>7.</t>
  </si>
  <si>
    <t>7.1.1.</t>
  </si>
  <si>
    <t xml:space="preserve">7.2.1.4.* </t>
  </si>
  <si>
    <t>7.2.1.5.*</t>
  </si>
  <si>
    <t>7.2.1.6.*</t>
  </si>
  <si>
    <t>7.2.5.*</t>
  </si>
  <si>
    <t>7.2.6.*</t>
  </si>
  <si>
    <t>Муниципальные образования, не имеющие действующих (принятых, зарегистрированных и вступивших в силу) уставов</t>
  </si>
  <si>
    <t>Случаи отмены или приостановления действия любых изменений (в том числе произведенных в предыдущие годы)</t>
  </si>
  <si>
    <t>7.7.*</t>
  </si>
  <si>
    <t>Случаи повторного введения в действие ранее отмененных или приостановленных изменений</t>
  </si>
  <si>
    <t>6.7.*</t>
  </si>
  <si>
    <t>10.3.2.*</t>
  </si>
  <si>
    <t>10.3.3.*</t>
  </si>
  <si>
    <t xml:space="preserve">  от 1 до 3 млн рублей</t>
  </si>
  <si>
    <t xml:space="preserve">  от 3 до 5 млн рублей</t>
  </si>
  <si>
    <t>10.3.4.*</t>
  </si>
  <si>
    <t xml:space="preserve">  от 5 до 10 млн. рублей</t>
  </si>
  <si>
    <t>10.3.5.</t>
  </si>
  <si>
    <t>10.3.6.</t>
  </si>
  <si>
    <t xml:space="preserve">  от 10 до 50 млн рублей</t>
  </si>
  <si>
    <t xml:space="preserve">  от 50 до 100 млн. рублей</t>
  </si>
  <si>
    <t xml:space="preserve">  от 100 до 500 млн рублей</t>
  </si>
  <si>
    <t xml:space="preserve">  от 500 млн до 1 млрд рублей</t>
  </si>
  <si>
    <t xml:space="preserve">  от 1 до 5 млрд рублей</t>
  </si>
  <si>
    <t xml:space="preserve">  более 5 млрд рублей</t>
  </si>
  <si>
    <t>10.3.10.*</t>
  </si>
  <si>
    <t xml:space="preserve">10.3.7.* </t>
  </si>
  <si>
    <t>10.3.8.*</t>
  </si>
  <si>
    <t xml:space="preserve">10.3.9.* </t>
  </si>
  <si>
    <t>10.4.11.</t>
  </si>
  <si>
    <t>10.4.10.</t>
  </si>
  <si>
    <t>10.4.9.</t>
  </si>
  <si>
    <t>10.4.8.</t>
  </si>
  <si>
    <t>10.4.7.</t>
  </si>
  <si>
    <t>10.4.4.</t>
  </si>
  <si>
    <t>10.4.3.</t>
  </si>
  <si>
    <t>10.4.2.</t>
  </si>
  <si>
    <t>10.9.5.</t>
  </si>
  <si>
    <t>Муниципальные образования, в которых в 2019 г. - начале 2020 г. вводилась временная финансовая администрация</t>
  </si>
  <si>
    <t>Муниципальные образования, органы местного самоуправления которых не осуществляли в 2019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</si>
  <si>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 xml:space="preserve">  в т.ч. полномочия по распоряжению земельными участками, государственная собственность на которые не разграничена</t>
  </si>
  <si>
    <t>11.3.</t>
  </si>
  <si>
    <t>11.3.1.*</t>
  </si>
  <si>
    <t>11.3.2*.</t>
  </si>
  <si>
    <t>11.3.3.*</t>
  </si>
  <si>
    <t>Муниципальные образования, органы местного самоуправления которых осуществляют в 2020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</si>
  <si>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не осуществляют в 2020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</si>
  <si>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Сельские поселения, за которыми на 2020 г.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</si>
  <si>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Поселения, отдельные полномочия которых по решению вопросов местного значения осуществляются органами местного самоуправления муниципальных районов согласно соглашениям между органами местного самоуправления, в т.ч.:</t>
  </si>
  <si>
    <t>Муниципальные районы, органами местного самоуправления которых осуществляются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</si>
  <si>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 xml:space="preserve">Поселения, органами местного самоуправления которых осуществляются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</si>
  <si>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районы, отдельные полномочия которых по решению вопросов местного значения осуществляются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</si>
  <si>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Муниципальные образования, в которых органы местного самоуправления совершают нотариальные действия в 2020 году</t>
  </si>
  <si>
    <t>12.3.</t>
  </si>
  <si>
    <t>12.3.1.*</t>
  </si>
  <si>
    <t>12.3.2*.</t>
  </si>
  <si>
    <t>12.3.3.*</t>
  </si>
  <si>
    <t xml:space="preserve">  до 7 депутатов</t>
  </si>
  <si>
    <t xml:space="preserve">  8-10 депутатов</t>
  </si>
  <si>
    <t xml:space="preserve">13.6. </t>
  </si>
  <si>
    <t>13.6.3.</t>
  </si>
  <si>
    <t xml:space="preserve">  11-15 депутатов</t>
  </si>
  <si>
    <t xml:space="preserve">  16-20 депутатов</t>
  </si>
  <si>
    <t xml:space="preserve">  21-25 депутатов</t>
  </si>
  <si>
    <t xml:space="preserve">  26-30 депутатов</t>
  </si>
  <si>
    <t xml:space="preserve">  31-35 депутатов</t>
  </si>
  <si>
    <t xml:space="preserve">  36 и более депутатов</t>
  </si>
  <si>
    <t>Действующие представительные органы с фактической численностью депутатов:</t>
  </si>
  <si>
    <t>Действующие представительные органы с фракциями, в т.ч.:</t>
  </si>
  <si>
    <t>13.7.1.</t>
  </si>
  <si>
    <t>13.7.2.</t>
  </si>
  <si>
    <t>13.7.3.</t>
  </si>
  <si>
    <t>13.7.4.</t>
  </si>
  <si>
    <t xml:space="preserve">  политической партии Единая Россия</t>
  </si>
  <si>
    <t xml:space="preserve">  политической партии КПРФ</t>
  </si>
  <si>
    <t xml:space="preserve">  политической партии ЛДПР</t>
  </si>
  <si>
    <t xml:space="preserve">  политической партии Справедливая Россия</t>
  </si>
  <si>
    <t xml:space="preserve">  иных политических партий</t>
  </si>
  <si>
    <t>13.8.1.</t>
  </si>
  <si>
    <t>13.8.2.</t>
  </si>
  <si>
    <t>13.11.</t>
  </si>
  <si>
    <t>13.11.1.</t>
  </si>
  <si>
    <t>13.11.2.</t>
  </si>
  <si>
    <t>Действующие депутаты, которые были избраны на муниципальных выборах (и сохраняют свои полномочия), в т.ч.:</t>
  </si>
  <si>
    <t xml:space="preserve">  в составе списков кандидатов по пропорциональной системе (включая депутатов-списочников, избранных при применении смешанной системы), в т.ч.:</t>
  </si>
  <si>
    <t>14.1.1.1.</t>
  </si>
  <si>
    <t>14.1.1.2.</t>
  </si>
  <si>
    <t xml:space="preserve">    избранные по спискам КПРФ</t>
  </si>
  <si>
    <t>14.1.1.3.</t>
  </si>
  <si>
    <t xml:space="preserve">    избранные по спискам ЛДПР</t>
  </si>
  <si>
    <t>14.1.1.4.</t>
  </si>
  <si>
    <t xml:space="preserve">    избранные по спискам Справедливой России</t>
  </si>
  <si>
    <t xml:space="preserve">    избранные по спискам иных политических партий</t>
  </si>
  <si>
    <t xml:space="preserve">    избранные по спискам местных избирательных объединений (не являющихся политическими партиями)</t>
  </si>
  <si>
    <t xml:space="preserve">  по одномандатным и многомандатным округам (включая депутатов, избранных по округам при применении смешанной системы), в т.ч.</t>
  </si>
  <si>
    <t>14.1.2.1.</t>
  </si>
  <si>
    <t>14.1.2.2.</t>
  </si>
  <si>
    <t>14.1.2.3.</t>
  </si>
  <si>
    <t>14.1.2.4</t>
  </si>
  <si>
    <t>14.1.2.6</t>
  </si>
  <si>
    <t>14.1.2.7.</t>
  </si>
  <si>
    <t xml:space="preserve">  выдвигавшиеся местными избирательными объединениями (не являющимися политическими партяими)</t>
  </si>
  <si>
    <t xml:space="preserve">  самовыдвиженцы</t>
  </si>
  <si>
    <t>14.1.4.</t>
  </si>
  <si>
    <t xml:space="preserve">  по фракционной принадлежности:</t>
  </si>
  <si>
    <t>14.1.4.1.</t>
  </si>
  <si>
    <t>14.1.4.2.</t>
  </si>
  <si>
    <t xml:space="preserve">    фракция КПРФ</t>
  </si>
  <si>
    <t>14.1.4.3.</t>
  </si>
  <si>
    <t xml:space="preserve">    фракция ЛДПР</t>
  </si>
  <si>
    <t>14.1.4.4.</t>
  </si>
  <si>
    <t xml:space="preserve">    фракция Справедливой России</t>
  </si>
  <si>
    <t>14.1.4.5.</t>
  </si>
  <si>
    <t xml:space="preserve">    фракции иных политических партий</t>
  </si>
  <si>
    <t xml:space="preserve">    внефракционные депутаты</t>
  </si>
  <si>
    <t>14.1.4.6.</t>
  </si>
  <si>
    <t>Общая численность депутатского корпуса (с учетом двойного статуса депутатов, избранных методом делегирования)</t>
  </si>
  <si>
    <t xml:space="preserve">    выдвигавшиеся КПРФ</t>
  </si>
  <si>
    <t xml:space="preserve">    выдвигавшиеся ЛДПР</t>
  </si>
  <si>
    <t xml:space="preserve">    выдвигавшиеся иными политическими партиями</t>
  </si>
  <si>
    <t>Количество муниципальных образований, подпадающих под критерии, установленные законом субъекта Российской Федерации в соответствии с п.2 резолютивной части постановления  Конституционного Суда Российской Федерации от 1 декабря 2015 г. № 30-П (при наличии таких критериев)</t>
  </si>
  <si>
    <t xml:space="preserve">15.6. </t>
  </si>
  <si>
    <t>15.6.2.</t>
  </si>
  <si>
    <t>15.6.3.</t>
  </si>
  <si>
    <t>15.8.</t>
  </si>
  <si>
    <t>15.8.1.</t>
  </si>
  <si>
    <t>15.8.2.</t>
  </si>
  <si>
    <t>15.8.3.</t>
  </si>
  <si>
    <t>15.14.*</t>
  </si>
  <si>
    <t>22.1.5.</t>
  </si>
  <si>
    <t xml:space="preserve">  по партийной принадлежности</t>
  </si>
  <si>
    <t>22.1.5.1.</t>
  </si>
  <si>
    <t>22.1.5.2.</t>
  </si>
  <si>
    <t xml:space="preserve">    КПРФ</t>
  </si>
  <si>
    <t>22.1.5.3.</t>
  </si>
  <si>
    <t xml:space="preserve">    ЛДПР</t>
  </si>
  <si>
    <t>22.1.5.4.</t>
  </si>
  <si>
    <t xml:space="preserve">    Справедливая Россия</t>
  </si>
  <si>
    <t>22.1.5.5.</t>
  </si>
  <si>
    <t xml:space="preserve">    иные зарегистрированные партии</t>
  </si>
  <si>
    <t>22.1.5.6.</t>
  </si>
  <si>
    <t xml:space="preserve">    беспартийные или отказавшиеся раскрыть партийную принадлежность</t>
  </si>
  <si>
    <t>22.3.5.</t>
  </si>
  <si>
    <t>22.3.5.1.</t>
  </si>
  <si>
    <t>22.3.5.2.</t>
  </si>
  <si>
    <t>22.3.5.3.</t>
  </si>
  <si>
    <t>22.3.5.4.</t>
  </si>
  <si>
    <t>22.3.5.5.</t>
  </si>
  <si>
    <t>22.3.5.6.</t>
  </si>
  <si>
    <t>22.2.5.</t>
  </si>
  <si>
    <t>22.2.5.1.</t>
  </si>
  <si>
    <t>22.2.5.2.</t>
  </si>
  <si>
    <t>22.2.5.3.</t>
  </si>
  <si>
    <t>22.2.5.4.</t>
  </si>
  <si>
    <t>22.2.5.5.</t>
  </si>
  <si>
    <t>22.2.5.6.</t>
  </si>
  <si>
    <t>22.4.5.</t>
  </si>
  <si>
    <t>22.4.5.1.</t>
  </si>
  <si>
    <t>22.4.5.2.</t>
  </si>
  <si>
    <t>22.4.5.3.</t>
  </si>
  <si>
    <t>22.4.5.4.</t>
  </si>
  <si>
    <t>22.4.5.5.</t>
  </si>
  <si>
    <t>22.4.5.6.</t>
  </si>
  <si>
    <t>22.5.5.</t>
  </si>
  <si>
    <t>22.5.5.1.</t>
  </si>
  <si>
    <t>22.5.5.2.</t>
  </si>
  <si>
    <t>22.5.5.3.</t>
  </si>
  <si>
    <t>22.5.5.4.</t>
  </si>
  <si>
    <t>22.5.5.5.</t>
  </si>
  <si>
    <t>22.5.5.6.</t>
  </si>
  <si>
    <t>Главы муниципальных образований, одновременно имеющие статус руководителей финансовых органов в своих муниципальных образованиях в соответствии с Бюджетным кодексом Российской Федерации</t>
  </si>
  <si>
    <t xml:space="preserve">  выдвигавшиеся местными избирательными объединениями (не являющимися политическими партяими)*</t>
  </si>
  <si>
    <t>14.1.1.5.*</t>
  </si>
  <si>
    <t>14.1.1.6.*</t>
  </si>
  <si>
    <t>14.1.2.5.*</t>
  </si>
  <si>
    <t>15.13.</t>
  </si>
  <si>
    <t>17.1.</t>
  </si>
  <si>
    <t>17.</t>
  </si>
  <si>
    <t>17.1.1.</t>
  </si>
  <si>
    <t>17.1.2.</t>
  </si>
  <si>
    <t>18.7.*</t>
  </si>
  <si>
    <t>18.8.*</t>
  </si>
  <si>
    <t>Муниципальные образования, в которых местные администрации не имеют статуса юридических лиц</t>
  </si>
  <si>
    <t>19.1.4.</t>
  </si>
  <si>
    <t>19.3.4.</t>
  </si>
  <si>
    <t xml:space="preserve">  в аппаратах контрольно-счетных органов муниципальных образований</t>
  </si>
  <si>
    <t>Иные должностные лица местного самоуправления,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</si>
  <si>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Число соответствующих муниципальных должностей, предусмотренных муниципальными правовыми актами</t>
  </si>
  <si>
    <t>Число соответствующих ставок, предполагающих работу на постоянной основе</t>
  </si>
  <si>
    <t>Фактически работающие (без учета п. 20.6) должностные лица</t>
  </si>
  <si>
    <t>20.6.</t>
  </si>
  <si>
    <t>20.5.*</t>
  </si>
  <si>
    <t>Фактически работающие (без учета п. 21.4)</t>
  </si>
  <si>
    <t>Число муниципальных образований, где собирались взносы (в порядке самообложения) в 2019 году</t>
  </si>
  <si>
    <t>Объем инициативных платежей, собранных в 2019 году (рублей)</t>
  </si>
  <si>
    <t xml:space="preserve">23. </t>
  </si>
  <si>
    <t>23.1.1.*</t>
  </si>
  <si>
    <t>23.1.2.*</t>
  </si>
  <si>
    <t>23.1.3.*</t>
  </si>
  <si>
    <t>23.1.4.*</t>
  </si>
  <si>
    <t>23.1.5.*</t>
  </si>
  <si>
    <t>23.2.1.*</t>
  </si>
  <si>
    <t>23.2.2.*</t>
  </si>
  <si>
    <t>23.2.3.*</t>
  </si>
  <si>
    <t>23.2.4.*</t>
  </si>
  <si>
    <t>23.2.5.*</t>
  </si>
  <si>
    <t>23.3.2.</t>
  </si>
  <si>
    <t>23.3.3.*</t>
  </si>
  <si>
    <t>23.3.4.*</t>
  </si>
  <si>
    <t>23.3.5.*</t>
  </si>
  <si>
    <t>23.3.6.*</t>
  </si>
  <si>
    <t>23.3.7.*</t>
  </si>
  <si>
    <t>23.3.8.*</t>
  </si>
  <si>
    <t>23.4.</t>
  </si>
  <si>
    <t>23.4.1.</t>
  </si>
  <si>
    <t>23.4.2.</t>
  </si>
  <si>
    <t>23.5.</t>
  </si>
  <si>
    <t>23.5.1.</t>
  </si>
  <si>
    <t>23.5.2.</t>
  </si>
  <si>
    <t>23.6.</t>
  </si>
  <si>
    <t>23.6.1.</t>
  </si>
  <si>
    <t>23.6.2.</t>
  </si>
  <si>
    <t>23.6.3.</t>
  </si>
  <si>
    <t>23.6.4.</t>
  </si>
  <si>
    <t>23.6.5.</t>
  </si>
  <si>
    <t>23.6.6.</t>
  </si>
  <si>
    <t>23.7.1.*</t>
  </si>
  <si>
    <t>23.7.2.*</t>
  </si>
  <si>
    <t>23.7.3.*</t>
  </si>
  <si>
    <t>24.</t>
  </si>
  <si>
    <t>24.1.</t>
  </si>
  <si>
    <t>24.1.1.</t>
  </si>
  <si>
    <t>24.1.2.</t>
  </si>
  <si>
    <t>24.1.3.</t>
  </si>
  <si>
    <t>24.1.4.</t>
  </si>
  <si>
    <t>24.2.</t>
  </si>
  <si>
    <t>24.2.1.</t>
  </si>
  <si>
    <t>24.2.2.</t>
  </si>
  <si>
    <t>24.2.3.</t>
  </si>
  <si>
    <t>24.2.4.</t>
  </si>
  <si>
    <t>26.1.</t>
  </si>
  <si>
    <t>26.1.1.</t>
  </si>
  <si>
    <t>26.1.2.</t>
  </si>
  <si>
    <t>26.1.3.</t>
  </si>
  <si>
    <t>26.2.</t>
  </si>
  <si>
    <t>26.2.1.</t>
  </si>
  <si>
    <t>26.2.2.</t>
  </si>
  <si>
    <t>26.2.3.</t>
  </si>
  <si>
    <t>26.3.</t>
  </si>
  <si>
    <t>26.4.</t>
  </si>
  <si>
    <t>26.5.</t>
  </si>
  <si>
    <t>26.6.</t>
  </si>
  <si>
    <t>27.1.2.*</t>
  </si>
  <si>
    <t>27.1.3.*</t>
  </si>
  <si>
    <t xml:space="preserve">27.2. </t>
  </si>
  <si>
    <t>27.3.*</t>
  </si>
  <si>
    <t>27.4.*</t>
  </si>
  <si>
    <t xml:space="preserve">28. </t>
  </si>
  <si>
    <t>28.1.*</t>
  </si>
  <si>
    <t>28.2.</t>
  </si>
  <si>
    <t>28.4.</t>
  </si>
  <si>
    <t>28.5.*</t>
  </si>
  <si>
    <t xml:space="preserve">28.6. </t>
  </si>
  <si>
    <t>29.1.</t>
  </si>
  <si>
    <t>Референдумы, проведенные в 2019 году, в т.ч.</t>
  </si>
  <si>
    <t xml:space="preserve">  по самообложению</t>
  </si>
  <si>
    <t>Референдумы, проведенные в начале 2020 года, в т.ч.</t>
  </si>
  <si>
    <t>Голосования (избирателей) по вопросам изменения территориальной организации местного самоуправления, проведенные в 2019 г.</t>
  </si>
  <si>
    <t xml:space="preserve">Голосования (избирателей) по вопросам изменения территориальной организации местного самоуправления, проведенные в начале 2020 г. </t>
  </si>
  <si>
    <t xml:space="preserve">Голосования (избирателей) по отзыву депутатов и должностных лиц местного самоуправления в 2019 г. </t>
  </si>
  <si>
    <t xml:space="preserve">Голосования (избирателей) по отзыву депутатов и должностных лиц местного самоуправления в начале 2020 г. </t>
  </si>
  <si>
    <t>9.6.</t>
  </si>
  <si>
    <t xml:space="preserve">  демография</t>
  </si>
  <si>
    <t xml:space="preserve">  здравоохранение</t>
  </si>
  <si>
    <t xml:space="preserve">  образование</t>
  </si>
  <si>
    <t xml:space="preserve">  жилье и городская среда</t>
  </si>
  <si>
    <t xml:space="preserve">  экология</t>
  </si>
  <si>
    <t xml:space="preserve">  безопасные и качественные автомобильные дороги</t>
  </si>
  <si>
    <t xml:space="preserve">  производительность труда и поддержка занятости</t>
  </si>
  <si>
    <t xml:space="preserve">  наука</t>
  </si>
  <si>
    <t xml:space="preserve">  цифровая экономика</t>
  </si>
  <si>
    <t xml:space="preserve">  культура</t>
  </si>
  <si>
    <t xml:space="preserve">  малое и среднее предпринимательство и поддержка индивидуальной предпринимательской инициативы</t>
  </si>
  <si>
    <t xml:space="preserve">  международная кооперация и экспорт</t>
  </si>
  <si>
    <t>Количество опросов граждан, проведенных в соответствии срешениями органов местного самоуправления в 2019 году</t>
  </si>
  <si>
    <t>Муниципальные образования, являющиеся учредителями (соучредителями) муниципальных СМИ, не зарегистрированных (и не нуждающихся в регистрации) в соответствии с законодательством о СМИ:</t>
  </si>
  <si>
    <t>20.</t>
  </si>
  <si>
    <t>20.2.</t>
  </si>
  <si>
    <t>20.3.</t>
  </si>
  <si>
    <t xml:space="preserve">20.4. </t>
  </si>
  <si>
    <t>20.1.</t>
  </si>
  <si>
    <t>23.7.</t>
  </si>
  <si>
    <t>23.8.</t>
  </si>
  <si>
    <t>23.9.</t>
  </si>
  <si>
    <t xml:space="preserve">  теле- и радиоканалов и программ</t>
  </si>
  <si>
    <t xml:space="preserve">  учредителями муниципальных унитарных предприятий</t>
  </si>
  <si>
    <t xml:space="preserve">  учредителями муниципальных учреждений (включая местного самоуправления, имеющие статус юридических лиц)</t>
  </si>
  <si>
    <r>
      <t xml:space="preserve">  учредителями муниципальных учреждений (</t>
    </r>
    <r>
      <rPr>
        <u/>
        <sz val="11"/>
        <color theme="1"/>
        <rFont val="Calibri"/>
        <family val="2"/>
        <charset val="204"/>
        <scheme val="minor"/>
      </rPr>
      <t>без учета</t>
    </r>
    <r>
      <rPr>
        <sz val="11"/>
        <color theme="1"/>
        <rFont val="Calibri"/>
        <family val="2"/>
        <charset val="204"/>
        <scheme val="minor"/>
      </rPr>
      <t xml:space="preserve"> органов местного самоуправления, имеющих статус юридических лиц)</t>
    </r>
  </si>
  <si>
    <t>Количество всех муниципальных учреждений (включая органы местного самоуправления, имеющие статус юридических лиц)</t>
  </si>
  <si>
    <t>31.9.*</t>
  </si>
  <si>
    <t>31.10.*</t>
  </si>
  <si>
    <t>Количество опросов граждан, проведенных в соответствии с решениями органов местного самоуправления в начале 2020 года</t>
  </si>
  <si>
    <t>Сформированные и действующие общественные советы при органах местного самоуправления</t>
  </si>
  <si>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r>
  </si>
  <si>
    <t>Сформированные и действующие общественные палаты (советы) муниципальных образований</t>
  </si>
  <si>
    <r>
      <t xml:space="preserve">Количество ТОС </t>
    </r>
    <r>
      <rPr>
        <u/>
        <sz val="11"/>
        <color theme="1"/>
        <rFont val="Calibri"/>
        <family val="2"/>
        <charset val="204"/>
        <scheme val="minor"/>
      </rPr>
      <t>с уставами, зарегистрированными в органах местного самоуправления</t>
    </r>
    <r>
      <rPr>
        <sz val="11"/>
        <color theme="1"/>
        <rFont val="Calibri"/>
        <family val="2"/>
        <charset val="204"/>
        <scheme val="minor"/>
      </rPr>
      <t>, действующих на территории:</t>
    </r>
  </si>
  <si>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xml:space="preserve">, на территории которых действует </t>
    </r>
    <r>
      <rPr>
        <u/>
        <sz val="11"/>
        <color theme="1"/>
        <rFont val="Calibri"/>
        <family val="2"/>
        <charset val="204"/>
        <scheme val="minor"/>
      </rPr>
      <t>не менее одного ТОС с уставом, зарегистрированным в органах местного самоуправления</t>
    </r>
  </si>
  <si>
    <t>Число муниципальных образований, где планируется собирать взносы в 2020 году</t>
  </si>
  <si>
    <t>28.7.</t>
  </si>
  <si>
    <t>Число муниципальных образований, где в 2020 г. органами местного самоуправления рассматривались или планируется рассматривать проекты инициативного бюджетирования</t>
  </si>
  <si>
    <t xml:space="preserve">    по состоянию на день представления информации (1 марта 2020 г.)</t>
  </si>
  <si>
    <t xml:space="preserve">    по состоянию на начало предыдущего года (1 января 2019 г.)</t>
  </si>
  <si>
    <t xml:space="preserve">  включенных в государственный реестр муниципальных образований по состоянию на 1 марта 2020 г.</t>
  </si>
  <si>
    <t>1.3.</t>
  </si>
  <si>
    <t xml:space="preserve">  ожидаемое (прогнозируемое) в соответствии с принятыми, но не вступившими в силу и (или) запланированными изменениями:</t>
  </si>
  <si>
    <t>1.3.2.*</t>
  </si>
  <si>
    <t>1.3.1.*</t>
  </si>
  <si>
    <t xml:space="preserve">    на 1 июля 2020 г.</t>
  </si>
  <si>
    <t xml:space="preserve">    на 1 января 2021 г.</t>
  </si>
  <si>
    <t xml:space="preserve">      объединения городских округов с муниципальными округами</t>
  </si>
  <si>
    <t>30.3.6.</t>
  </si>
  <si>
    <t>30.4.6.</t>
  </si>
  <si>
    <t>Сходы граждан, проведенные в 2019 году поэтапно (в несколько этапов)</t>
  </si>
  <si>
    <t>Прогнозируемый объем средств, которые предполагается собрать в 2020 году (рублей)</t>
  </si>
  <si>
    <t>Число муниципальных образований, где в 2019 году органами местного самоуправления рассматривались проекты инициативного бюджетирования (в т.ч. в рамках региональных и муниципальных программ поддержки местных инициатив)</t>
  </si>
  <si>
    <t>Муниципальные образования, органы местного самоуправления которых принимали в 2019 г. организационное и финансовое участие в реализации национальных проектов (программ), а также региональных проектов, направленных на реализацию национальных проектов (программ) в т.ч. по направлениям:</t>
  </si>
  <si>
    <t xml:space="preserve">    избранные по спискам Единой России</t>
  </si>
  <si>
    <t xml:space="preserve">    выдвигавшиеся Единой Россией</t>
  </si>
  <si>
    <t xml:space="preserve">    выдвигавшиеся Справедливой Россией</t>
  </si>
  <si>
    <t xml:space="preserve">    Единая Россия</t>
  </si>
  <si>
    <t xml:space="preserve">    экономическим</t>
  </si>
  <si>
    <t xml:space="preserve">    юридическим</t>
  </si>
  <si>
    <t xml:space="preserve">    по специальности "государственное и муниципальное управление"</t>
  </si>
  <si>
    <t>Муниципальные выборы, местные  референдумы и голосования</t>
  </si>
  <si>
    <t>Муниципальные выборы, проведенные в 2019 году, в т.ч.</t>
  </si>
  <si>
    <t xml:space="preserve">  выборы депутатов (по мажоритарной системе)</t>
  </si>
  <si>
    <t xml:space="preserve">  выборы депутатов (по пропорциональной системе)</t>
  </si>
  <si>
    <t xml:space="preserve">  выборы депутатов (по смешанной системе)</t>
  </si>
  <si>
    <t xml:space="preserve">  выборы глав муниципальных образований</t>
  </si>
  <si>
    <t>29.2.</t>
  </si>
  <si>
    <t>Количество избранных по итогам выборов в 2019 году</t>
  </si>
  <si>
    <t xml:space="preserve">  представительных органов (сформированных новых составов)</t>
  </si>
  <si>
    <t xml:space="preserve">  депутатов представительных органов</t>
  </si>
  <si>
    <t>29.1.1.</t>
  </si>
  <si>
    <t>29.1.2.</t>
  </si>
  <si>
    <t>29.1.3.</t>
  </si>
  <si>
    <t>29.1.4.</t>
  </si>
  <si>
    <t>29.2.1.</t>
  </si>
  <si>
    <t>29.2.2.</t>
  </si>
  <si>
    <t>29.2.3.</t>
  </si>
  <si>
    <t>Муниципальные выборы, проведенные в начале 2020 года, в т.ч.</t>
  </si>
  <si>
    <t>Количество избранных по итогам выборов в начале 2020 года</t>
  </si>
  <si>
    <t>29.3.</t>
  </si>
  <si>
    <t>29.3.1.</t>
  </si>
  <si>
    <t>29.3.2.</t>
  </si>
  <si>
    <t>29.3.3.</t>
  </si>
  <si>
    <t>29.3.4.</t>
  </si>
  <si>
    <t>29.4.</t>
  </si>
  <si>
    <t>29.4.1.</t>
  </si>
  <si>
    <t>29.4.2.</t>
  </si>
  <si>
    <t>29.4.3.</t>
  </si>
  <si>
    <t xml:space="preserve">29.5. </t>
  </si>
  <si>
    <t xml:space="preserve">  повторные или дополнительные выборы депутатов по одному или нескольким округам (не всего состава)</t>
  </si>
  <si>
    <t>29.1.5.</t>
  </si>
  <si>
    <t>29.3.5.</t>
  </si>
  <si>
    <t>Муниципальные выборы, запланированные (намеченные) на единый день голосования 13 сентября 2020 года, в т.ч.:</t>
  </si>
  <si>
    <t>29.5.1.</t>
  </si>
  <si>
    <t>29.5.2.</t>
  </si>
  <si>
    <t>29.5.3.</t>
  </si>
  <si>
    <t>29.5.4.</t>
  </si>
  <si>
    <t>29.5.5.</t>
  </si>
  <si>
    <t>29.6.</t>
  </si>
  <si>
    <t>29.6.1.*</t>
  </si>
  <si>
    <t>29.6.2.*</t>
  </si>
  <si>
    <t>29.7.*</t>
  </si>
  <si>
    <t>29.7.1.*</t>
  </si>
  <si>
    <t>29.7.2.*</t>
  </si>
  <si>
    <t>29.8.*</t>
  </si>
  <si>
    <t>29.9.*</t>
  </si>
  <si>
    <t>29.10.*</t>
  </si>
  <si>
    <t>29.11.*</t>
  </si>
  <si>
    <t xml:space="preserve">  от 20 001 до 30 000 жителей</t>
  </si>
  <si>
    <t xml:space="preserve">  от 10 001 до 20 000 жителей</t>
  </si>
  <si>
    <t>3.2.15.*</t>
  </si>
  <si>
    <t xml:space="preserve">  от поселения (поселений) муниципальному району</t>
  </si>
  <si>
    <t xml:space="preserve">  от муниципального района поселению (поселениям)</t>
  </si>
  <si>
    <t xml:space="preserve">  от поселения (поселений) муниципальному району и от муниципального района поселению (поселениям) одновременно (в рамках одного соглашения) </t>
  </si>
  <si>
    <r>
      <t xml:space="preserve">Количество действовавших в 2019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</si>
  <si>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12.9.</t>
  </si>
  <si>
    <t>12.9.1.</t>
  </si>
  <si>
    <t>12.9.2.</t>
  </si>
  <si>
    <t xml:space="preserve">12.9.3. </t>
  </si>
  <si>
    <t>12.10.*</t>
  </si>
  <si>
    <t>11.9.</t>
  </si>
  <si>
    <t>11.9.1.</t>
  </si>
  <si>
    <t>11.9.2.</t>
  </si>
  <si>
    <t xml:space="preserve">11.9.3. </t>
  </si>
  <si>
    <t>11.10.*</t>
  </si>
  <si>
    <r>
      <t xml:space="preserve">Количество действующих в 2020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</si>
  <si>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11.11.</t>
  </si>
  <si>
    <t>11.11.1.</t>
  </si>
  <si>
    <t>11.11.2.</t>
  </si>
  <si>
    <t>11.11.3.</t>
  </si>
  <si>
    <t>11.11.4.</t>
  </si>
  <si>
    <t>11.11.5.</t>
  </si>
  <si>
    <t>11.11.6.</t>
  </si>
  <si>
    <t>11.11.7.</t>
  </si>
  <si>
    <t>11.11.8.</t>
  </si>
  <si>
    <t>11.11.9.</t>
  </si>
  <si>
    <t>11.11.10.</t>
  </si>
  <si>
    <t>11.11.11.</t>
  </si>
  <si>
    <t>11.11.12.</t>
  </si>
  <si>
    <t>14.8.</t>
  </si>
  <si>
    <t xml:space="preserve">  в 2015 - 2016 гг.</t>
  </si>
  <si>
    <t xml:space="preserve">  в 2017 - 2018 гг.</t>
  </si>
  <si>
    <t xml:space="preserve">  в 2019 - 2020 гг.</t>
  </si>
  <si>
    <t xml:space="preserve">15.7. </t>
  </si>
  <si>
    <t>15.7.2.</t>
  </si>
  <si>
    <t>15.7.3.</t>
  </si>
  <si>
    <t>15.7.4.</t>
  </si>
  <si>
    <t>15.7.5.*</t>
  </si>
  <si>
    <t>15.7.6.*</t>
  </si>
  <si>
    <t>15.7.7.</t>
  </si>
  <si>
    <t>Действующие главы, возглавляющие данное муниципальное образование (на момент сбора информации):</t>
  </si>
  <si>
    <t xml:space="preserve">  первый срок </t>
  </si>
  <si>
    <t>15.8.4.</t>
  </si>
  <si>
    <t>15.9.</t>
  </si>
  <si>
    <t>15.9.1.</t>
  </si>
  <si>
    <t>15.9.2.*</t>
  </si>
  <si>
    <t>15.10.</t>
  </si>
  <si>
    <t>15.10.1.</t>
  </si>
  <si>
    <t>15.10.2.</t>
  </si>
  <si>
    <t>15.10.3.</t>
  </si>
  <si>
    <t>15.11. *</t>
  </si>
  <si>
    <t>15.12.1.*</t>
  </si>
  <si>
    <t>15.12.2.*</t>
  </si>
  <si>
    <t>15.12.3.*</t>
  </si>
  <si>
    <t>15.15.</t>
  </si>
  <si>
    <t>15.15.1.*</t>
  </si>
  <si>
    <t>15.15.2.*</t>
  </si>
  <si>
    <t>15.16.*</t>
  </si>
  <si>
    <t>13.4.</t>
  </si>
  <si>
    <t>13.4.1.*</t>
  </si>
  <si>
    <t>13.4.1.1.*</t>
  </si>
  <si>
    <t>13.4.1.2.</t>
  </si>
  <si>
    <t>13.4.1.3.*</t>
  </si>
  <si>
    <t>13.4.2.*</t>
  </si>
  <si>
    <t>13.4.2.1.</t>
  </si>
  <si>
    <t>13.4.2.2.</t>
  </si>
  <si>
    <t xml:space="preserve">  методом делегирования, в т.ч.</t>
  </si>
  <si>
    <t xml:space="preserve">    по равной норме представительства</t>
  </si>
  <si>
    <t xml:space="preserve">    с применением квот поселений (внутригородских районов)</t>
  </si>
  <si>
    <t xml:space="preserve">13.5. </t>
  </si>
  <si>
    <t>Представительные органы, избранные на муниципальных выборах, по году избрания в действующем составе:</t>
  </si>
  <si>
    <t>13.5.1.</t>
  </si>
  <si>
    <t>13.5.2.</t>
  </si>
  <si>
    <t>13.5.3.</t>
  </si>
  <si>
    <t>13.8.3.</t>
  </si>
  <si>
    <t>13.8.4.</t>
  </si>
  <si>
    <t xml:space="preserve">  установленная численность депутатов соответствует минимально допустимой в соответствии с законом</t>
  </si>
  <si>
    <t xml:space="preserve">  установленная численность больше минимально допустимой на 6-10 депутатов</t>
  </si>
  <si>
    <t xml:space="preserve">  установленная численность больше минимально допустимой на 11 и более депутатов</t>
  </si>
  <si>
    <t>13.10.</t>
  </si>
  <si>
    <t>13.10.1.</t>
  </si>
  <si>
    <t>13.10.2.</t>
  </si>
  <si>
    <t>13.10.3.</t>
  </si>
  <si>
    <t>13.10.4.</t>
  </si>
  <si>
    <t>13.10.5.*</t>
  </si>
  <si>
    <t>13.11.3.*</t>
  </si>
  <si>
    <t>13.12.</t>
  </si>
  <si>
    <t>13.12.1.*</t>
  </si>
  <si>
    <t>13.12.2.*</t>
  </si>
  <si>
    <t>13.12.3.*</t>
  </si>
  <si>
    <t>13.13.*</t>
  </si>
  <si>
    <t>13.14.</t>
  </si>
  <si>
    <t>13.14.1.</t>
  </si>
  <si>
    <t>13.14.2.</t>
  </si>
  <si>
    <t>Общее число депутатских мандатов (как замещенных, так и не замещенных) в действующих представительных органах муниципальных образований</t>
  </si>
  <si>
    <t>14.9.</t>
  </si>
  <si>
    <t>14.10.</t>
  </si>
  <si>
    <t>Действующие представительные органы по соотношению между минимально допустимой в соответствии с законом (ч.6 ст. 35 Федерального закона № 131-ФЗ) и установленной численностью депутатов:</t>
  </si>
  <si>
    <t>11.5.4.</t>
  </si>
  <si>
    <t>11.5.5.</t>
  </si>
  <si>
    <t xml:space="preserve">  в сфере дорожной деятельности</t>
  </si>
  <si>
    <t xml:space="preserve">  в сфере транспорта (транспортное обслуживание населения)</t>
  </si>
  <si>
    <t xml:space="preserve">  в финансовой сфере (бюджет, налоги др.)</t>
  </si>
  <si>
    <t xml:space="preserve">  в сфере физической культуры и массового спорта</t>
  </si>
  <si>
    <t xml:space="preserve">  в сфере благоустройства (утверждение правил благоустройства, организация благоустройства, организация мест массового отдыха)</t>
  </si>
  <si>
    <t xml:space="preserve">  в сфере культуры (библиотечное обслуживание, памятники истории и культуры, развитие народных художественных промыслов, муниципальные архивы и др.)</t>
  </si>
  <si>
    <t xml:space="preserve">  в ритуальной сфере</t>
  </si>
  <si>
    <t xml:space="preserve">  в сфере образования (включая работу с детьми и молодежью)</t>
  </si>
  <si>
    <t xml:space="preserve">  в сфере безопасности (участие в профилактике экстремизма и терроризма, укрепление межнационального согласия, поддержка объединений по охране общественного порядка, мобилизационная подготовка, противодействие коррупции и т.п.)</t>
  </si>
  <si>
    <t xml:space="preserve"> в сферах землепользования и территориального планирования (утверждение генеральных планов, правил землепользования и застройки, земельный контроль, присвоение адресов и др.)</t>
  </si>
  <si>
    <t xml:space="preserve">  в сфере защиты населения и территорий от чрезвычайных ситуаций (включая обеспечение безопасности людей на водных объектах), а также обеспечения пожарной безопасности</t>
  </si>
  <si>
    <t xml:space="preserve">  в сфере экологии (участие в деятельности по накоплению и транспортированию отходов, лесо- и водопользование, развитие лечебно-оздоровительных местностей и др.) </t>
  </si>
  <si>
    <t xml:space="preserve">11.5.3. </t>
  </si>
  <si>
    <t xml:space="preserve">  в сфере здравоохранения</t>
  </si>
  <si>
    <t xml:space="preserve">  в сферах жилищного строительства, жилищно-коммунального хозяйства и инфраструктуры (включая организацию электро-, тепло-, газо-, водоснабжения и водоотведения)</t>
  </si>
  <si>
    <t xml:space="preserve">  в сферах предпринимательства, торговли и потребительского рынка (включая вопросы рекламы, сельского хозяйства и торговли)</t>
  </si>
  <si>
    <t>11.5.6.</t>
  </si>
  <si>
    <t>11.5.7.</t>
  </si>
  <si>
    <t>11.5.8.</t>
  </si>
  <si>
    <t>11.5.9.</t>
  </si>
  <si>
    <t>11.5.10.</t>
  </si>
  <si>
    <t>11.5.11.</t>
  </si>
  <si>
    <t>11.5.12.</t>
  </si>
  <si>
    <t>11.5.13.</t>
  </si>
  <si>
    <t>11.5.14.</t>
  </si>
  <si>
    <t>11.5.15.</t>
  </si>
  <si>
    <t>11.5.16.</t>
  </si>
  <si>
    <t>11.5.17.*</t>
  </si>
  <si>
    <t>11.5.18.*</t>
  </si>
  <si>
    <t>11.7.1.</t>
  </si>
  <si>
    <t>11.7.2.</t>
  </si>
  <si>
    <t xml:space="preserve">11.7.3. </t>
  </si>
  <si>
    <t>11.7.4.</t>
  </si>
  <si>
    <t>11.7.5.</t>
  </si>
  <si>
    <t>11.7.6.</t>
  </si>
  <si>
    <t>11.7.7.</t>
  </si>
  <si>
    <t>11.7.8.</t>
  </si>
  <si>
    <t>11.7.9.</t>
  </si>
  <si>
    <t>11.7.10.</t>
  </si>
  <si>
    <t>11.7.11.</t>
  </si>
  <si>
    <t>11.7.12.</t>
  </si>
  <si>
    <t>11.7.13.</t>
  </si>
  <si>
    <t>11.7.14.</t>
  </si>
  <si>
    <t>11.7.15.</t>
  </si>
  <si>
    <t>12.5.16.</t>
  </si>
  <si>
    <t>12.5.17.*</t>
  </si>
  <si>
    <t>12.5.18.*</t>
  </si>
  <si>
    <t xml:space="preserve">  суммарно по 11 и более вопросам местного значения (но не все полномочия по решению вопросов местного значения поселения)</t>
  </si>
  <si>
    <t>12.5..1.</t>
  </si>
  <si>
    <t>12.5..2.</t>
  </si>
  <si>
    <t xml:space="preserve">12.5..3. </t>
  </si>
  <si>
    <t>12.5..4.</t>
  </si>
  <si>
    <t>12.5..5.</t>
  </si>
  <si>
    <t>12.5..6.</t>
  </si>
  <si>
    <t>12.5..7.</t>
  </si>
  <si>
    <t>12.5..8.</t>
  </si>
  <si>
    <t>12.5..9.</t>
  </si>
  <si>
    <t>12.5..10.</t>
  </si>
  <si>
    <t>12.5..11.</t>
  </si>
  <si>
    <t>12.5..12.</t>
  </si>
  <si>
    <t>12.5..13.</t>
  </si>
  <si>
    <t>12.5..14.</t>
  </si>
  <si>
    <t>12.5..15.</t>
  </si>
  <si>
    <t>12.7.2.</t>
  </si>
  <si>
    <t xml:space="preserve">12.7.3. </t>
  </si>
  <si>
    <t>12.7.4.</t>
  </si>
  <si>
    <t>12.7.5.</t>
  </si>
  <si>
    <t>12.7.6.</t>
  </si>
  <si>
    <t>12.7.7.</t>
  </si>
  <si>
    <t>12.7.8.</t>
  </si>
  <si>
    <t>12.7.9.</t>
  </si>
  <si>
    <t>12.7.10.</t>
  </si>
  <si>
    <t>12.7.11.</t>
  </si>
  <si>
    <t>12.7.12.</t>
  </si>
  <si>
    <t>12.7.13.</t>
  </si>
  <si>
    <t>12.7.14.</t>
  </si>
  <si>
    <t>12.7.15.</t>
  </si>
  <si>
    <t>12.7.1.</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</si>
  <si>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 при этом:*</t>
  </si>
  <si>
    <t>16.1.1.1.</t>
  </si>
  <si>
    <t>16.1.1.2.</t>
  </si>
  <si>
    <t>16.1.1.3.</t>
  </si>
  <si>
    <t>16.1.1.4.</t>
  </si>
  <si>
    <t xml:space="preserve">  местную (районную) администрацию возглавляет глава муниципального района, избранный на муниципальных выборах или депутатами представительного органа муниципального района из своего состава</t>
  </si>
  <si>
    <t xml:space="preserve">  местную (районную) администрацию возглавляет глава муниципального района, избранный по конкурсу</t>
  </si>
  <si>
    <t xml:space="preserve">  местную (районную) администрацию возглавляет иное лицо</t>
  </si>
  <si>
    <t xml:space="preserve">  местную (районную) администрацию возглавляет глава местной администрации (не глава муниципального района), назначенный по конкурсу</t>
  </si>
  <si>
    <t>16.1.1.5.</t>
  </si>
  <si>
    <t>16.1.1.6.</t>
  </si>
  <si>
    <t xml:space="preserve">  представительный орган муниципального района избран по системе делегирования</t>
  </si>
  <si>
    <t>Внутригородские муниципальные образования, в которых местные администрации не формируются  в соответствии с законами субъектов Российской Федерации - городов федерального значения*</t>
  </si>
  <si>
    <t xml:space="preserve">  главой муниципального района одновременно является глава "центрального" поселения</t>
  </si>
  <si>
    <t>Количество представительных органов муниципальных образований подлежащих формированию (избранию) в соответствии с законодательством</t>
  </si>
  <si>
    <t>Депутаты и депутатские мандаты в представительных органах муниципальных образований</t>
  </si>
  <si>
    <t xml:space="preserve">  начиная с 2004 - 2010 гг.</t>
  </si>
  <si>
    <t xml:space="preserve">  начиная с 2011 - 2015 гг.</t>
  </si>
  <si>
    <t>Представительные органы, формируемые по системе делегирования:</t>
  </si>
  <si>
    <r>
      <t xml:space="preserve">Вакантные депутатские мандаты в </t>
    </r>
    <r>
      <rPr>
        <u/>
        <sz val="11"/>
        <color theme="1"/>
        <rFont val="Calibri"/>
        <family val="2"/>
        <charset val="204"/>
        <scheme val="minor"/>
      </rPr>
      <t xml:space="preserve">действующих </t>
    </r>
    <r>
      <rPr>
        <sz val="11"/>
        <color theme="1"/>
        <rFont val="Calibri"/>
        <family val="2"/>
        <scheme val="minor"/>
      </rPr>
      <t>представительных органах, подлежащие замещению</t>
    </r>
  </si>
  <si>
    <r>
      <t xml:space="preserve">Количество </t>
    </r>
    <r>
      <rPr>
        <u/>
        <sz val="11"/>
        <color theme="1"/>
        <rFont val="Calibri"/>
        <family val="2"/>
        <charset val="204"/>
        <scheme val="minor"/>
      </rPr>
      <t>действующих</t>
    </r>
    <r>
      <rPr>
        <sz val="11"/>
        <color theme="1"/>
        <rFont val="Calibri"/>
        <family val="2"/>
        <charset val="204"/>
        <scheme val="minor"/>
      </rPr>
      <t xml:space="preserve"> представительных органов по установленной (для избранных на выборах - на момент избрания) численности депутатов:</t>
    </r>
  </si>
  <si>
    <t xml:space="preserve">13.7. </t>
  </si>
  <si>
    <t>13.7.5.</t>
  </si>
  <si>
    <t>13.7.6.</t>
  </si>
  <si>
    <t>13.7.7.</t>
  </si>
  <si>
    <t>13.7.8.*</t>
  </si>
  <si>
    <t>13.8.</t>
  </si>
  <si>
    <t xml:space="preserve">13.9. </t>
  </si>
  <si>
    <t>13.9.1.</t>
  </si>
  <si>
    <t>13.9.2.</t>
  </si>
  <si>
    <t>13.9.3.</t>
  </si>
  <si>
    <t>13.9.4.</t>
  </si>
  <si>
    <t>13.9.5.</t>
  </si>
  <si>
    <t>13.9.6.</t>
  </si>
  <si>
    <t>13.9.7.</t>
  </si>
  <si>
    <t>13.9.8.*</t>
  </si>
  <si>
    <t>Депутатские мандаты, подлежащие замещению в распущенных или еще не сформированных представительных органах</t>
  </si>
  <si>
    <t>Число депутатов, которое было бы если бы численность всех существующих представительных органов соответствовала минимально допустимой в соответствии с федеральным законодательством (ч.6 ст.35 Федерального закона № 131-ФЗ) и при этом все мандаты были бы замещены</t>
  </si>
  <si>
    <t>14.11.</t>
  </si>
  <si>
    <t>"Прибавочная" численность депутатов действующих представительных органов (по сравнению с минимально допустимой)</t>
  </si>
  <si>
    <t xml:space="preserve">  поселений, муниципальных и городских округов (кроме округов с внутригородским делением)</t>
  </si>
  <si>
    <t xml:space="preserve">  межселенных территорий</t>
  </si>
  <si>
    <t>35.1.1.</t>
  </si>
  <si>
    <t>35.1.2.</t>
  </si>
  <si>
    <t>35.1.3.</t>
  </si>
  <si>
    <t xml:space="preserve">  предусмотрено назначение сельских старост</t>
  </si>
  <si>
    <t>35.2.1.</t>
  </si>
  <si>
    <t>35.2.2.</t>
  </si>
  <si>
    <t>35.2.3.</t>
  </si>
  <si>
    <t>2.</t>
  </si>
  <si>
    <t>5.</t>
  </si>
  <si>
    <t xml:space="preserve">  внутригородских районов (в городских округах с делением) и внутригородских муниципальных образований (в городах федерального значения)</t>
  </si>
  <si>
    <t>Контакты (телефон с кодом города, личный телефон, электронная почта для оперативного обмена информацией)</t>
  </si>
  <si>
    <t>34.3.*</t>
  </si>
  <si>
    <t>34.4.*</t>
  </si>
  <si>
    <t>Количество сельских старост, получающих (либо получавших в 2019 г.) средства на компенсацию расходов из бюджетов и работающих в сельских населенных пунктах в границах:</t>
  </si>
  <si>
    <t xml:space="preserve">  сельские старосты получают (либо получали в 2019 г.) средства на компенсацию расходов из бюджетов</t>
  </si>
  <si>
    <t>Количество муниципальных образований - участников бюджетного процесса, предоставлявших субсидии и (или) гранты ТОСам в 2019 г.</t>
  </si>
  <si>
    <t>Количество муниципальных образований - участников бюджетного процесса, предоставляющим (предоставлявшим, планирующим предоставить) субсидии и (или) гранты ТОСам в 2020 г.</t>
  </si>
  <si>
    <t>34.5.</t>
  </si>
  <si>
    <t>34.5.1.</t>
  </si>
  <si>
    <t>34.5.2.</t>
  </si>
  <si>
    <t>34.5.3.</t>
  </si>
  <si>
    <t>34.6.1.</t>
  </si>
  <si>
    <t>34.6.2.</t>
  </si>
  <si>
    <t>34.6.3.</t>
  </si>
  <si>
    <t xml:space="preserve">    по состоянию на начало текущего годa (1 января 2020 г.)</t>
  </si>
  <si>
    <t>Сходы граждан, проведенные в начале 2020 года поэтапно (в несколько этапов)</t>
  </si>
  <si>
    <r>
      <t xml:space="preserve">Муниципальные районы, муниципальные и городские округа, </t>
    </r>
    <r>
      <rPr>
        <u/>
        <sz val="11"/>
        <color theme="1"/>
        <rFont val="Calibri"/>
        <family val="2"/>
        <charset val="204"/>
        <scheme val="minor"/>
      </rPr>
      <t>соответствующие</t>
    </r>
    <r>
      <rPr>
        <sz val="11"/>
        <color theme="1"/>
        <rFont val="Calibri"/>
        <family val="2"/>
        <charset val="204"/>
        <scheme val="minor"/>
      </rPr>
      <t xml:space="preserve"> следующим критериям городского округа:</t>
    </r>
  </si>
  <si>
    <r>
      <t xml:space="preserve">Городские округа, </t>
    </r>
    <r>
      <rPr>
        <u/>
        <sz val="11"/>
        <color theme="1"/>
        <rFont val="Calibri"/>
        <family val="2"/>
        <charset val="204"/>
        <scheme val="minor"/>
      </rPr>
      <t>не соответствующие</t>
    </r>
    <r>
      <rPr>
        <sz val="11"/>
        <color theme="1"/>
        <rFont val="Calibri"/>
        <family val="2"/>
        <charset val="204"/>
        <scheme val="minor"/>
      </rPr>
      <t xml:space="preserve"> хотя бы одному из вышеустановленных критериев, в в т.ч.</t>
    </r>
  </si>
  <si>
    <t>3.2.13.*</t>
  </si>
  <si>
    <r>
      <t xml:space="preserve">  одновременно соответствующие </t>
    </r>
    <r>
      <rPr>
        <u/>
        <sz val="11"/>
        <color theme="1"/>
        <rFont val="Calibri"/>
        <family val="2"/>
        <charset val="204"/>
        <scheme val="minor"/>
      </rPr>
      <t>всем трем</t>
    </r>
    <r>
      <rPr>
        <sz val="11"/>
        <color theme="1"/>
        <rFont val="Calibri"/>
        <family val="2"/>
        <charset val="204"/>
        <scheme val="minor"/>
      </rPr>
      <t xml:space="preserve"> критериям</t>
    </r>
  </si>
  <si>
    <t>3.4.*</t>
  </si>
  <si>
    <t>3.4.1.*</t>
  </si>
  <si>
    <t>3.4.2.*</t>
  </si>
  <si>
    <t>3.4.3.*</t>
  </si>
  <si>
    <r>
      <t xml:space="preserve">Муниципальные образования, органы местного самоуправления которых </t>
    </r>
    <r>
      <rPr>
        <u/>
        <sz val="11"/>
        <color theme="1"/>
        <rFont val="Calibri"/>
        <family val="2"/>
        <charset val="204"/>
        <scheme val="minor"/>
      </rPr>
      <t>не осуществляли</t>
    </r>
    <r>
      <rPr>
        <sz val="11"/>
        <color theme="1"/>
        <rFont val="Calibri"/>
        <family val="2"/>
        <charset val="204"/>
        <scheme val="minor"/>
      </rPr>
      <t xml:space="preserve"> в 2019 году отдельные государственные полномочия, обеспеченные субвенциями</t>
    </r>
  </si>
  <si>
    <r>
      <t xml:space="preserve">Муниципальные образования, органы местного самоуправления которых </t>
    </r>
    <r>
      <rPr>
        <u/>
        <sz val="11"/>
        <color theme="1"/>
        <rFont val="Calibri"/>
        <family val="2"/>
        <charset val="204"/>
        <scheme val="minor"/>
      </rPr>
      <t>не осуществляют</t>
    </r>
    <r>
      <rPr>
        <sz val="11"/>
        <color theme="1"/>
        <rFont val="Calibri"/>
        <family val="2"/>
        <charset val="204"/>
        <scheme val="minor"/>
      </rPr>
      <t xml:space="preserve"> в 2020 году отдельные государственные полномочия, обеспеченные субвенциями</t>
    </r>
  </si>
  <si>
    <t xml:space="preserve">  выдвигавшиеся Единой Россией</t>
  </si>
  <si>
    <t xml:space="preserve">  выдвигавшиеся КПРФ</t>
  </si>
  <si>
    <t xml:space="preserve">  выдвигавшиеся ЛДПР</t>
  </si>
  <si>
    <t xml:space="preserve">  выдвигавшиеся Справедливой Россией</t>
  </si>
  <si>
    <t xml:space="preserve">  выдвигавшиеся иными политическими партиями*</t>
  </si>
  <si>
    <t>10.5.</t>
  </si>
  <si>
    <t>10.6.*</t>
  </si>
  <si>
    <t>10.9.1.*</t>
  </si>
  <si>
    <t>10.9.2.*</t>
  </si>
  <si>
    <t>10.9.3.*</t>
  </si>
  <si>
    <t>10.9.4.*</t>
  </si>
  <si>
    <t xml:space="preserve">10.9.7.* </t>
  </si>
  <si>
    <t>10.9.8.*</t>
  </si>
  <si>
    <t xml:space="preserve">10.9.9.* </t>
  </si>
  <si>
    <t>10.9.10.*</t>
  </si>
  <si>
    <t>10.10.</t>
  </si>
  <si>
    <t>10.10.1.</t>
  </si>
  <si>
    <t>10.10.2.</t>
  </si>
  <si>
    <t>10.10.3.</t>
  </si>
  <si>
    <t>10.10.4.</t>
  </si>
  <si>
    <t>10.10.5.</t>
  </si>
  <si>
    <t>10.10.6.</t>
  </si>
  <si>
    <t>10.10.7.</t>
  </si>
  <si>
    <t>10.10.8.</t>
  </si>
  <si>
    <t>10.10.9.</t>
  </si>
  <si>
    <t>10.10.10.</t>
  </si>
  <si>
    <t>10.10.11.</t>
  </si>
  <si>
    <t>10.11.</t>
  </si>
  <si>
    <t xml:space="preserve">10.13.* </t>
  </si>
  <si>
    <t>10.14.*</t>
  </si>
  <si>
    <t>Муниципальные образования, в которых полностью или частично создана нормативная база для участия в национальных проектах (программах)</t>
  </si>
  <si>
    <t>Муниципальные образования - субъекты бюджетных правоотношений, подпадавшие в 2019 г. под действие специальных норм статьи 136 Бюджетного кодекса Российской Федерации, в т.ч.:</t>
  </si>
  <si>
    <t>10.5.1.</t>
  </si>
  <si>
    <t>10.5.2.</t>
  </si>
  <si>
    <t>10.5.3.</t>
  </si>
  <si>
    <t>10.11.1.</t>
  </si>
  <si>
    <t>10.11.2.</t>
  </si>
  <si>
    <t>10.11.3.</t>
  </si>
  <si>
    <t>Муниципальные образования - субъекты бюджетных правоотношений, подпадающие в 2020 г. под действие специальных норм статьи 136 Бюджетного кодекса Российской Федерации, в т.ч.:</t>
  </si>
  <si>
    <t xml:space="preserve">  второй срок (подряд)</t>
  </si>
  <si>
    <t xml:space="preserve">  третий срок (подряд)</t>
  </si>
  <si>
    <t xml:space="preserve">  четвертый и последующие сроки (подряд)</t>
  </si>
  <si>
    <t>15.8.5.</t>
  </si>
  <si>
    <t xml:space="preserve">  новый срок после перерыва</t>
  </si>
  <si>
    <t>Установленный порядок избрания глав муниципальных образований в соответствии с федеральными законами и законами субъектов Российской Федерации:</t>
  </si>
  <si>
    <t xml:space="preserve">23.3.10.* </t>
  </si>
  <si>
    <t>23.3.9.*</t>
  </si>
  <si>
    <t>23.1.6.*</t>
  </si>
  <si>
    <t>23.2.6.*</t>
  </si>
  <si>
    <t xml:space="preserve">  в связи с увеличением численности населения муниципального образования более чем на 25 процентов при изменении его границ либо преобразовании</t>
  </si>
  <si>
    <t>25.1.</t>
  </si>
  <si>
    <t>Официальные сайты органов местного самоуправления</t>
  </si>
  <si>
    <t>25.2.</t>
  </si>
  <si>
    <t>Сайты органов местного самоуправления</t>
  </si>
  <si>
    <r>
      <t xml:space="preserve">Количество муниципальных образований, </t>
    </r>
    <r>
      <rPr>
        <u/>
        <sz val="11"/>
        <color theme="1"/>
        <rFont val="Calibri"/>
        <family val="2"/>
        <charset val="204"/>
        <scheme val="minor"/>
      </rPr>
      <t>не являющихся</t>
    </r>
    <r>
      <rPr>
        <sz val="11"/>
        <color theme="1"/>
        <rFont val="Calibri"/>
        <family val="2"/>
        <charset val="204"/>
        <scheme val="minor"/>
      </rPr>
      <t xml:space="preserve"> учредителями либо участниками каких-либо организаций</t>
    </r>
  </si>
  <si>
    <t>23.6.7.</t>
  </si>
  <si>
    <t xml:space="preserve">    фракция Единой России</t>
  </si>
  <si>
    <t xml:space="preserve">23.4.3.* </t>
  </si>
  <si>
    <t>23.4.4.*</t>
  </si>
  <si>
    <t>23.4.5.*</t>
  </si>
  <si>
    <t>23.4.6.*</t>
  </si>
  <si>
    <t>23.4.7.*</t>
  </si>
  <si>
    <t>23.4.8.*</t>
  </si>
  <si>
    <t>23.4.9.*</t>
  </si>
  <si>
    <t>23.4.10.*</t>
  </si>
  <si>
    <t>23.5.3.*</t>
  </si>
  <si>
    <t>23.5.4.*</t>
  </si>
  <si>
    <t>23.5.5.*</t>
  </si>
  <si>
    <t>23.5.6.*</t>
  </si>
  <si>
    <t>23.5.7.*</t>
  </si>
  <si>
    <t>23.8.1.*</t>
  </si>
  <si>
    <t>23.8.2.*</t>
  </si>
  <si>
    <t>23.9.1.*</t>
  </si>
  <si>
    <t>23.9.2.*</t>
  </si>
  <si>
    <t xml:space="preserve">  полностью расположенные на островах (включая остров Сахалин)</t>
  </si>
  <si>
    <t xml:space="preserve">  начиная с 2016 - 2020 гг.</t>
  </si>
  <si>
    <t xml:space="preserve">  7 депутатов</t>
  </si>
  <si>
    <t xml:space="preserve">  установленная численность больше минимально допустимой на 1-5 депутатов</t>
  </si>
  <si>
    <t>Депутаты утративших статус и (или) преобразованных муниципальных образований, продолжающие работу до завершения переходного периода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</si>
  <si>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</si>
  <si>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Главы муниципальных образований по сочетанию способа избрания и места в системе органов местного самоуправления (в соответствии с уставами муниципальных образований):</t>
  </si>
  <si>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участниками (в т.ч. опосредованно - через органы местного самоуправления):</t>
    </r>
  </si>
  <si>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t>
    </r>
    <r>
      <rPr>
        <u/>
        <sz val="11"/>
        <color theme="1"/>
        <rFont val="Calibri"/>
        <family val="2"/>
        <charset val="204"/>
        <scheme val="minor"/>
      </rPr>
      <t>учредителями</t>
    </r>
    <r>
      <rPr>
        <sz val="11"/>
        <color theme="1"/>
        <rFont val="Calibri"/>
        <family val="2"/>
        <charset val="204"/>
        <scheme val="minor"/>
      </rPr>
      <t xml:space="preserve"> муниципальных организаций (хотя бы одной), в том числе опосредованно - через органы местного самоуправления:</t>
    </r>
  </si>
  <si>
    <t>Количество муниципальных образований, на территории которых:</t>
  </si>
  <si>
    <t xml:space="preserve">  избраны (назначены) и действуют сельские старосты (не менее одного)</t>
  </si>
  <si>
    <t>Количество существующих муниципальных образований, имеющих заключенные с ТОС соглашения, предусматривающие использование бюджетных средств</t>
  </si>
  <si>
    <t>Самообложение и инициативное бюджетирование</t>
  </si>
  <si>
    <r>
      <t xml:space="preserve"> </t>
    </r>
    <r>
      <rPr>
        <sz val="11"/>
        <color rgb="FFFF0000"/>
        <rFont val="Calibri"/>
        <family val="2"/>
        <charset val="204"/>
        <scheme val="minor"/>
      </rPr>
      <t xml:space="preserve"> </t>
    </r>
    <r>
      <rPr>
        <sz val="11"/>
        <color rgb="FF7030A0"/>
        <rFont val="Calibri"/>
        <family val="2"/>
        <charset val="204"/>
        <scheme val="minor"/>
      </rPr>
      <t xml:space="preserve">пункта 2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</si>
  <si>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3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</si>
  <si>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4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t>
    </r>
    <r>
      <rPr>
        <sz val="11"/>
        <color rgb="FF7030A0"/>
        <rFont val="Calibri"/>
        <family val="2"/>
        <charset val="204"/>
        <scheme val="minor"/>
      </rPr>
      <t>2015 - 2017 гг.</t>
    </r>
  </si>
  <si>
    <r>
      <t xml:space="preserve"> </t>
    </r>
    <r>
      <rPr>
        <sz val="11"/>
        <color rgb="FF7030A0"/>
        <rFont val="Calibri"/>
        <family val="2"/>
        <charset val="204"/>
        <scheme val="minor"/>
      </rPr>
      <t xml:space="preserve"> пункта 4</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</si>
  <si>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3</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</si>
  <si>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2</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 2016 - 2018 гг.</t>
    </r>
  </si>
  <si>
    <r>
      <rPr>
        <sz val="11"/>
        <color rgb="FF7030A0"/>
        <rFont val="Calibri"/>
        <family val="2"/>
        <charset val="204"/>
        <scheme val="minor"/>
      </rPr>
      <t>Действующие главы</t>
    </r>
    <r>
      <rPr>
        <sz val="11"/>
        <color theme="1"/>
        <rFont val="Calibri"/>
        <family val="2"/>
        <scheme val="minor"/>
      </rPr>
      <t xml:space="preserve"> муниципальных образований, избранные на свои должности (в последний раз):</t>
    </r>
  </si>
  <si>
    <t>35.3.1.</t>
  </si>
  <si>
    <t>35.3.2.</t>
  </si>
  <si>
    <t>35.3.3.</t>
  </si>
  <si>
    <r>
      <rPr>
        <sz val="11"/>
        <color rgb="FF7030A0"/>
        <rFont val="Calibri"/>
        <family val="2"/>
        <charset val="204"/>
        <scheme val="minor"/>
      </rPr>
      <t xml:space="preserve">Действующие главы </t>
    </r>
    <r>
      <rPr>
        <sz val="11"/>
        <color theme="1"/>
        <rFont val="Calibri"/>
        <family val="2"/>
        <scheme val="minor"/>
      </rPr>
      <t xml:space="preserve">муниципальных образований, избранные </t>
    </r>
    <r>
      <rPr>
        <u/>
        <sz val="11"/>
        <color theme="1"/>
        <rFont val="Calibri"/>
        <family val="2"/>
        <charset val="204"/>
        <scheme val="minor"/>
      </rPr>
      <t>на муниципальных выборах,</t>
    </r>
    <r>
      <rPr>
        <sz val="11"/>
        <color theme="1"/>
        <rFont val="Calibri"/>
        <family val="2"/>
        <scheme val="minor"/>
      </rPr>
      <t xml:space="preserve"> по субъекту выдвижения на последних выборах:</t>
    </r>
  </si>
  <si>
    <t>сп</t>
  </si>
  <si>
    <t>ошибка в формуле</t>
  </si>
  <si>
    <t xml:space="preserve">Наименование органа власти (структурного подразделения) </t>
  </si>
  <si>
    <t>Министерство территориального развития Камчатского края</t>
  </si>
  <si>
    <t xml:space="preserve">Ф.И.О. руководителя  </t>
  </si>
  <si>
    <t>Лебедев Сергей Владимирович</t>
  </si>
  <si>
    <t xml:space="preserve">Контакты (телефон с кодом города, факс, электронная почта) </t>
  </si>
  <si>
    <t>8(4152)262123,  8(4152) 262298, atr@kamgov.ru</t>
  </si>
  <si>
    <t xml:space="preserve">Ф.И.О. ответственного исполнителя </t>
  </si>
  <si>
    <t>Пискарёва Оксана Владимировна</t>
  </si>
  <si>
    <t>КАМЧАТСКОМ КРАЕ</t>
  </si>
  <si>
    <t>8(4152) 2-62-50,  piskarevaov@kamgov.ru, oxanapiskareva@rambler.ru</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</si>
</sst>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
      <b/>
      <sz val="11"/>
      <color theme="0"/>
      <name val="Calibri"/>
      <family val="2"/>
      <charset val="204"/>
      <scheme val="minor"/>
    </font>
    <font>
      <u/>
      <sz val="11"/>
      <color theme="1"/>
      <name val="Calibri"/>
      <family val="2"/>
      <charset val="204"/>
      <scheme val="minor"/>
    </font>
    <font>
      <b/>
      <sz val="18"/>
      <color theme="1"/>
      <name val="Calibri"/>
      <family val="2"/>
      <charset val="204"/>
      <scheme val="minor"/>
    </font>
    <font>
      <sz val="11"/>
      <color rgb="FF7030A0"/>
      <name val="Calibri"/>
      <family val="2"/>
      <charset val="204"/>
      <scheme val="minor"/>
    </font>
    <font>
      <sz val="11"/>
      <color rgb="FF7030A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EB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06">
    <xf numFmtId="0" fontId="0" fillId="0" borderId="0" xfId="0"/>
    <xf numFmtId="0" fontId="60" fillId="0" borderId="1" xfId="0" applyFont="1" applyBorder="1" applyAlignment="1">
      <alignment horizontal="center" vertical="center" wrapText="1"/>
    </xf>
    <xf numFmtId="0" fontId="0" fillId="3" borderId="1" xfId="0" applyFill="1" applyBorder="1" applyAlignment="1">
      <alignment wrapText="1"/>
    </xf>
    <xf numFmtId="0" fontId="60"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60" fillId="2" borderId="1" xfId="0" applyFont="1" applyFill="1" applyBorder="1" applyAlignment="1">
      <alignment vertical="center" wrapText="1"/>
    </xf>
    <xf numFmtId="0" fontId="58" fillId="3" borderId="1" xfId="0" applyFont="1" applyFill="1" applyBorder="1" applyAlignment="1">
      <alignment wrapText="1"/>
    </xf>
    <xf numFmtId="0" fontId="64"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53" fillId="2" borderId="1" xfId="0" applyFont="1" applyFill="1" applyBorder="1" applyAlignment="1">
      <alignment vertical="center" wrapText="1"/>
    </xf>
    <xf numFmtId="0" fontId="52" fillId="2" borderId="1" xfId="0" applyFont="1" applyFill="1" applyBorder="1" applyAlignment="1">
      <alignment vertical="center" wrapText="1"/>
    </xf>
    <xf numFmtId="0" fontId="51" fillId="2" borderId="1" xfId="0" applyFont="1" applyFill="1" applyBorder="1" applyAlignment="1">
      <alignment vertical="center" wrapText="1"/>
    </xf>
    <xf numFmtId="0" fontId="50" fillId="2" borderId="1" xfId="0" applyFont="1" applyFill="1" applyBorder="1" applyAlignment="1">
      <alignment vertical="center" wrapText="1"/>
    </xf>
    <xf numFmtId="0" fontId="49"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0" borderId="0" xfId="0" applyAlignment="1">
      <alignment horizontal="center" vertical="center" wrapText="1"/>
    </xf>
    <xf numFmtId="0" fontId="61" fillId="0" borderId="0" xfId="0" applyFont="1" applyAlignment="1">
      <alignment horizontal="right" vertical="center" wrapText="1"/>
    </xf>
    <xf numFmtId="0" fontId="60" fillId="0" borderId="0" xfId="0" applyFont="1" applyAlignment="1">
      <alignment wrapText="1"/>
    </xf>
    <xf numFmtId="0" fontId="53" fillId="0" borderId="0" xfId="0" applyFont="1" applyAlignment="1">
      <alignment wrapText="1"/>
    </xf>
    <xf numFmtId="0" fontId="59"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6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60" fillId="0" borderId="1"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57" fillId="0" borderId="1" xfId="0" applyFont="1" applyBorder="1" applyAlignment="1">
      <alignment horizontal="left" vertical="center" wrapText="1"/>
    </xf>
    <xf numFmtId="0" fontId="58" fillId="0" borderId="1" xfId="0" applyFont="1" applyBorder="1" applyAlignment="1">
      <alignment horizontal="left" vertical="center" wrapText="1"/>
    </xf>
    <xf numFmtId="0" fontId="54" fillId="0" borderId="1" xfId="0" applyFont="1" applyBorder="1" applyAlignment="1">
      <alignment horizontal="left" vertical="center" wrapText="1"/>
    </xf>
    <xf numFmtId="0" fontId="0" fillId="0" borderId="0" xfId="0" applyAlignment="1">
      <alignment wrapText="1"/>
    </xf>
    <xf numFmtId="0" fontId="47" fillId="0" borderId="1" xfId="0" applyFont="1" applyBorder="1" applyAlignment="1">
      <alignment horizontal="left" vertical="center"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46"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45" fillId="0" borderId="1" xfId="0" applyFont="1" applyFill="1" applyBorder="1" applyAlignment="1">
      <alignment horizontal="left" vertical="center"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53" fillId="3" borderId="6" xfId="0" applyFont="1" applyFill="1" applyBorder="1" applyAlignment="1">
      <alignment wrapText="1"/>
    </xf>
    <xf numFmtId="0" fontId="0" fillId="0" borderId="1" xfId="0" applyFill="1" applyBorder="1" applyAlignment="1">
      <alignment vertical="center" wrapText="1"/>
    </xf>
    <xf numFmtId="0" fontId="53" fillId="3" borderId="6" xfId="0" applyFont="1" applyFill="1" applyBorder="1" applyAlignment="1">
      <alignment wrapText="1"/>
    </xf>
    <xf numFmtId="0" fontId="0" fillId="3" borderId="4" xfId="0" applyFill="1" applyBorder="1" applyAlignment="1">
      <alignment wrapText="1"/>
    </xf>
    <xf numFmtId="0" fontId="43" fillId="2" borderId="1" xfId="0" applyFont="1" applyFill="1" applyBorder="1" applyAlignment="1">
      <alignment horizontal="left" vertical="center" wrapText="1"/>
    </xf>
    <xf numFmtId="0" fontId="41"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39" fillId="2" borderId="1" xfId="0" applyFont="1" applyFill="1" applyBorder="1" applyAlignment="1">
      <alignment horizontal="left" vertical="center" wrapText="1"/>
    </xf>
    <xf numFmtId="0" fontId="39" fillId="2" borderId="1" xfId="0" applyFont="1" applyFill="1" applyBorder="1" applyAlignment="1">
      <alignment vertical="center" wrapText="1"/>
    </xf>
    <xf numFmtId="0" fontId="38" fillId="2" borderId="1" xfId="0" applyFont="1" applyFill="1" applyBorder="1" applyAlignment="1">
      <alignment vertical="center" wrapText="1"/>
    </xf>
    <xf numFmtId="0" fontId="50" fillId="2" borderId="1"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 xfId="0" applyFont="1" applyFill="1" applyBorder="1" applyAlignment="1">
      <alignment vertical="center" wrapText="1"/>
    </xf>
    <xf numFmtId="0" fontId="43" fillId="2" borderId="1" xfId="0" applyFont="1" applyFill="1" applyBorder="1" applyAlignment="1">
      <alignment vertical="center" wrapText="1"/>
    </xf>
    <xf numFmtId="0" fontId="60" fillId="2" borderId="0" xfId="0" applyFont="1" applyFill="1" applyAlignment="1">
      <alignment wrapText="1"/>
    </xf>
    <xf numFmtId="0" fontId="46" fillId="4" borderId="1" xfId="0" applyFont="1" applyFill="1" applyBorder="1" applyAlignment="1">
      <alignment vertical="center" wrapText="1"/>
    </xf>
    <xf numFmtId="0" fontId="50" fillId="4" borderId="1" xfId="0" applyFont="1" applyFill="1" applyBorder="1" applyAlignment="1">
      <alignment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left" vertical="center" wrapText="1"/>
    </xf>
    <xf numFmtId="0" fontId="60" fillId="2" borderId="1" xfId="0" applyFont="1" applyFill="1" applyBorder="1" applyAlignment="1">
      <alignment horizontal="center" vertical="center" wrapText="1"/>
    </xf>
    <xf numFmtId="0" fontId="68" fillId="3" borderId="7" xfId="0" applyFont="1" applyFill="1" applyBorder="1" applyAlignment="1">
      <alignment wrapText="1"/>
    </xf>
    <xf numFmtId="0" fontId="68" fillId="3" borderId="1" xfId="0" applyFont="1" applyFill="1" applyBorder="1" applyAlignment="1"/>
    <xf numFmtId="0" fontId="0" fillId="4" borderId="1" xfId="0" applyFill="1" applyBorder="1" applyAlignment="1">
      <alignment vertical="center" wrapText="1"/>
    </xf>
    <xf numFmtId="0" fontId="43" fillId="4" borderId="1" xfId="0" applyFont="1" applyFill="1" applyBorder="1" applyAlignment="1">
      <alignment horizontal="left" vertical="center" wrapText="1"/>
    </xf>
    <xf numFmtId="0" fontId="53" fillId="4" borderId="1" xfId="0" applyFont="1" applyFill="1" applyBorder="1" applyAlignment="1">
      <alignment vertical="center" wrapText="1"/>
    </xf>
    <xf numFmtId="0" fontId="35" fillId="2" borderId="1" xfId="0" applyFont="1" applyFill="1" applyBorder="1" applyAlignment="1">
      <alignment vertical="center" wrapText="1"/>
    </xf>
    <xf numFmtId="0" fontId="39" fillId="4" borderId="1" xfId="0" applyFont="1" applyFill="1" applyBorder="1" applyAlignment="1">
      <alignment horizontal="left" vertical="center" wrapText="1"/>
    </xf>
    <xf numFmtId="0" fontId="36" fillId="4" borderId="1" xfId="0" applyFont="1" applyFill="1" applyBorder="1" applyAlignment="1">
      <alignment vertical="center" wrapText="1"/>
    </xf>
    <xf numFmtId="0" fontId="35" fillId="2" borderId="1"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9" fillId="4" borderId="1" xfId="0" applyFont="1" applyFill="1" applyBorder="1" applyAlignment="1">
      <alignment vertical="center" wrapText="1"/>
    </xf>
    <xf numFmtId="0" fontId="52" fillId="4" borderId="1" xfId="0" applyFont="1" applyFill="1" applyBorder="1" applyAlignment="1">
      <alignment vertical="center" wrapText="1"/>
    </xf>
    <xf numFmtId="0" fontId="35" fillId="4" borderId="1" xfId="0" applyFont="1" applyFill="1" applyBorder="1" applyAlignment="1">
      <alignment horizontal="left" vertical="center" wrapText="1"/>
    </xf>
    <xf numFmtId="0" fontId="38" fillId="4" borderId="1" xfId="0" applyFont="1" applyFill="1" applyBorder="1" applyAlignment="1">
      <alignment vertical="center" wrapText="1"/>
    </xf>
    <xf numFmtId="0" fontId="38" fillId="4" borderId="1" xfId="0" applyFont="1" applyFill="1" applyBorder="1" applyAlignment="1">
      <alignment horizontal="left" vertical="center" wrapText="1"/>
    </xf>
    <xf numFmtId="0" fontId="45" fillId="4" borderId="1" xfId="0" applyFont="1" applyFill="1" applyBorder="1" applyAlignment="1">
      <alignment vertical="center" wrapText="1"/>
    </xf>
    <xf numFmtId="0" fontId="35" fillId="4" borderId="1" xfId="0" applyFont="1" applyFill="1" applyBorder="1" applyAlignment="1">
      <alignment vertical="center" wrapText="1"/>
    </xf>
    <xf numFmtId="0" fontId="51" fillId="4" borderId="1" xfId="0" applyFont="1" applyFill="1" applyBorder="1" applyAlignment="1">
      <alignment vertical="center" wrapText="1"/>
    </xf>
    <xf numFmtId="14" fontId="0" fillId="4" borderId="4" xfId="0" applyNumberFormat="1" applyFill="1" applyBorder="1" applyAlignment="1">
      <alignment horizontal="left" vertical="center" wrapText="1"/>
    </xf>
    <xf numFmtId="0" fontId="35" fillId="4" borderId="4" xfId="0" applyFont="1" applyFill="1" applyBorder="1" applyAlignment="1">
      <alignment vertical="center" wrapText="1"/>
    </xf>
    <xf numFmtId="0" fontId="37" fillId="4" borderId="1" xfId="0" applyFont="1" applyFill="1" applyBorder="1" applyAlignment="1">
      <alignment vertical="center" wrapText="1"/>
    </xf>
    <xf numFmtId="0" fontId="40" fillId="4" borderId="1" xfId="0" applyFont="1" applyFill="1" applyBorder="1" applyAlignment="1">
      <alignment vertical="center" wrapText="1"/>
    </xf>
    <xf numFmtId="0" fontId="44" fillId="4" borderId="1" xfId="0" applyFont="1" applyFill="1" applyBorder="1" applyAlignment="1">
      <alignment vertical="center" wrapText="1"/>
    </xf>
    <xf numFmtId="0" fontId="69" fillId="2" borderId="1" xfId="0" applyFont="1" applyFill="1" applyBorder="1" applyAlignment="1">
      <alignment horizontal="left" vertical="center" wrapText="1"/>
    </xf>
    <xf numFmtId="0" fontId="69" fillId="2" borderId="1" xfId="0" applyFont="1" applyFill="1" applyBorder="1" applyAlignment="1">
      <alignment vertical="center" wrapText="1"/>
    </xf>
    <xf numFmtId="0" fontId="69" fillId="4" borderId="1" xfId="0" applyFont="1" applyFill="1" applyBorder="1" applyAlignment="1">
      <alignment horizontal="left" vertical="center" wrapText="1"/>
    </xf>
    <xf numFmtId="0" fontId="69" fillId="4" borderId="1" xfId="0" applyFont="1" applyFill="1" applyBorder="1" applyAlignment="1">
      <alignment vertical="center" wrapText="1"/>
    </xf>
    <xf numFmtId="0" fontId="56" fillId="2" borderId="1"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46" fillId="2" borderId="4" xfId="0" applyFont="1" applyFill="1" applyBorder="1" applyAlignment="1">
      <alignment vertical="center" wrapText="1"/>
    </xf>
    <xf numFmtId="0" fontId="34" fillId="4" borderId="1" xfId="0" applyFont="1" applyFill="1" applyBorder="1" applyAlignment="1">
      <alignment vertical="center" wrapText="1"/>
    </xf>
    <xf numFmtId="0" fontId="32" fillId="4"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30" fillId="3" borderId="1" xfId="0" applyFont="1" applyFill="1" applyBorder="1" applyAlignment="1"/>
    <xf numFmtId="0" fontId="30" fillId="2" borderId="1" xfId="0" applyFont="1" applyFill="1" applyBorder="1" applyAlignment="1">
      <alignment horizontal="left" vertical="center" wrapText="1"/>
    </xf>
    <xf numFmtId="0" fontId="30" fillId="2" borderId="1" xfId="0" applyFont="1" applyFill="1" applyBorder="1" applyAlignment="1">
      <alignment vertical="center" wrapText="1"/>
    </xf>
    <xf numFmtId="0" fontId="72" fillId="3" borderId="1" xfId="0" applyFont="1" applyFill="1" applyBorder="1" applyAlignment="1"/>
    <xf numFmtId="0" fontId="72" fillId="3" borderId="7" xfId="0" applyFont="1" applyFill="1" applyBorder="1" applyAlignment="1">
      <alignment wrapText="1"/>
    </xf>
    <xf numFmtId="0" fontId="73" fillId="3" borderId="1" xfId="0" applyFont="1" applyFill="1" applyBorder="1" applyAlignment="1"/>
    <xf numFmtId="0" fontId="30" fillId="4" borderId="1" xfId="0" applyFont="1" applyFill="1" applyBorder="1" applyAlignment="1">
      <alignment vertical="center" wrapText="1"/>
    </xf>
    <xf numFmtId="0" fontId="70" fillId="3" borderId="7" xfId="0" applyFont="1" applyFill="1" applyBorder="1" applyAlignment="1"/>
    <xf numFmtId="0" fontId="74" fillId="3" borderId="1" xfId="0" applyFont="1" applyFill="1" applyBorder="1" applyAlignment="1"/>
    <xf numFmtId="0" fontId="30" fillId="0" borderId="1"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29" fillId="2" borderId="1" xfId="0" applyFont="1" applyFill="1" applyBorder="1" applyAlignment="1">
      <alignment vertical="center" wrapText="1"/>
    </xf>
    <xf numFmtId="0" fontId="29" fillId="4" borderId="1" xfId="0" applyFont="1" applyFill="1" applyBorder="1" applyAlignment="1">
      <alignment vertical="center" wrapText="1"/>
    </xf>
    <xf numFmtId="0" fontId="28" fillId="4" borderId="1" xfId="0" applyFont="1" applyFill="1" applyBorder="1" applyAlignment="1" applyProtection="1">
      <alignment wrapText="1"/>
      <protection locked="0"/>
    </xf>
    <xf numFmtId="0" fontId="28" fillId="3" borderId="3" xfId="0" applyFont="1" applyFill="1" applyBorder="1" applyAlignment="1">
      <alignment wrapText="1"/>
    </xf>
    <xf numFmtId="0" fontId="28" fillId="2" borderId="1" xfId="0" applyFont="1" applyFill="1" applyBorder="1" applyAlignment="1" applyProtection="1">
      <alignment wrapText="1"/>
      <protection locked="0"/>
    </xf>
    <xf numFmtId="0" fontId="28" fillId="3" borderId="1" xfId="0" applyFont="1" applyFill="1" applyBorder="1" applyAlignment="1">
      <alignment wrapText="1"/>
    </xf>
    <xf numFmtId="0" fontId="28" fillId="0" borderId="1" xfId="0" applyFont="1" applyBorder="1" applyAlignment="1" applyProtection="1">
      <alignment wrapText="1"/>
      <protection locked="0"/>
    </xf>
    <xf numFmtId="0" fontId="28" fillId="3" borderId="14" xfId="0" applyFont="1" applyFill="1" applyBorder="1" applyAlignment="1">
      <alignment wrapText="1"/>
    </xf>
    <xf numFmtId="0" fontId="28" fillId="3" borderId="0" xfId="0" applyFont="1" applyFill="1" applyBorder="1" applyAlignment="1">
      <alignment wrapText="1"/>
    </xf>
    <xf numFmtId="0" fontId="28" fillId="3" borderId="15" xfId="0" applyFont="1" applyFill="1" applyBorder="1" applyAlignment="1">
      <alignment wrapText="1"/>
    </xf>
    <xf numFmtId="0" fontId="28" fillId="3" borderId="11" xfId="0" applyFont="1" applyFill="1" applyBorder="1" applyAlignment="1">
      <alignment wrapText="1"/>
    </xf>
    <xf numFmtId="0" fontId="28" fillId="3" borderId="2" xfId="0" applyFont="1" applyFill="1" applyBorder="1" applyAlignment="1">
      <alignment wrapText="1"/>
    </xf>
    <xf numFmtId="0" fontId="28" fillId="3" borderId="12" xfId="0" applyFont="1" applyFill="1" applyBorder="1" applyAlignment="1">
      <alignment wrapText="1"/>
    </xf>
    <xf numFmtId="0" fontId="28" fillId="3" borderId="9" xfId="0" applyFont="1" applyFill="1" applyBorder="1" applyAlignment="1">
      <alignment wrapText="1"/>
    </xf>
    <xf numFmtId="0" fontId="28" fillId="3" borderId="8" xfId="0" applyFont="1" applyFill="1" applyBorder="1" applyAlignment="1">
      <alignment wrapText="1"/>
    </xf>
    <xf numFmtId="0" fontId="28" fillId="3" borderId="10" xfId="0" applyFont="1" applyFill="1" applyBorder="1" applyAlignment="1">
      <alignment wrapText="1"/>
    </xf>
    <xf numFmtId="0" fontId="28" fillId="3" borderId="4" xfId="0" applyFont="1" applyFill="1" applyBorder="1" applyAlignment="1">
      <alignment wrapText="1"/>
    </xf>
    <xf numFmtId="0" fontId="28" fillId="3" borderId="5" xfId="0" applyFont="1" applyFill="1" applyBorder="1" applyAlignment="1">
      <alignment wrapText="1"/>
    </xf>
    <xf numFmtId="0" fontId="28" fillId="3" borderId="13" xfId="0" applyFont="1" applyFill="1" applyBorder="1" applyAlignment="1">
      <alignment wrapText="1"/>
    </xf>
    <xf numFmtId="0" fontId="28" fillId="3" borderId="0" xfId="0" applyFont="1" applyFill="1" applyAlignment="1">
      <alignment wrapText="1"/>
    </xf>
    <xf numFmtId="0" fontId="28" fillId="3" borderId="9" xfId="0" applyFont="1" applyFill="1" applyBorder="1" applyAlignment="1" applyProtection="1">
      <alignment wrapText="1"/>
      <protection locked="0"/>
    </xf>
    <xf numFmtId="0" fontId="28" fillId="4" borderId="13" xfId="0" applyFont="1" applyFill="1" applyBorder="1" applyAlignment="1" applyProtection="1">
      <alignment wrapText="1"/>
      <protection locked="0"/>
    </xf>
    <xf numFmtId="0" fontId="28" fillId="0" borderId="13" xfId="0" applyFont="1" applyBorder="1" applyAlignment="1" applyProtection="1">
      <alignment wrapText="1"/>
      <protection locked="0"/>
    </xf>
    <xf numFmtId="0" fontId="28" fillId="3" borderId="6" xfId="0" applyFont="1" applyFill="1" applyBorder="1" applyAlignment="1">
      <alignment wrapText="1"/>
    </xf>
    <xf numFmtId="0" fontId="28" fillId="3" borderId="7" xfId="0" applyFont="1" applyFill="1" applyBorder="1" applyAlignment="1">
      <alignment wrapText="1"/>
    </xf>
    <xf numFmtId="0" fontId="28" fillId="3" borderId="6" xfId="0" applyFont="1" applyFill="1" applyBorder="1" applyAlignment="1" applyProtection="1">
      <alignment wrapText="1"/>
      <protection locked="0"/>
    </xf>
    <xf numFmtId="0" fontId="28" fillId="4" borderId="4" xfId="0" applyFont="1" applyFill="1" applyBorder="1" applyAlignment="1" applyProtection="1">
      <alignment wrapText="1"/>
      <protection locked="0"/>
    </xf>
    <xf numFmtId="0" fontId="28" fillId="3" borderId="1" xfId="0" applyFont="1" applyFill="1" applyBorder="1" applyAlignment="1" applyProtection="1">
      <alignment wrapText="1"/>
      <protection locked="0"/>
    </xf>
    <xf numFmtId="0" fontId="28" fillId="4" borderId="1" xfId="0" applyFont="1" applyFill="1" applyBorder="1" applyAlignment="1">
      <alignment wrapText="1"/>
    </xf>
    <xf numFmtId="0" fontId="28" fillId="0" borderId="1" xfId="0" applyFont="1" applyFill="1" applyBorder="1" applyAlignment="1" applyProtection="1">
      <alignment wrapText="1"/>
      <protection locked="0"/>
    </xf>
    <xf numFmtId="0" fontId="48" fillId="2" borderId="1" xfId="0" applyFont="1" applyFill="1" applyBorder="1" applyAlignment="1">
      <alignment vertical="center" wrapText="1"/>
    </xf>
    <xf numFmtId="0" fontId="75" fillId="0" borderId="0" xfId="0" applyFont="1" applyAlignment="1">
      <alignment wrapText="1"/>
    </xf>
    <xf numFmtId="0" fontId="27" fillId="2" borderId="1" xfId="0" applyFont="1" applyFill="1" applyBorder="1" applyAlignment="1">
      <alignment vertical="center" wrapText="1"/>
    </xf>
    <xf numFmtId="0" fontId="28" fillId="4" borderId="6" xfId="0" applyFont="1" applyFill="1" applyBorder="1" applyAlignment="1" applyProtection="1">
      <alignment wrapText="1"/>
      <protection locked="0"/>
    </xf>
    <xf numFmtId="0" fontId="30" fillId="5" borderId="1" xfId="0" applyFont="1" applyFill="1" applyBorder="1" applyAlignment="1"/>
    <xf numFmtId="0" fontId="26" fillId="4" borderId="1" xfId="0" applyFont="1" applyFill="1" applyBorder="1" applyAlignment="1">
      <alignment vertical="center" wrapText="1"/>
    </xf>
    <xf numFmtId="0" fontId="72" fillId="3" borderId="0" xfId="0" applyFont="1" applyFill="1" applyBorder="1" applyAlignment="1">
      <alignment wrapText="1"/>
    </xf>
    <xf numFmtId="0" fontId="25" fillId="2" borderId="1" xfId="0" applyFont="1" applyFill="1" applyBorder="1" applyAlignment="1">
      <alignment vertical="center" wrapText="1"/>
    </xf>
    <xf numFmtId="0" fontId="70" fillId="5" borderId="1" xfId="0" applyFont="1" applyFill="1" applyBorder="1" applyAlignment="1"/>
    <xf numFmtId="0" fontId="25" fillId="4" borderId="1" xfId="0" applyFont="1" applyFill="1" applyBorder="1" applyAlignment="1">
      <alignment horizontal="left" vertical="center" wrapText="1"/>
    </xf>
    <xf numFmtId="0" fontId="25" fillId="4" borderId="1" xfId="0" applyFont="1" applyFill="1" applyBorder="1" applyAlignment="1">
      <alignment vertical="center" wrapText="1"/>
    </xf>
    <xf numFmtId="0" fontId="24" fillId="4" borderId="1" xfId="0" applyFont="1" applyFill="1" applyBorder="1" applyAlignment="1">
      <alignment horizontal="left" vertical="center" wrapText="1"/>
    </xf>
    <xf numFmtId="0" fontId="24" fillId="4" borderId="1" xfId="0" applyFont="1" applyFill="1" applyBorder="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horizontal="left" vertical="center" wrapText="1"/>
    </xf>
    <xf numFmtId="0" fontId="70" fillId="2" borderId="1" xfId="0" applyFont="1" applyFill="1" applyBorder="1" applyAlignment="1" applyProtection="1">
      <alignment wrapText="1"/>
      <protection locked="0"/>
    </xf>
    <xf numFmtId="0" fontId="70" fillId="4" borderId="1" xfId="0" applyFont="1" applyFill="1" applyBorder="1" applyAlignment="1" applyProtection="1">
      <alignment wrapText="1"/>
      <protection locked="0"/>
    </xf>
    <xf numFmtId="0" fontId="70" fillId="0" borderId="1" xfId="0" applyFont="1" applyBorder="1" applyAlignment="1" applyProtection="1">
      <alignment wrapText="1"/>
      <protection locked="0"/>
    </xf>
    <xf numFmtId="0" fontId="28" fillId="2" borderId="1" xfId="0" applyFont="1" applyFill="1" applyBorder="1" applyAlignment="1">
      <alignment wrapText="1"/>
    </xf>
    <xf numFmtId="0" fontId="23"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72" fillId="3" borderId="6" xfId="0" applyFont="1" applyFill="1" applyBorder="1" applyAlignment="1">
      <alignment wrapText="1"/>
    </xf>
    <xf numFmtId="0" fontId="72" fillId="3" borderId="3" xfId="0" applyFont="1" applyFill="1" applyBorder="1" applyAlignment="1">
      <alignment wrapText="1"/>
    </xf>
    <xf numFmtId="0" fontId="72" fillId="3" borderId="14" xfId="0" applyFont="1" applyFill="1" applyBorder="1" applyAlignment="1">
      <alignment wrapText="1"/>
    </xf>
    <xf numFmtId="0" fontId="72" fillId="3" borderId="15" xfId="0" applyFont="1" applyFill="1" applyBorder="1" applyAlignment="1">
      <alignment wrapText="1"/>
    </xf>
    <xf numFmtId="0" fontId="72" fillId="3" borderId="11" xfId="0" applyFont="1" applyFill="1" applyBorder="1" applyAlignment="1">
      <alignment wrapText="1"/>
    </xf>
    <xf numFmtId="0" fontId="72" fillId="3" borderId="2" xfId="0" applyFont="1" applyFill="1" applyBorder="1" applyAlignment="1">
      <alignment wrapText="1"/>
    </xf>
    <xf numFmtId="0" fontId="72" fillId="3" borderId="12" xfId="0" applyFont="1" applyFill="1" applyBorder="1" applyAlignment="1">
      <alignment wrapText="1"/>
    </xf>
    <xf numFmtId="0" fontId="72" fillId="3" borderId="9" xfId="0" applyFont="1" applyFill="1" applyBorder="1" applyAlignment="1">
      <alignment wrapText="1"/>
    </xf>
    <xf numFmtId="0" fontId="72" fillId="3" borderId="8" xfId="0" applyFont="1" applyFill="1" applyBorder="1" applyAlignment="1">
      <alignment wrapText="1"/>
    </xf>
    <xf numFmtId="0" fontId="72" fillId="3" borderId="10" xfId="0" applyFont="1" applyFill="1" applyBorder="1" applyAlignment="1">
      <alignment wrapText="1"/>
    </xf>
    <xf numFmtId="0" fontId="72" fillId="3" borderId="4" xfId="0" applyFont="1" applyFill="1" applyBorder="1" applyAlignment="1">
      <alignment wrapText="1"/>
    </xf>
    <xf numFmtId="0" fontId="72" fillId="3" borderId="5" xfId="0" applyFont="1" applyFill="1" applyBorder="1" applyAlignment="1">
      <alignment wrapText="1"/>
    </xf>
    <xf numFmtId="0" fontId="72" fillId="3" borderId="13" xfId="0" applyFont="1" applyFill="1" applyBorder="1" applyAlignment="1">
      <alignment wrapText="1"/>
    </xf>
    <xf numFmtId="0" fontId="72" fillId="3" borderId="0" xfId="0" applyFont="1" applyFill="1" applyAlignment="1">
      <alignment wrapText="1"/>
    </xf>
    <xf numFmtId="0" fontId="72" fillId="3" borderId="9" xfId="0" applyFont="1" applyFill="1" applyBorder="1" applyAlignment="1" applyProtection="1">
      <alignment wrapText="1"/>
      <protection locked="0"/>
    </xf>
    <xf numFmtId="0" fontId="72" fillId="3" borderId="1" xfId="0" applyFont="1" applyFill="1" applyBorder="1" applyAlignment="1" applyProtection="1">
      <alignment wrapText="1"/>
      <protection locked="0"/>
    </xf>
    <xf numFmtId="0" fontId="23" fillId="4" borderId="1"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1" xfId="0" applyFont="1" applyFill="1" applyBorder="1" applyAlignment="1">
      <alignment vertical="center" wrapText="1"/>
    </xf>
    <xf numFmtId="0" fontId="23" fillId="4" borderId="13" xfId="0" applyFont="1" applyFill="1" applyBorder="1" applyAlignment="1">
      <alignment vertical="center" wrapText="1"/>
    </xf>
    <xf numFmtId="0" fontId="28" fillId="2" borderId="13" xfId="0" applyFont="1" applyFill="1" applyBorder="1" applyAlignment="1" applyProtection="1">
      <alignment wrapText="1"/>
      <protection locked="0"/>
    </xf>
    <xf numFmtId="0" fontId="22" fillId="4" borderId="1" xfId="0" applyFont="1" applyFill="1" applyBorder="1" applyAlignment="1">
      <alignment vertical="center" wrapText="1"/>
    </xf>
    <xf numFmtId="0" fontId="22" fillId="4"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2" borderId="1" xfId="0" applyFont="1" applyFill="1" applyBorder="1" applyAlignment="1">
      <alignment vertical="center" wrapText="1"/>
    </xf>
    <xf numFmtId="0" fontId="0" fillId="6" borderId="4" xfId="0" applyFill="1" applyBorder="1" applyAlignment="1">
      <alignment wrapText="1"/>
    </xf>
    <xf numFmtId="0" fontId="28" fillId="6" borderId="4" xfId="0" applyFont="1" applyFill="1" applyBorder="1" applyAlignment="1">
      <alignment wrapText="1"/>
    </xf>
    <xf numFmtId="14" fontId="0" fillId="6" borderId="4" xfId="0" applyNumberFormat="1" applyFill="1" applyBorder="1" applyAlignment="1">
      <alignment horizontal="left" vertical="center" wrapText="1"/>
    </xf>
    <xf numFmtId="0" fontId="35" fillId="6" borderId="4" xfId="0" applyFont="1" applyFill="1" applyBorder="1" applyAlignment="1">
      <alignment vertical="center" wrapText="1"/>
    </xf>
    <xf numFmtId="0" fontId="20" fillId="6" borderId="4" xfId="0" applyFont="1" applyFill="1" applyBorder="1" applyAlignment="1">
      <alignment vertical="center" wrapText="1"/>
    </xf>
    <xf numFmtId="0" fontId="20" fillId="4" borderId="4" xfId="0" applyFont="1" applyFill="1" applyBorder="1" applyAlignment="1">
      <alignment vertical="center" wrapText="1"/>
    </xf>
    <xf numFmtId="0" fontId="20" fillId="2" borderId="1" xfId="0" applyFont="1" applyFill="1" applyBorder="1" applyAlignment="1">
      <alignment vertical="center" wrapText="1"/>
    </xf>
    <xf numFmtId="0" fontId="28" fillId="6" borderId="1" xfId="0" applyFont="1" applyFill="1" applyBorder="1" applyAlignment="1" applyProtection="1">
      <alignment wrapText="1"/>
      <protection locked="0"/>
    </xf>
    <xf numFmtId="0" fontId="35" fillId="6" borderId="1" xfId="0" applyFont="1" applyFill="1" applyBorder="1" applyAlignment="1">
      <alignment horizontal="left" vertical="center" wrapText="1"/>
    </xf>
    <xf numFmtId="0" fontId="19" fillId="4" borderId="1" xfId="0" applyFont="1" applyFill="1" applyBorder="1" applyAlignment="1">
      <alignment vertical="center" wrapText="1"/>
    </xf>
    <xf numFmtId="0" fontId="33" fillId="4"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2" borderId="1" xfId="0" applyFont="1" applyFill="1" applyBorder="1" applyAlignment="1">
      <alignment vertical="center" wrapText="1"/>
    </xf>
    <xf numFmtId="0" fontId="19" fillId="0" borderId="1" xfId="0" applyFont="1" applyFill="1" applyBorder="1" applyAlignment="1">
      <alignment horizontal="left" vertical="center" wrapText="1"/>
    </xf>
    <xf numFmtId="0" fontId="31" fillId="4" borderId="1" xfId="0" applyFont="1" applyFill="1" applyBorder="1" applyAlignment="1">
      <alignment vertical="center" wrapText="1"/>
    </xf>
    <xf numFmtId="0" fontId="28" fillId="6" borderId="1" xfId="0" applyFont="1" applyFill="1" applyBorder="1" applyAlignment="1">
      <alignment wrapText="1"/>
    </xf>
    <xf numFmtId="0" fontId="28" fillId="2" borderId="4" xfId="0" applyFont="1" applyFill="1" applyBorder="1" applyAlignment="1" applyProtection="1">
      <alignment wrapText="1"/>
      <protection locked="0"/>
    </xf>
    <xf numFmtId="0" fontId="18"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vertical="center" wrapText="1"/>
    </xf>
    <xf numFmtId="0" fontId="17" fillId="4" borderId="1" xfId="0" applyFont="1" applyFill="1" applyBorder="1" applyAlignment="1">
      <alignment horizontal="left" vertical="center" wrapText="1"/>
    </xf>
    <xf numFmtId="0" fontId="17" fillId="2" borderId="1" xfId="0" applyFont="1" applyFill="1" applyBorder="1" applyAlignment="1">
      <alignment vertical="center" wrapText="1"/>
    </xf>
    <xf numFmtId="0" fontId="71" fillId="2" borderId="1" xfId="0" applyFont="1" applyFill="1" applyBorder="1" applyAlignment="1">
      <alignment vertical="center" wrapText="1"/>
    </xf>
    <xf numFmtId="0" fontId="17" fillId="4" borderId="1" xfId="0" applyFont="1" applyFill="1" applyBorder="1" applyAlignment="1">
      <alignment vertical="center" wrapText="1"/>
    </xf>
    <xf numFmtId="16" fontId="17" fillId="2" borderId="1" xfId="0" applyNumberFormat="1" applyFont="1" applyFill="1" applyBorder="1" applyAlignment="1">
      <alignment horizontal="left" vertical="center" wrapText="1"/>
    </xf>
    <xf numFmtId="0" fontId="17" fillId="2" borderId="1" xfId="0" applyFont="1" applyFill="1" applyBorder="1" applyAlignment="1">
      <alignment horizontal="left" vertical="center" wrapText="1"/>
    </xf>
    <xf numFmtId="14" fontId="17" fillId="2" borderId="1" xfId="0" applyNumberFormat="1" applyFont="1" applyFill="1" applyBorder="1" applyAlignment="1">
      <alignment horizontal="left" vertical="center" wrapText="1"/>
    </xf>
    <xf numFmtId="0" fontId="0" fillId="3" borderId="1" xfId="0" applyFill="1" applyBorder="1" applyAlignment="1">
      <alignment wrapText="1"/>
    </xf>
    <xf numFmtId="0" fontId="60" fillId="2" borderId="1" xfId="0" applyFont="1" applyFill="1" applyBorder="1" applyAlignment="1">
      <alignment vertical="center" wrapText="1"/>
    </xf>
    <xf numFmtId="0" fontId="17" fillId="2" borderId="1" xfId="0" applyFont="1" applyFill="1" applyBorder="1" applyAlignment="1">
      <alignment vertical="center" wrapText="1"/>
    </xf>
    <xf numFmtId="0" fontId="0" fillId="0" borderId="0" xfId="0" applyAlignment="1">
      <alignment wrapText="1"/>
    </xf>
    <xf numFmtId="0" fontId="60"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0" fillId="2" borderId="1" xfId="0" applyFill="1" applyBorder="1" applyAlignment="1">
      <alignment horizontal="left" vertical="center" wrapText="1"/>
    </xf>
    <xf numFmtId="0" fontId="17" fillId="4" borderId="1" xfId="0" applyFont="1" applyFill="1" applyBorder="1" applyAlignment="1">
      <alignment vertical="center" wrapText="1"/>
    </xf>
    <xf numFmtId="0" fontId="68" fillId="3" borderId="7" xfId="0" applyFont="1" applyFill="1" applyBorder="1" applyAlignment="1">
      <alignment wrapText="1"/>
    </xf>
    <xf numFmtId="0" fontId="17" fillId="4" borderId="1" xfId="0" applyFont="1" applyFill="1" applyBorder="1" applyAlignment="1">
      <alignment horizontal="left" vertical="center" wrapText="1"/>
    </xf>
    <xf numFmtId="0" fontId="72" fillId="3" borderId="1" xfId="0" applyFont="1" applyFill="1" applyBorder="1" applyAlignment="1"/>
    <xf numFmtId="0" fontId="73" fillId="3" borderId="1" xfId="0" applyFont="1" applyFill="1" applyBorder="1" applyAlignment="1"/>
    <xf numFmtId="0" fontId="70" fillId="5" borderId="1" xfId="0" applyFont="1" applyFill="1" applyBorder="1" applyAlignment="1"/>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6" fillId="4" borderId="1" xfId="0" applyFont="1" applyFill="1" applyBorder="1" applyAlignment="1">
      <alignment vertical="center" wrapText="1"/>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4" borderId="1" xfId="0" applyFont="1" applyFill="1" applyBorder="1" applyAlignment="1">
      <alignment vertical="center" wrapText="1"/>
    </xf>
    <xf numFmtId="16" fontId="0" fillId="2" borderId="1" xfId="0" applyNumberForma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4" fillId="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2" borderId="1" xfId="0"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left" vertical="center" wrapText="1"/>
    </xf>
    <xf numFmtId="0" fontId="0" fillId="0" borderId="0" xfId="0" applyAlignment="1">
      <alignment horizontal="center" wrapText="1"/>
    </xf>
    <xf numFmtId="0" fontId="72" fillId="3" borderId="7" xfId="0" applyFont="1" applyFill="1" applyBorder="1" applyAlignment="1"/>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9" fillId="2" borderId="1" xfId="0" applyFont="1" applyFill="1" applyBorder="1" applyAlignment="1">
      <alignmen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9" fillId="6"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vertical="center" wrapText="1"/>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16"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76" fillId="3" borderId="1" xfId="0" applyFont="1" applyFill="1" applyBorder="1" applyAlignment="1"/>
    <xf numFmtId="0" fontId="7" fillId="4" borderId="1" xfId="0" applyFont="1" applyFill="1" applyBorder="1" applyAlignment="1">
      <alignment vertical="center" wrapText="1"/>
    </xf>
    <xf numFmtId="0" fontId="7" fillId="2" borderId="1" xfId="0" applyFont="1" applyFill="1" applyBorder="1" applyAlignment="1">
      <alignment vertical="center" wrapText="1"/>
    </xf>
    <xf numFmtId="0" fontId="7" fillId="5" borderId="1" xfId="0" applyFont="1" applyFill="1" applyBorder="1" applyAlignment="1"/>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80" fillId="0" borderId="1" xfId="0" applyFont="1" applyBorder="1" applyAlignment="1">
      <alignment horizontal="left" vertical="center" wrapText="1"/>
    </xf>
    <xf numFmtId="0" fontId="79" fillId="7" borderId="1" xfId="0" applyFont="1" applyFill="1" applyBorder="1" applyAlignment="1" applyProtection="1">
      <alignment wrapText="1"/>
      <protection locked="0"/>
    </xf>
    <xf numFmtId="0" fontId="5" fillId="4" borderId="1" xfId="0" applyFont="1" applyFill="1" applyBorder="1" applyAlignment="1">
      <alignment vertical="center" wrapText="1"/>
    </xf>
    <xf numFmtId="0" fontId="5" fillId="2" borderId="1" xfId="0" applyFont="1" applyFill="1" applyBorder="1" applyAlignment="1" applyProtection="1">
      <alignment wrapText="1"/>
      <protection locked="0"/>
    </xf>
    <xf numFmtId="0" fontId="55"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74" fillId="3" borderId="7" xfId="0" applyFont="1" applyFill="1" applyBorder="1" applyAlignment="1">
      <alignment wrapText="1"/>
    </xf>
    <xf numFmtId="0" fontId="3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0" borderId="1" xfId="0" applyFont="1" applyBorder="1" applyAlignment="1" applyProtection="1">
      <alignment wrapText="1"/>
      <protection locked="0"/>
    </xf>
    <xf numFmtId="0" fontId="2" fillId="2" borderId="1" xfId="0" applyFont="1" applyFill="1" applyBorder="1" applyAlignment="1">
      <alignment vertical="center" wrapText="1"/>
    </xf>
    <xf numFmtId="0" fontId="2" fillId="2" borderId="6" xfId="0" applyFont="1" applyFill="1" applyBorder="1" applyAlignment="1">
      <alignment horizontal="left" vertical="center" wrapText="1"/>
    </xf>
    <xf numFmtId="0" fontId="0" fillId="0" borderId="3" xfId="0" applyBorder="1" applyAlignment="1">
      <alignment horizontal="left" wrapText="1"/>
    </xf>
    <xf numFmtId="0" fontId="0" fillId="0" borderId="7" xfId="0" applyBorder="1" applyAlignment="1">
      <alignment horizontal="left" wrapText="1"/>
    </xf>
    <xf numFmtId="0" fontId="61" fillId="2" borderId="6" xfId="0"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center" wrapText="1"/>
    </xf>
    <xf numFmtId="0" fontId="62" fillId="0" borderId="0" xfId="0" applyFont="1" applyAlignment="1">
      <alignment horizontal="center" wrapText="1"/>
    </xf>
    <xf numFmtId="0" fontId="78" fillId="0" borderId="2" xfId="0" applyFont="1" applyBorder="1" applyAlignment="1" applyProtection="1">
      <alignment horizontal="center" vertical="center" wrapText="1"/>
      <protection locked="0"/>
    </xf>
    <xf numFmtId="0" fontId="63" fillId="0" borderId="3" xfId="0" applyFont="1" applyBorder="1" applyAlignment="1">
      <alignment horizont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EBFF"/>
      <color rgb="FFFFF3FF"/>
      <color rgb="FFFFFFFF"/>
      <color rgb="FFFFEFFF"/>
      <color rgb="FFFFCCCC"/>
      <color rgb="FFFFFF99"/>
      <color rgb="FFFF9999"/>
      <color rgb="FFFFCC99"/>
      <color rgb="FFFFFFCC"/>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977"/>
  <sheetViews>
    <sheetView tabSelected="1" view="pageBreakPreview" zoomScale="110" zoomScaleNormal="100" zoomScaleSheetLayoutView="110" workbookViewId="0">
      <pane xSplit="7" ySplit="8" topLeftCell="H967" activePane="bottomRight" state="frozen"/>
      <selection pane="topRight" activeCell="H1" sqref="H1"/>
      <selection pane="bottomLeft" activeCell="A7" sqref="A7"/>
      <selection pane="bottomRight" activeCell="H976" sqref="H976:O976"/>
    </sheetView>
  </sheetViews>
  <sheetFormatPr defaultRowHeight="15" x14ac:dyDescent="0.25"/>
  <cols>
    <col min="1" max="1" width="3.5703125" style="15" customWidth="1"/>
    <col min="2" max="2" width="10.28515625" style="22" customWidth="1"/>
    <col min="3" max="3" width="51.42578125" style="15" customWidth="1"/>
    <col min="4" max="6" width="12.85546875" style="15" customWidth="1"/>
    <col min="7" max="7" width="11" style="15" customWidth="1"/>
    <col min="8" max="8" width="12.85546875" style="48" customWidth="1"/>
    <col min="9" max="11" width="12.7109375" style="15" customWidth="1"/>
    <col min="12" max="13" width="15.85546875" style="15" customWidth="1"/>
    <col min="14" max="15" width="15.7109375" style="37" customWidth="1"/>
    <col min="16" max="16384" width="9.140625" style="15"/>
  </cols>
  <sheetData>
    <row r="1" spans="1:15" x14ac:dyDescent="0.25">
      <c r="A1" s="150">
        <v>32</v>
      </c>
    </row>
    <row r="2" spans="1:15" x14ac:dyDescent="0.25">
      <c r="M2" s="17"/>
      <c r="N2" s="17"/>
      <c r="O2" s="38"/>
    </row>
    <row r="3" spans="1:15" s="48" customFormat="1" x14ac:dyDescent="0.25">
      <c r="B3" s="22"/>
      <c r="M3" s="17"/>
      <c r="N3" s="38"/>
      <c r="O3" s="38"/>
    </row>
    <row r="4" spans="1:15" s="48" customFormat="1" x14ac:dyDescent="0.25">
      <c r="B4" s="22"/>
      <c r="M4" s="17"/>
      <c r="N4" s="38"/>
      <c r="O4" s="38"/>
    </row>
    <row r="5" spans="1:15" s="48" customFormat="1" ht="21" x14ac:dyDescent="0.35">
      <c r="B5" s="303" t="s">
        <v>751</v>
      </c>
      <c r="C5" s="303"/>
      <c r="D5" s="303"/>
      <c r="E5" s="303"/>
      <c r="F5" s="303"/>
      <c r="G5" s="303"/>
      <c r="H5" s="303"/>
      <c r="I5" s="303"/>
      <c r="J5" s="303"/>
      <c r="K5" s="303"/>
      <c r="L5" s="303"/>
      <c r="M5" s="303"/>
      <c r="N5" s="303"/>
      <c r="O5" s="303"/>
    </row>
    <row r="6" spans="1:15" s="48" customFormat="1" ht="23.25" x14ac:dyDescent="0.25">
      <c r="B6" s="23"/>
      <c r="C6" s="18" t="s">
        <v>12</v>
      </c>
      <c r="D6" s="304" t="s">
        <v>1634</v>
      </c>
      <c r="E6" s="304"/>
      <c r="F6" s="304"/>
      <c r="G6" s="304"/>
      <c r="H6" s="304"/>
      <c r="I6" s="304"/>
      <c r="J6" s="304"/>
      <c r="K6" s="17"/>
      <c r="L6" s="17"/>
      <c r="M6" s="17"/>
      <c r="N6" s="38"/>
      <c r="O6" s="38"/>
    </row>
    <row r="7" spans="1:15" s="48" customFormat="1" x14ac:dyDescent="0.25">
      <c r="B7" s="22"/>
      <c r="D7" s="305" t="s">
        <v>250</v>
      </c>
      <c r="E7" s="305"/>
      <c r="F7" s="305"/>
      <c r="G7" s="305"/>
      <c r="H7" s="305"/>
      <c r="I7" s="305"/>
      <c r="J7" s="305"/>
      <c r="N7" s="37"/>
      <c r="O7" s="37"/>
    </row>
    <row r="8" spans="1:15" s="19" customFormat="1" ht="114.75" x14ac:dyDescent="0.25">
      <c r="B8" s="1"/>
      <c r="C8" s="1" t="s">
        <v>0</v>
      </c>
      <c r="D8" s="1" t="s">
        <v>790</v>
      </c>
      <c r="E8" s="1" t="s">
        <v>9</v>
      </c>
      <c r="F8" s="1" t="s">
        <v>13</v>
      </c>
      <c r="G8" s="1" t="s">
        <v>11</v>
      </c>
      <c r="H8" s="1" t="s">
        <v>752</v>
      </c>
      <c r="I8" s="1" t="s">
        <v>10</v>
      </c>
      <c r="J8" s="1" t="s">
        <v>14</v>
      </c>
      <c r="K8" s="1" t="s">
        <v>15</v>
      </c>
      <c r="L8" s="8" t="s">
        <v>743</v>
      </c>
      <c r="M8" s="9" t="s">
        <v>789</v>
      </c>
      <c r="N8" s="70" t="s">
        <v>7</v>
      </c>
      <c r="O8" s="70" t="s">
        <v>792</v>
      </c>
    </row>
    <row r="9" spans="1:15" s="19" customFormat="1" x14ac:dyDescent="0.25">
      <c r="B9" s="61" t="s">
        <v>1</v>
      </c>
      <c r="C9" s="6" t="s">
        <v>71</v>
      </c>
      <c r="D9" s="170"/>
      <c r="E9" s="171"/>
      <c r="F9" s="171"/>
      <c r="G9" s="171"/>
      <c r="H9" s="171"/>
      <c r="I9" s="171"/>
      <c r="J9" s="171"/>
      <c r="K9" s="171"/>
      <c r="L9" s="171"/>
      <c r="M9" s="171"/>
      <c r="N9" s="122"/>
      <c r="O9" s="71"/>
    </row>
    <row r="10" spans="1:15" s="20" customFormat="1" ht="30" x14ac:dyDescent="0.25">
      <c r="B10" s="61" t="s">
        <v>2</v>
      </c>
      <c r="C10" s="156" t="s">
        <v>72</v>
      </c>
      <c r="D10" s="170"/>
      <c r="E10" s="171"/>
      <c r="F10" s="171"/>
      <c r="G10" s="171"/>
      <c r="H10" s="171"/>
      <c r="I10" s="171"/>
      <c r="J10" s="171"/>
      <c r="K10" s="171"/>
      <c r="L10" s="171"/>
      <c r="M10" s="171"/>
      <c r="N10" s="122"/>
      <c r="O10" s="71"/>
    </row>
    <row r="11" spans="1:15" ht="30" x14ac:dyDescent="0.25">
      <c r="B11" s="47" t="s">
        <v>68</v>
      </c>
      <c r="C11" s="5" t="s">
        <v>1197</v>
      </c>
      <c r="D11" s="2">
        <f>SUM(E11:L11)</f>
        <v>65</v>
      </c>
      <c r="E11" s="164">
        <v>11</v>
      </c>
      <c r="F11" s="164">
        <v>4</v>
      </c>
      <c r="G11" s="164">
        <v>47</v>
      </c>
      <c r="H11" s="164">
        <v>0</v>
      </c>
      <c r="I11" s="164">
        <v>3</v>
      </c>
      <c r="J11" s="164">
        <v>0</v>
      </c>
      <c r="K11" s="164">
        <v>0</v>
      </c>
      <c r="L11" s="164">
        <v>0</v>
      </c>
      <c r="M11" s="164">
        <v>1</v>
      </c>
      <c r="N11" s="72"/>
      <c r="O11" s="157" t="str">
        <f>IF(NOT((M11=0)*AND(H11+I11+J11&gt;1)),"   ","Обратить внимание на заполнение столбца М (адм. центры субъектов РФ) - они есть всех кроме Московской и Ленинградской областей, а также городов федерального значения Москвы, Санкт-Петербурга и Севастополя)")</f>
        <v xml:space="preserve">   </v>
      </c>
    </row>
    <row r="12" spans="1:15" ht="30" x14ac:dyDescent="0.25">
      <c r="B12" s="47" t="s">
        <v>69</v>
      </c>
      <c r="C12" s="5" t="s">
        <v>1514</v>
      </c>
      <c r="D12" s="2">
        <f>SUM(E12:L12)</f>
        <v>65</v>
      </c>
      <c r="E12" s="164">
        <v>11</v>
      </c>
      <c r="F12" s="164">
        <v>4</v>
      </c>
      <c r="G12" s="164">
        <v>47</v>
      </c>
      <c r="H12" s="164">
        <v>0</v>
      </c>
      <c r="I12" s="164">
        <v>3</v>
      </c>
      <c r="J12" s="164">
        <v>0</v>
      </c>
      <c r="K12" s="164">
        <v>0</v>
      </c>
      <c r="L12" s="164">
        <v>0</v>
      </c>
      <c r="M12" s="164">
        <v>1</v>
      </c>
      <c r="N12" s="72"/>
      <c r="O12" s="72"/>
    </row>
    <row r="13" spans="1:15" ht="30" x14ac:dyDescent="0.25">
      <c r="B13" s="47" t="s">
        <v>70</v>
      </c>
      <c r="C13" s="5" t="s">
        <v>1198</v>
      </c>
      <c r="D13" s="2">
        <f>SUM(E13:L13)</f>
        <v>65</v>
      </c>
      <c r="E13" s="164">
        <v>11</v>
      </c>
      <c r="F13" s="164">
        <v>5</v>
      </c>
      <c r="G13" s="164">
        <v>46</v>
      </c>
      <c r="H13" s="164">
        <v>0</v>
      </c>
      <c r="I13" s="164">
        <v>3</v>
      </c>
      <c r="J13" s="164">
        <v>0</v>
      </c>
      <c r="K13" s="164">
        <v>0</v>
      </c>
      <c r="L13" s="164">
        <v>0</v>
      </c>
      <c r="M13" s="164">
        <v>1</v>
      </c>
      <c r="N13" s="72"/>
      <c r="O13" s="72"/>
    </row>
    <row r="14" spans="1:15" s="48" customFormat="1" ht="45" x14ac:dyDescent="0.25">
      <c r="B14" s="55" t="s">
        <v>793</v>
      </c>
      <c r="C14" s="73" t="s">
        <v>1199</v>
      </c>
      <c r="D14" s="2">
        <f>SUM(E14:L14)</f>
        <v>65</v>
      </c>
      <c r="E14" s="165">
        <v>11</v>
      </c>
      <c r="F14" s="165">
        <v>5</v>
      </c>
      <c r="G14" s="165">
        <v>46</v>
      </c>
      <c r="H14" s="165">
        <v>0</v>
      </c>
      <c r="I14" s="165">
        <v>3</v>
      </c>
      <c r="J14" s="165">
        <v>0</v>
      </c>
      <c r="K14" s="165">
        <v>0</v>
      </c>
      <c r="L14" s="165">
        <v>0</v>
      </c>
      <c r="M14" s="164">
        <v>1</v>
      </c>
      <c r="N14" s="72"/>
      <c r="O14" s="157" t="str">
        <f>IF(((D14=D11)*AND(E14=E11)*AND(F14=F11)*AND(G14=G11)*AND(H14=H11)*AND(I14=I11)*AND(J14=J11)*AND(K14=K11)*AND(L14=L11)*AND(M14=M11)),"   ","Нужно заполнить пункт 1 текстовой формы - расхождения между данными субъектов РФ и данными реестра...)")</f>
        <v>Нужно заполнить пункт 1 текстовой формы - расхождения между данными субъектов РФ и данными реестра...)</v>
      </c>
    </row>
    <row r="15" spans="1:15" s="230" customFormat="1" ht="45" x14ac:dyDescent="0.25">
      <c r="B15" s="240" t="s">
        <v>1200</v>
      </c>
      <c r="C15" s="241" t="s">
        <v>1201</v>
      </c>
      <c r="D15" s="170"/>
      <c r="E15" s="171"/>
      <c r="F15" s="171"/>
      <c r="G15" s="171"/>
      <c r="H15" s="171"/>
      <c r="I15" s="171"/>
      <c r="J15" s="171"/>
      <c r="K15" s="171"/>
      <c r="L15" s="171"/>
      <c r="M15" s="171"/>
      <c r="N15" s="122"/>
      <c r="O15" s="235"/>
    </row>
    <row r="16" spans="1:15" s="230" customFormat="1" x14ac:dyDescent="0.25">
      <c r="B16" s="55" t="s">
        <v>1203</v>
      </c>
      <c r="C16" s="73" t="s">
        <v>1204</v>
      </c>
      <c r="D16" s="227">
        <f>SUM(E16:L16)</f>
        <v>65</v>
      </c>
      <c r="E16" s="165">
        <v>11</v>
      </c>
      <c r="F16" s="165">
        <v>4</v>
      </c>
      <c r="G16" s="165">
        <v>47</v>
      </c>
      <c r="H16" s="165">
        <v>0</v>
      </c>
      <c r="I16" s="165">
        <v>3</v>
      </c>
      <c r="J16" s="165">
        <v>0</v>
      </c>
      <c r="K16" s="165">
        <v>0</v>
      </c>
      <c r="L16" s="165">
        <v>0</v>
      </c>
      <c r="M16" s="164">
        <v>1</v>
      </c>
      <c r="N16" s="72"/>
      <c r="O16" s="239" t="str">
        <f>IF(((D16=D11)*AND(E16=E11)*AND(F16=F11)*AND(G16=G11)*AND(H16=H11)*AND(I16=I11)*AND(J16=J11)*AND(K16=K11)*AND(L16=L11)*AND(M16=M11)),"   ","Нужно заполнить пункт 14 текстовой формы (планируемые изменения...)")</f>
        <v xml:space="preserve">   </v>
      </c>
    </row>
    <row r="17" spans="2:15" s="230" customFormat="1" x14ac:dyDescent="0.25">
      <c r="B17" s="55" t="s">
        <v>1202</v>
      </c>
      <c r="C17" s="73" t="s">
        <v>1205</v>
      </c>
      <c r="D17" s="227">
        <f>SUM(E17:L17)</f>
        <v>65</v>
      </c>
      <c r="E17" s="165">
        <v>11</v>
      </c>
      <c r="F17" s="165">
        <v>4</v>
      </c>
      <c r="G17" s="165">
        <v>47</v>
      </c>
      <c r="H17" s="165">
        <v>0</v>
      </c>
      <c r="I17" s="165">
        <v>3</v>
      </c>
      <c r="J17" s="165">
        <v>0</v>
      </c>
      <c r="K17" s="165">
        <v>0</v>
      </c>
      <c r="L17" s="165">
        <v>0</v>
      </c>
      <c r="M17" s="164">
        <v>1</v>
      </c>
      <c r="N17" s="72"/>
      <c r="O17" s="239" t="str">
        <f>IF(((D17=D11)*AND(E17=E11)*AND(F17=F11)*AND(G17=G11)*AND(H17=H11)*AND(I17=I11)*AND(J17=J11)*AND(K17=K11)*AND(L17=L11)*AND(M17=M11)),"   ","Нужно заполнить пункт 14 текстовой формы (планируемые изменения...)")</f>
        <v xml:space="preserve">   </v>
      </c>
    </row>
    <row r="18" spans="2:15" ht="30" x14ac:dyDescent="0.25">
      <c r="B18" s="28" t="s">
        <v>1497</v>
      </c>
      <c r="C18" s="6" t="s">
        <v>67</v>
      </c>
      <c r="D18" s="170"/>
      <c r="E18" s="171"/>
      <c r="F18" s="171"/>
      <c r="G18" s="171"/>
      <c r="H18" s="171"/>
      <c r="I18" s="171"/>
      <c r="J18" s="171"/>
      <c r="K18" s="171"/>
      <c r="L18" s="171"/>
      <c r="M18" s="171"/>
      <c r="N18" s="122"/>
      <c r="O18" s="71"/>
    </row>
    <row r="19" spans="2:15" ht="30" x14ac:dyDescent="0.25">
      <c r="B19" s="74" t="s">
        <v>303</v>
      </c>
      <c r="C19" s="154" t="s">
        <v>791</v>
      </c>
      <c r="D19" s="2">
        <f>SUM(E19:L19)</f>
        <v>0</v>
      </c>
      <c r="E19" s="165">
        <v>0</v>
      </c>
      <c r="F19" s="165">
        <v>0</v>
      </c>
      <c r="G19" s="165">
        <v>0</v>
      </c>
      <c r="H19" s="165">
        <v>0</v>
      </c>
      <c r="I19" s="165">
        <v>0</v>
      </c>
      <c r="J19" s="165">
        <v>0</v>
      </c>
      <c r="K19" s="165">
        <v>0</v>
      </c>
      <c r="L19" s="165">
        <v>0</v>
      </c>
      <c r="M19" s="164">
        <v>0</v>
      </c>
      <c r="N19" s="153" t="str">
        <f>IF((D19&lt;=D$11)*AND(E19&lt;=E$11)*AND(F19&lt;=F$11)*AND(G19&lt;=G$11)*AND(H19&lt;=H$11)*AND(I19&lt;=I$11)*AND(J19&lt;=J$11)*AND(K19&lt;=K$11)*AND(L19&lt;=L$11)*AND(M19&lt;=M$11),"Выполнено","ПРОВЕРИТЬ (таких муниципальных образований не может быть больше их общего числа)")</f>
        <v>Выполнено</v>
      </c>
      <c r="O19" s="157" t="str">
        <f>IF(((D19=0)),"   ","Нужно заполнить пункт 2 текстовой части (приграничные...)")</f>
        <v xml:space="preserve">   </v>
      </c>
    </row>
    <row r="20" spans="2:15" ht="30" x14ac:dyDescent="0.25">
      <c r="B20" s="74" t="s">
        <v>304</v>
      </c>
      <c r="C20" s="75" t="s">
        <v>73</v>
      </c>
      <c r="D20" s="2">
        <f>SUM(E20:L20)</f>
        <v>29</v>
      </c>
      <c r="E20" s="165">
        <v>9</v>
      </c>
      <c r="F20" s="165">
        <v>2</v>
      </c>
      <c r="G20" s="165">
        <v>15</v>
      </c>
      <c r="H20" s="165">
        <v>0</v>
      </c>
      <c r="I20" s="165">
        <v>3</v>
      </c>
      <c r="J20" s="165">
        <v>0</v>
      </c>
      <c r="K20" s="165">
        <v>0</v>
      </c>
      <c r="L20" s="165">
        <v>0</v>
      </c>
      <c r="M20" s="164">
        <v>1</v>
      </c>
      <c r="N20" s="153" t="str">
        <f>IF((D20&lt;=D$11)*AND(E20&lt;=E$11)*AND(F20&lt;=F$11)*AND(G20&lt;=G$11)*AND(H20&lt;=H$11)*AND(I20&lt;=I$11)*AND(J20&lt;=J$11)*AND(K20&lt;=K$11)*AND(L20&lt;=L$11)*AND(M20&lt;=M$11),"Выполнено","ПРОВЕРИТЬ (таких муниципальных образований не может быть больше их общего числа)")</f>
        <v>Выполнено</v>
      </c>
      <c r="O20" s="157" t="str">
        <f>IF(((D20=0)),"   ","Нужно заполнить пункт 3 текстовой части (имеющие выход к морю...)")</f>
        <v>Нужно заполнить пункт 3 текстовой части (имеющие выход к морю...)</v>
      </c>
    </row>
    <row r="21" spans="2:15" ht="30" x14ac:dyDescent="0.25">
      <c r="B21" s="74" t="s">
        <v>305</v>
      </c>
      <c r="C21" s="277" t="s">
        <v>1600</v>
      </c>
      <c r="D21" s="2">
        <f>SUM(E21:L21)</f>
        <v>2</v>
      </c>
      <c r="E21" s="165">
        <v>1</v>
      </c>
      <c r="F21" s="165">
        <v>0</v>
      </c>
      <c r="G21" s="165">
        <v>1</v>
      </c>
      <c r="H21" s="165">
        <v>0</v>
      </c>
      <c r="I21" s="165">
        <v>0</v>
      </c>
      <c r="J21" s="165">
        <v>0</v>
      </c>
      <c r="K21" s="165">
        <v>0</v>
      </c>
      <c r="L21" s="165">
        <v>0</v>
      </c>
      <c r="M21" s="164">
        <v>0</v>
      </c>
      <c r="N21" s="153" t="str">
        <f>IF((D21&lt;=D$11)*AND(E21&lt;=E$11)*AND(F21&lt;=F$11)*AND(G21&lt;=G$11)*AND(H21&lt;=H$11)*AND(I21&lt;=I$11)*AND(J21&lt;=J$11)*AND(K21&lt;=K$11)*AND(L21&lt;=L$11)*AND(M21&lt;=M$11),"Выполнено","ПРОВЕРИТЬ (таких муниципальных образований не может быть больше их общего числа)")</f>
        <v>Выполнено</v>
      </c>
      <c r="O21" s="157" t="str">
        <f>IF(((D21=0)),"   ","Нужно заполнить пункт 4 текстовой части (расположенные на островах...)")</f>
        <v>Нужно заполнить пункт 4 текстовой части (расположенные на островах...)</v>
      </c>
    </row>
    <row r="22" spans="2:15" ht="30" x14ac:dyDescent="0.25">
      <c r="B22" s="28" t="s">
        <v>460</v>
      </c>
      <c r="C22" s="6" t="s">
        <v>74</v>
      </c>
      <c r="D22" s="170"/>
      <c r="E22" s="171"/>
      <c r="F22" s="171"/>
      <c r="G22" s="171"/>
      <c r="H22" s="171"/>
      <c r="I22" s="171"/>
      <c r="J22" s="171"/>
      <c r="K22" s="171"/>
      <c r="L22" s="171"/>
      <c r="M22" s="171"/>
      <c r="N22" s="122"/>
      <c r="O22" s="71"/>
    </row>
    <row r="23" spans="2:15" ht="30" x14ac:dyDescent="0.25">
      <c r="B23" s="79" t="s">
        <v>404</v>
      </c>
      <c r="C23" s="10" t="s">
        <v>75</v>
      </c>
      <c r="D23" s="2">
        <f t="shared" ref="D23:D52" si="0">SUM(E23:L23)</f>
        <v>65</v>
      </c>
      <c r="E23" s="124">
        <f>SUM(E24:E31)</f>
        <v>11</v>
      </c>
      <c r="F23" s="124">
        <f t="shared" ref="F23:M23" si="1">SUM(F24:F31)</f>
        <v>4</v>
      </c>
      <c r="G23" s="124">
        <f t="shared" si="1"/>
        <v>47</v>
      </c>
      <c r="H23" s="124">
        <f t="shared" si="1"/>
        <v>0</v>
      </c>
      <c r="I23" s="124">
        <f t="shared" si="1"/>
        <v>3</v>
      </c>
      <c r="J23" s="124">
        <f t="shared" si="1"/>
        <v>0</v>
      </c>
      <c r="K23" s="124">
        <f t="shared" si="1"/>
        <v>0</v>
      </c>
      <c r="L23" s="124">
        <f t="shared" si="1"/>
        <v>0</v>
      </c>
      <c r="M23" s="124">
        <f t="shared" si="1"/>
        <v>1</v>
      </c>
      <c r="N23" s="153" t="str">
        <f>IF((D23=D$11)*AND(E23=E$11)*AND(F23=F$11)*AND(G23=G$11)*AND(H23=H$11)*AND(I23=I$11)*AND(J23=J$11)*AND(K23=K$11)*AND(L23=L$11)*AND(M23=M$11),"Выполнено","ПРОВЕРИТЬ (в сумме должно получиться общее число муниципальных образований)")</f>
        <v>Выполнено</v>
      </c>
      <c r="O23" s="72"/>
    </row>
    <row r="24" spans="2:15" x14ac:dyDescent="0.25">
      <c r="B24" s="77" t="s">
        <v>315</v>
      </c>
      <c r="C24" s="75" t="s">
        <v>76</v>
      </c>
      <c r="D24" s="2">
        <f t="shared" si="0"/>
        <v>0</v>
      </c>
      <c r="E24" s="165">
        <v>0</v>
      </c>
      <c r="F24" s="165">
        <v>0</v>
      </c>
      <c r="G24" s="165">
        <v>0</v>
      </c>
      <c r="H24" s="165">
        <v>0</v>
      </c>
      <c r="I24" s="165">
        <v>0</v>
      </c>
      <c r="J24" s="165">
        <v>0</v>
      </c>
      <c r="K24" s="165">
        <v>0</v>
      </c>
      <c r="L24" s="165">
        <v>0</v>
      </c>
      <c r="M24" s="164">
        <v>0</v>
      </c>
      <c r="N24" s="72">
        <v>0</v>
      </c>
      <c r="O24" s="157" t="str">
        <f>IF(((D24=0)),"   ","Нужно заполнить пункт 5 текстовой части (муниципалитеты с нехарактерно малой площадью...)")</f>
        <v xml:space="preserve">   </v>
      </c>
    </row>
    <row r="25" spans="2:15" x14ac:dyDescent="0.25">
      <c r="B25" s="83" t="s">
        <v>316</v>
      </c>
      <c r="C25" s="75" t="s">
        <v>77</v>
      </c>
      <c r="D25" s="2">
        <f t="shared" si="0"/>
        <v>15</v>
      </c>
      <c r="E25" s="165">
        <v>0</v>
      </c>
      <c r="F25" s="164">
        <v>1</v>
      </c>
      <c r="G25" s="164">
        <v>14</v>
      </c>
      <c r="H25" s="165">
        <v>0</v>
      </c>
      <c r="I25" s="165">
        <v>0</v>
      </c>
      <c r="J25" s="165">
        <v>0</v>
      </c>
      <c r="K25" s="164">
        <v>0</v>
      </c>
      <c r="L25" s="164">
        <v>0</v>
      </c>
      <c r="M25" s="164">
        <v>0</v>
      </c>
      <c r="N25" s="72"/>
      <c r="O25" s="157" t="str">
        <f>IF(((E25+H25+I25+J25=0)),"   ","Нужно заполнить пункт 5 текстовой части (муниципалитеты с нехарактерно малой площадью...)")</f>
        <v xml:space="preserve">   </v>
      </c>
    </row>
    <row r="26" spans="2:15" x14ac:dyDescent="0.25">
      <c r="B26" s="83" t="s">
        <v>317</v>
      </c>
      <c r="C26" s="75" t="s">
        <v>79</v>
      </c>
      <c r="D26" s="2">
        <f t="shared" si="0"/>
        <v>17</v>
      </c>
      <c r="E26" s="165">
        <v>0</v>
      </c>
      <c r="F26" s="164">
        <v>2</v>
      </c>
      <c r="G26" s="164">
        <v>15</v>
      </c>
      <c r="H26" s="165">
        <v>0</v>
      </c>
      <c r="I26" s="164">
        <v>0</v>
      </c>
      <c r="J26" s="164">
        <v>0</v>
      </c>
      <c r="K26" s="164">
        <v>0</v>
      </c>
      <c r="L26" s="164">
        <v>0</v>
      </c>
      <c r="M26" s="164">
        <v>0</v>
      </c>
      <c r="N26" s="72"/>
      <c r="O26" s="157" t="str">
        <f>IF(((E26+H26=0)),"   ","Нужно заполнить пункт 5 текстовой части (муниципалитеты с нехарактерно малой площадью...)")</f>
        <v xml:space="preserve">   </v>
      </c>
    </row>
    <row r="27" spans="2:15" x14ac:dyDescent="0.25">
      <c r="B27" s="61" t="s">
        <v>36</v>
      </c>
      <c r="C27" s="10" t="s">
        <v>80</v>
      </c>
      <c r="D27" s="2">
        <f t="shared" si="0"/>
        <v>14</v>
      </c>
      <c r="E27" s="164">
        <v>0</v>
      </c>
      <c r="F27" s="164">
        <v>1</v>
      </c>
      <c r="G27" s="164">
        <v>11</v>
      </c>
      <c r="H27" s="164">
        <v>0</v>
      </c>
      <c r="I27" s="164">
        <v>2</v>
      </c>
      <c r="J27" s="164">
        <v>0</v>
      </c>
      <c r="K27" s="164">
        <v>0</v>
      </c>
      <c r="L27" s="164">
        <v>0</v>
      </c>
      <c r="M27" s="164">
        <v>1</v>
      </c>
      <c r="N27" s="72"/>
      <c r="O27" s="72"/>
    </row>
    <row r="28" spans="2:15" x14ac:dyDescent="0.25">
      <c r="B28" s="83" t="s">
        <v>318</v>
      </c>
      <c r="C28" s="75" t="s">
        <v>81</v>
      </c>
      <c r="D28" s="2">
        <f t="shared" si="0"/>
        <v>8</v>
      </c>
      <c r="E28" s="164">
        <v>1</v>
      </c>
      <c r="F28" s="165">
        <v>0</v>
      </c>
      <c r="G28" s="165">
        <v>6</v>
      </c>
      <c r="H28" s="164">
        <v>0</v>
      </c>
      <c r="I28" s="165">
        <v>1</v>
      </c>
      <c r="J28" s="165">
        <v>0</v>
      </c>
      <c r="K28" s="165">
        <v>0</v>
      </c>
      <c r="L28" s="165">
        <v>0</v>
      </c>
      <c r="M28" s="164">
        <v>0</v>
      </c>
      <c r="N28" s="72"/>
      <c r="O28" s="157" t="str">
        <f>IF(((F28+G28+I28+J28+K28+L28=0)),"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29" spans="2:15" x14ac:dyDescent="0.25">
      <c r="B29" s="77" t="s">
        <v>319</v>
      </c>
      <c r="C29" s="75" t="s">
        <v>82</v>
      </c>
      <c r="D29" s="2">
        <f t="shared" si="0"/>
        <v>10</v>
      </c>
      <c r="E29" s="165">
        <v>9</v>
      </c>
      <c r="F29" s="165">
        <v>0</v>
      </c>
      <c r="G29" s="165">
        <v>1</v>
      </c>
      <c r="H29" s="165">
        <v>0</v>
      </c>
      <c r="I29" s="165">
        <v>0</v>
      </c>
      <c r="J29" s="165">
        <v>0</v>
      </c>
      <c r="K29" s="165">
        <v>0</v>
      </c>
      <c r="L29" s="165">
        <v>0</v>
      </c>
      <c r="M29" s="164">
        <v>0</v>
      </c>
      <c r="N29" s="72"/>
      <c r="O29" s="157" t="str">
        <f>IF(((D29=0)),"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30" spans="2:15" x14ac:dyDescent="0.25">
      <c r="B30" s="77" t="s">
        <v>320</v>
      </c>
      <c r="C30" s="75" t="s">
        <v>78</v>
      </c>
      <c r="D30" s="2">
        <f t="shared" si="0"/>
        <v>1</v>
      </c>
      <c r="E30" s="165">
        <v>1</v>
      </c>
      <c r="F30" s="165">
        <v>0</v>
      </c>
      <c r="G30" s="165">
        <v>0</v>
      </c>
      <c r="H30" s="165">
        <v>0</v>
      </c>
      <c r="I30" s="165">
        <v>0</v>
      </c>
      <c r="J30" s="165">
        <v>0</v>
      </c>
      <c r="K30" s="165">
        <v>0</v>
      </c>
      <c r="L30" s="165">
        <v>0</v>
      </c>
      <c r="M30" s="164">
        <v>0</v>
      </c>
      <c r="N30" s="72"/>
      <c r="O30" s="157" t="str">
        <f>IF(((D30=0)),"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31" spans="2:15" x14ac:dyDescent="0.25">
      <c r="B31" s="57" t="s">
        <v>321</v>
      </c>
      <c r="C31" s="68" t="s">
        <v>274</v>
      </c>
      <c r="D31" s="2">
        <f t="shared" si="0"/>
        <v>0</v>
      </c>
      <c r="E31" s="164">
        <v>0</v>
      </c>
      <c r="F31" s="164">
        <v>0</v>
      </c>
      <c r="G31" s="164">
        <v>0</v>
      </c>
      <c r="H31" s="164">
        <v>0</v>
      </c>
      <c r="I31" s="164">
        <v>0</v>
      </c>
      <c r="J31" s="164">
        <v>0</v>
      </c>
      <c r="K31" s="164">
        <v>0</v>
      </c>
      <c r="L31" s="164">
        <v>0</v>
      </c>
      <c r="M31" s="164">
        <v>0</v>
      </c>
      <c r="N31" s="72"/>
      <c r="O31" s="72"/>
    </row>
    <row r="32" spans="2:15" ht="30" x14ac:dyDescent="0.25">
      <c r="B32" s="57" t="s">
        <v>322</v>
      </c>
      <c r="C32" s="10" t="s">
        <v>83</v>
      </c>
      <c r="D32" s="2">
        <f t="shared" si="0"/>
        <v>65</v>
      </c>
      <c r="E32" s="124">
        <f t="shared" ref="E32:M32" si="2">SUM(E33:E47)</f>
        <v>11</v>
      </c>
      <c r="F32" s="124">
        <f t="shared" si="2"/>
        <v>4</v>
      </c>
      <c r="G32" s="124">
        <f t="shared" si="2"/>
        <v>47</v>
      </c>
      <c r="H32" s="124">
        <f t="shared" si="2"/>
        <v>0</v>
      </c>
      <c r="I32" s="124">
        <f t="shared" si="2"/>
        <v>3</v>
      </c>
      <c r="J32" s="124">
        <f t="shared" si="2"/>
        <v>0</v>
      </c>
      <c r="K32" s="124">
        <f t="shared" si="2"/>
        <v>0</v>
      </c>
      <c r="L32" s="124">
        <f t="shared" si="2"/>
        <v>0</v>
      </c>
      <c r="M32" s="124">
        <f t="shared" si="2"/>
        <v>1</v>
      </c>
      <c r="N32" s="153" t="str">
        <f>IF((D32=D$11)*AND(E32=E$11)*AND(F32=F$11)*AND(G32=G$11)*AND(H32=H$11)*AND(I32=I$11)*AND(J32=J$11)*AND(K32=K$11)*AND(L32=L$11)*AND(M32=M$11),"Выполнено","ПРОВЕРИТЬ (в сумме должно получиться общее число муниципальных образований)")</f>
        <v>Выполнено</v>
      </c>
      <c r="O32" s="72"/>
    </row>
    <row r="33" spans="2:15" x14ac:dyDescent="0.25">
      <c r="B33" s="83" t="s">
        <v>323</v>
      </c>
      <c r="C33" s="87" t="s">
        <v>401</v>
      </c>
      <c r="D33" s="2">
        <f t="shared" si="0"/>
        <v>0</v>
      </c>
      <c r="E33" s="165">
        <v>0</v>
      </c>
      <c r="F33" s="165">
        <v>0</v>
      </c>
      <c r="G33" s="165">
        <v>0</v>
      </c>
      <c r="H33" s="165">
        <v>0</v>
      </c>
      <c r="I33" s="165">
        <v>0</v>
      </c>
      <c r="J33" s="165">
        <v>0</v>
      </c>
      <c r="K33" s="165">
        <v>0</v>
      </c>
      <c r="L33" s="165">
        <v>0</v>
      </c>
      <c r="M33" s="164">
        <v>0</v>
      </c>
      <c r="N33" s="72"/>
      <c r="O33" s="157" t="str">
        <f>IF(((D33=0)),"   ","Нужно заполнить пункт 6 текстовой части (муниципалитеты с нехарактерно низкой численностью населения...)")</f>
        <v xml:space="preserve">   </v>
      </c>
    </row>
    <row r="34" spans="2:15" s="48" customFormat="1" x14ac:dyDescent="0.25">
      <c r="B34" s="158" t="s">
        <v>324</v>
      </c>
      <c r="C34" s="159" t="s">
        <v>794</v>
      </c>
      <c r="D34" s="2">
        <f t="shared" si="0"/>
        <v>9</v>
      </c>
      <c r="E34" s="165">
        <v>0</v>
      </c>
      <c r="F34" s="165">
        <v>0</v>
      </c>
      <c r="G34" s="165">
        <v>9</v>
      </c>
      <c r="H34" s="165">
        <v>0</v>
      </c>
      <c r="I34" s="165">
        <v>0</v>
      </c>
      <c r="J34" s="165">
        <v>0</v>
      </c>
      <c r="K34" s="165">
        <v>0</v>
      </c>
      <c r="L34" s="165">
        <v>0</v>
      </c>
      <c r="M34" s="164">
        <v>0</v>
      </c>
      <c r="N34" s="72"/>
      <c r="O34" s="157" t="str">
        <f>IF(((D34=0)),"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5" spans="2:15" s="48" customFormat="1" x14ac:dyDescent="0.25">
      <c r="B35" s="158" t="s">
        <v>795</v>
      </c>
      <c r="C35" s="159" t="s">
        <v>796</v>
      </c>
      <c r="D35" s="2">
        <f t="shared" si="0"/>
        <v>8</v>
      </c>
      <c r="E35" s="165">
        <v>0</v>
      </c>
      <c r="F35" s="165">
        <v>0</v>
      </c>
      <c r="G35" s="165">
        <v>8</v>
      </c>
      <c r="H35" s="165">
        <v>0</v>
      </c>
      <c r="I35" s="165">
        <v>0</v>
      </c>
      <c r="J35" s="165">
        <v>0</v>
      </c>
      <c r="K35" s="165">
        <v>0</v>
      </c>
      <c r="L35" s="165">
        <v>0</v>
      </c>
      <c r="M35" s="164">
        <v>0</v>
      </c>
      <c r="N35" s="72"/>
      <c r="O35" s="157" t="str">
        <f>IF(((D35=0)),"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6" spans="2:15" x14ac:dyDescent="0.25">
      <c r="B36" s="158" t="s">
        <v>402</v>
      </c>
      <c r="C36" s="159" t="s">
        <v>797</v>
      </c>
      <c r="D36" s="2">
        <f t="shared" si="0"/>
        <v>13</v>
      </c>
      <c r="E36" s="165">
        <v>1</v>
      </c>
      <c r="F36" s="165">
        <v>0</v>
      </c>
      <c r="G36" s="166">
        <v>12</v>
      </c>
      <c r="H36" s="165">
        <v>0</v>
      </c>
      <c r="I36" s="165">
        <v>0</v>
      </c>
      <c r="J36" s="165">
        <v>0</v>
      </c>
      <c r="K36" s="165">
        <v>0</v>
      </c>
      <c r="L36" s="165">
        <v>0</v>
      </c>
      <c r="M36" s="164">
        <v>0</v>
      </c>
      <c r="N36" s="72"/>
      <c r="O36" s="157" t="str">
        <f>IF(((D36-G36=0)),"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7" spans="2:15" s="48" customFormat="1" x14ac:dyDescent="0.25">
      <c r="B37" s="158" t="s">
        <v>360</v>
      </c>
      <c r="C37" s="159" t="s">
        <v>804</v>
      </c>
      <c r="D37" s="2">
        <f t="shared" si="0"/>
        <v>17</v>
      </c>
      <c r="E37" s="165">
        <v>3</v>
      </c>
      <c r="F37" s="164">
        <v>3</v>
      </c>
      <c r="G37" s="164">
        <v>10</v>
      </c>
      <c r="H37" s="165">
        <v>0</v>
      </c>
      <c r="I37" s="165">
        <v>1</v>
      </c>
      <c r="J37" s="165">
        <v>0</v>
      </c>
      <c r="K37" s="164">
        <v>0</v>
      </c>
      <c r="L37" s="164">
        <v>0</v>
      </c>
      <c r="M37" s="164">
        <v>0</v>
      </c>
      <c r="N37" s="72"/>
      <c r="O37" s="157" t="str">
        <f>IF(((E37+H37+I37+J37=0)),"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8" spans="2:15" s="48" customFormat="1" x14ac:dyDescent="0.25">
      <c r="B38" s="267" t="s">
        <v>325</v>
      </c>
      <c r="C38" s="159" t="s">
        <v>805</v>
      </c>
      <c r="D38" s="2">
        <f t="shared" si="0"/>
        <v>10</v>
      </c>
      <c r="E38" s="166">
        <v>3</v>
      </c>
      <c r="F38" s="166">
        <v>0</v>
      </c>
      <c r="G38" s="166">
        <v>7</v>
      </c>
      <c r="H38" s="166">
        <v>0</v>
      </c>
      <c r="I38" s="165">
        <v>0</v>
      </c>
      <c r="J38" s="165">
        <v>0</v>
      </c>
      <c r="K38" s="164">
        <v>0</v>
      </c>
      <c r="L38" s="164">
        <v>0</v>
      </c>
      <c r="M38" s="164">
        <v>0</v>
      </c>
      <c r="N38" s="72"/>
      <c r="O38" s="239" t="str">
        <f>IF(((I38+J38=0)),"   ","Нужно заполнить пункт 6 текстовой части (муниципалитеты с нехарактерно низкой численностью населения...)")</f>
        <v xml:space="preserve">   </v>
      </c>
    </row>
    <row r="39" spans="2:15" x14ac:dyDescent="0.25">
      <c r="B39" s="267" t="s">
        <v>799</v>
      </c>
      <c r="C39" s="159" t="s">
        <v>798</v>
      </c>
      <c r="D39" s="2">
        <f t="shared" si="0"/>
        <v>4</v>
      </c>
      <c r="E39" s="164">
        <v>3</v>
      </c>
      <c r="F39" s="164">
        <v>0</v>
      </c>
      <c r="G39" s="164">
        <v>1</v>
      </c>
      <c r="H39" s="164">
        <v>0</v>
      </c>
      <c r="I39" s="165">
        <v>0</v>
      </c>
      <c r="J39" s="165">
        <v>0</v>
      </c>
      <c r="K39" s="164">
        <v>0</v>
      </c>
      <c r="L39" s="164">
        <v>0</v>
      </c>
      <c r="M39" s="164">
        <v>0</v>
      </c>
      <c r="N39" s="72"/>
      <c r="O39" s="239" t="str">
        <f>IF(((I39+J39=0)),"   ","Нужно заполнить пункт 6 текстовой части (муниципалитеты с нехарактерно низкой численностью населения...)")</f>
        <v xml:space="preserve">   </v>
      </c>
    </row>
    <row r="40" spans="2:15" s="48" customFormat="1" x14ac:dyDescent="0.25">
      <c r="B40" s="158" t="s">
        <v>800</v>
      </c>
      <c r="C40" s="242" t="s">
        <v>1269</v>
      </c>
      <c r="D40" s="2">
        <f t="shared" si="0"/>
        <v>1</v>
      </c>
      <c r="E40" s="164">
        <v>0</v>
      </c>
      <c r="F40" s="164">
        <v>0</v>
      </c>
      <c r="G40" s="165">
        <v>0</v>
      </c>
      <c r="H40" s="164">
        <v>0</v>
      </c>
      <c r="I40" s="164">
        <v>1</v>
      </c>
      <c r="J40" s="164">
        <v>0</v>
      </c>
      <c r="K40" s="164">
        <v>0</v>
      </c>
      <c r="L40" s="164">
        <v>0</v>
      </c>
      <c r="M40" s="164">
        <v>0</v>
      </c>
      <c r="N40" s="72"/>
      <c r="O40" s="157" t="str">
        <f>IF(((G40=0)),"   ","Нужно заполнить пункт 6 текстовой части (муниципалитеты с нехарактерно высокой численностью населения...)")</f>
        <v xml:space="preserve">   </v>
      </c>
    </row>
    <row r="41" spans="2:15" s="230" customFormat="1" x14ac:dyDescent="0.25">
      <c r="B41" s="244" t="s">
        <v>801</v>
      </c>
      <c r="C41" s="242" t="s">
        <v>1268</v>
      </c>
      <c r="D41" s="227">
        <f t="shared" si="0"/>
        <v>0</v>
      </c>
      <c r="E41" s="164">
        <v>0</v>
      </c>
      <c r="F41" s="164">
        <v>0</v>
      </c>
      <c r="G41" s="165">
        <v>0</v>
      </c>
      <c r="H41" s="164">
        <v>0</v>
      </c>
      <c r="I41" s="164">
        <v>0</v>
      </c>
      <c r="J41" s="164">
        <v>0</v>
      </c>
      <c r="K41" s="164">
        <v>0</v>
      </c>
      <c r="L41" s="164">
        <v>0</v>
      </c>
      <c r="M41" s="164">
        <v>0</v>
      </c>
      <c r="N41" s="72"/>
      <c r="O41" s="239" t="str">
        <f>IF(((G41=0)),"   ","Нужно заполнить пункт 6 текстовой части (муниципалитеты с нехарактерно высокой численностью населения...)")</f>
        <v xml:space="preserve">   </v>
      </c>
    </row>
    <row r="42" spans="2:15" s="48" customFormat="1" x14ac:dyDescent="0.25">
      <c r="B42" s="245" t="s">
        <v>806</v>
      </c>
      <c r="C42" s="159" t="s">
        <v>802</v>
      </c>
      <c r="D42" s="2">
        <f t="shared" si="0"/>
        <v>1</v>
      </c>
      <c r="E42" s="164">
        <v>0</v>
      </c>
      <c r="F42" s="165">
        <v>1</v>
      </c>
      <c r="G42" s="165">
        <v>0</v>
      </c>
      <c r="H42" s="164">
        <v>0</v>
      </c>
      <c r="I42" s="164">
        <v>0</v>
      </c>
      <c r="J42" s="164">
        <v>0</v>
      </c>
      <c r="K42" s="164">
        <v>0</v>
      </c>
      <c r="L42" s="164">
        <v>0</v>
      </c>
      <c r="M42" s="164">
        <v>0</v>
      </c>
      <c r="N42" s="72"/>
      <c r="O42" s="157" t="str">
        <f>IF(((F42+G42=0)),"   ","Нужно заполнить пункт 6 текстовой части (муниципалитеты с нехарактерно высокой численностью населения...)")</f>
        <v>Нужно заполнить пункт 6 текстовой части (муниципалитеты с нехарактерно высокой численностью населения...)</v>
      </c>
    </row>
    <row r="43" spans="2:15" s="48" customFormat="1" x14ac:dyDescent="0.25">
      <c r="B43" s="160" t="s">
        <v>807</v>
      </c>
      <c r="C43" s="159" t="s">
        <v>803</v>
      </c>
      <c r="D43" s="2">
        <f t="shared" si="0"/>
        <v>1</v>
      </c>
      <c r="E43" s="164">
        <v>1</v>
      </c>
      <c r="F43" s="165">
        <v>0</v>
      </c>
      <c r="G43" s="165">
        <v>0</v>
      </c>
      <c r="H43" s="164">
        <v>0</v>
      </c>
      <c r="I43" s="164">
        <v>0</v>
      </c>
      <c r="J43" s="164">
        <v>0</v>
      </c>
      <c r="K43" s="164">
        <v>0</v>
      </c>
      <c r="L43" s="164">
        <v>0</v>
      </c>
      <c r="M43" s="164">
        <v>0</v>
      </c>
      <c r="N43" s="72"/>
      <c r="O43" s="157" t="str">
        <f>IF(((F43+G43=0)),"   ","Нужно заполнить пункт 6 текстовой части (муниципалитеты с нехарактерно высокой численностью населения...)")</f>
        <v xml:space="preserve">   </v>
      </c>
    </row>
    <row r="44" spans="2:15" s="48" customFormat="1" x14ac:dyDescent="0.25">
      <c r="B44" s="160" t="s">
        <v>808</v>
      </c>
      <c r="C44" s="161" t="s">
        <v>809</v>
      </c>
      <c r="D44" s="2">
        <f t="shared" si="0"/>
        <v>1</v>
      </c>
      <c r="E44" s="165">
        <v>0</v>
      </c>
      <c r="F44" s="165">
        <v>0</v>
      </c>
      <c r="G44" s="165">
        <v>0</v>
      </c>
      <c r="H44" s="165">
        <v>0</v>
      </c>
      <c r="I44" s="164">
        <v>1</v>
      </c>
      <c r="J44" s="164">
        <v>0</v>
      </c>
      <c r="K44" s="164">
        <v>0</v>
      </c>
      <c r="L44" s="164">
        <v>0</v>
      </c>
      <c r="M44" s="164">
        <v>1</v>
      </c>
      <c r="N44" s="72"/>
      <c r="O44" s="157" t="str">
        <f>IF(((E44+F44+G44+H44=0)),"   ","Нужно заполнить пункт 6 текстовой части (муниципалитеты с нехарактерно высокой численностью населения...)")</f>
        <v xml:space="preserve">   </v>
      </c>
    </row>
    <row r="45" spans="2:15" s="48" customFormat="1" x14ac:dyDescent="0.25">
      <c r="B45" s="267" t="s">
        <v>1518</v>
      </c>
      <c r="C45" s="161" t="s">
        <v>810</v>
      </c>
      <c r="D45" s="2">
        <f t="shared" si="0"/>
        <v>0</v>
      </c>
      <c r="E45" s="165">
        <v>0</v>
      </c>
      <c r="F45" s="165">
        <v>0</v>
      </c>
      <c r="G45" s="165">
        <v>0</v>
      </c>
      <c r="H45" s="165">
        <v>0</v>
      </c>
      <c r="I45" s="164">
        <v>0</v>
      </c>
      <c r="J45" s="164">
        <v>0</v>
      </c>
      <c r="K45" s="165">
        <v>0</v>
      </c>
      <c r="L45" s="165">
        <v>0</v>
      </c>
      <c r="M45" s="164">
        <v>0</v>
      </c>
      <c r="N45" s="72"/>
      <c r="O45" s="239" t="str">
        <f>IF(((E45+F45+G45+H45+K45+L45=0)),"   ","Нужно заполнить пункт 6 текстовой части (муниципалитеты с нехарактерно высокой численностью населения...)")</f>
        <v xml:space="preserve">   </v>
      </c>
    </row>
    <row r="46" spans="2:15" x14ac:dyDescent="0.25">
      <c r="B46" s="160" t="s">
        <v>812</v>
      </c>
      <c r="C46" s="161" t="s">
        <v>811</v>
      </c>
      <c r="D46" s="2">
        <f t="shared" si="0"/>
        <v>0</v>
      </c>
      <c r="E46" s="165">
        <v>0</v>
      </c>
      <c r="F46" s="165">
        <v>0</v>
      </c>
      <c r="G46" s="165">
        <v>0</v>
      </c>
      <c r="H46" s="165">
        <v>0</v>
      </c>
      <c r="I46" s="164">
        <v>0</v>
      </c>
      <c r="J46" s="164">
        <v>0</v>
      </c>
      <c r="K46" s="165">
        <v>0</v>
      </c>
      <c r="L46" s="165">
        <v>0</v>
      </c>
      <c r="M46" s="164">
        <v>0</v>
      </c>
      <c r="N46" s="72"/>
      <c r="O46" s="239" t="str">
        <f>IF(((E46+F46+G46+H46+K46+L46=0)),"   ","Нужно заполнить пункт 6 текстовой части (муниципалитеты с нехарактерно высокой численностью населения...)")</f>
        <v xml:space="preserve">   </v>
      </c>
    </row>
    <row r="47" spans="2:15" x14ac:dyDescent="0.25">
      <c r="B47" s="245" t="s">
        <v>1270</v>
      </c>
      <c r="C47" s="75" t="s">
        <v>84</v>
      </c>
      <c r="D47" s="2">
        <f t="shared" si="0"/>
        <v>0</v>
      </c>
      <c r="E47" s="165">
        <v>0</v>
      </c>
      <c r="F47" s="165">
        <v>0</v>
      </c>
      <c r="G47" s="165">
        <v>0</v>
      </c>
      <c r="H47" s="165">
        <v>0</v>
      </c>
      <c r="I47" s="164">
        <v>0</v>
      </c>
      <c r="J47" s="164">
        <v>0</v>
      </c>
      <c r="K47" s="165">
        <v>0</v>
      </c>
      <c r="L47" s="165">
        <v>0</v>
      </c>
      <c r="M47" s="164">
        <v>0</v>
      </c>
      <c r="N47" s="72"/>
      <c r="O47" s="239" t="str">
        <f>IF(((E47+F47+G47+H47+K47+L47=0)),"   ","Нужно заполнить пункт 6 текстовой части (муниципалитеты с нехарактерно высокой численностью населения...)")</f>
        <v xml:space="preserve">   </v>
      </c>
    </row>
    <row r="48" spans="2:15" s="48" customFormat="1" ht="45" x14ac:dyDescent="0.25">
      <c r="B48" s="163" t="s">
        <v>813</v>
      </c>
      <c r="C48" s="266" t="s">
        <v>1516</v>
      </c>
      <c r="D48" s="170"/>
      <c r="E48" s="171"/>
      <c r="F48" s="171"/>
      <c r="G48" s="171"/>
      <c r="H48" s="171"/>
      <c r="I48" s="171"/>
      <c r="J48" s="171"/>
      <c r="K48" s="171"/>
      <c r="L48" s="171"/>
      <c r="M48" s="171"/>
      <c r="N48" s="122"/>
      <c r="O48" s="71"/>
    </row>
    <row r="49" spans="2:15" s="48" customFormat="1" ht="30" x14ac:dyDescent="0.25">
      <c r="B49" s="163" t="s">
        <v>814</v>
      </c>
      <c r="C49" s="162" t="s">
        <v>816</v>
      </c>
      <c r="D49" s="2">
        <f t="shared" si="0"/>
        <v>1</v>
      </c>
      <c r="E49" s="123">
        <v>1</v>
      </c>
      <c r="F49" s="172"/>
      <c r="G49" s="155"/>
      <c r="H49" s="164">
        <v>0</v>
      </c>
      <c r="I49" s="164">
        <v>0</v>
      </c>
      <c r="J49" s="164">
        <v>0</v>
      </c>
      <c r="K49" s="172"/>
      <c r="L49" s="155"/>
      <c r="M49" s="123">
        <v>0</v>
      </c>
      <c r="N49" s="153" t="str">
        <f>IF((D49&lt;=D$11)*AND(E49&lt;=E$11)*AND(H49&lt;=H$11)*AND(I49&lt;=I$11)*AND(J49&lt;=J$11)*AND(M49&lt;=M$11),"Выполнено","ПРОВЕРИТЬ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9" s="72"/>
    </row>
    <row r="50" spans="2:15" s="48" customFormat="1" ht="45" x14ac:dyDescent="0.25">
      <c r="B50" s="163" t="s">
        <v>815</v>
      </c>
      <c r="C50" s="168" t="s">
        <v>822</v>
      </c>
      <c r="D50" s="2">
        <f t="shared" si="0"/>
        <v>0</v>
      </c>
      <c r="E50" s="123">
        <v>0</v>
      </c>
      <c r="F50" s="172"/>
      <c r="G50" s="155"/>
      <c r="H50" s="164">
        <v>0</v>
      </c>
      <c r="I50" s="164">
        <v>0</v>
      </c>
      <c r="J50" s="164">
        <v>0</v>
      </c>
      <c r="K50" s="172"/>
      <c r="L50" s="155"/>
      <c r="M50" s="123">
        <v>0</v>
      </c>
      <c r="N50" s="153" t="str">
        <f>IF((D50&lt;=D$11)*AND(E50&lt;=E$11)*AND(H50&lt;=H$11)*AND(I50&lt;=I$11)*AND(J50&lt;=J$11)*AND(M50&lt;=M$11),"Выполнено","ПРОВЕРИТЬ (таких муниципальных образований не может быть больше чем всего муниципальных образований соответствующего вида)")</f>
        <v>Выполнено</v>
      </c>
      <c r="O50" s="72"/>
    </row>
    <row r="51" spans="2:15" s="48" customFormat="1" x14ac:dyDescent="0.25">
      <c r="B51" s="163" t="s">
        <v>818</v>
      </c>
      <c r="C51" s="162" t="s">
        <v>817</v>
      </c>
      <c r="D51" s="2">
        <f t="shared" si="0"/>
        <v>0</v>
      </c>
      <c r="E51" s="123">
        <v>0</v>
      </c>
      <c r="F51" s="172"/>
      <c r="G51" s="155"/>
      <c r="H51" s="164">
        <v>0</v>
      </c>
      <c r="I51" s="164">
        <v>0</v>
      </c>
      <c r="J51" s="164">
        <v>0</v>
      </c>
      <c r="K51" s="172"/>
      <c r="L51" s="155"/>
      <c r="M51" s="123">
        <v>0</v>
      </c>
      <c r="N51" s="153" t="str">
        <f>IF((D51&lt;=D$11)*AND(E51&lt;=E$11)*AND(H51&lt;=H$11)*AND(I51&lt;=I$11)*AND(J51&lt;=J$11)*AND(M51&lt;=M$11),"Выполнено","ПРОВЕРИТЬ (таких муниципальных образований не может быть больше чем всего муниципальных образований соответствующего вида)")</f>
        <v>Выполнено</v>
      </c>
      <c r="O51" s="72"/>
    </row>
    <row r="52" spans="2:15" s="48" customFormat="1" ht="30" x14ac:dyDescent="0.25">
      <c r="B52" s="163" t="s">
        <v>819</v>
      </c>
      <c r="C52" s="266" t="s">
        <v>1519</v>
      </c>
      <c r="D52" s="2">
        <f t="shared" si="0"/>
        <v>0</v>
      </c>
      <c r="E52" s="123">
        <v>0</v>
      </c>
      <c r="F52" s="172"/>
      <c r="G52" s="155"/>
      <c r="H52" s="164">
        <v>0</v>
      </c>
      <c r="I52" s="164">
        <v>0</v>
      </c>
      <c r="J52" s="164">
        <v>0</v>
      </c>
      <c r="K52" s="172"/>
      <c r="L52" s="155"/>
      <c r="M52" s="123">
        <v>0</v>
      </c>
      <c r="N52" s="153" t="str">
        <f>IF((D52&lt;=MIN(D49,D50,D51))*AND(E52&lt;=MIN(E49,E50,E51))*AND(H52&lt;=MIN(H49,H50,H51))*AND(I52&lt;=MIN(I49,I50,I51))*AND(J52&lt;=MIN(J49,J50,J51))*AND(M52&lt;=MIN(M49,M50,M51)),"Выполнено","ПРОВЕРИТЬ (муниципальных образований, соответствующих всем трем критериям одновременно, не может быть больше, чем соответствующих каждому из них)")</f>
        <v>Выполнено</v>
      </c>
      <c r="O52" s="72"/>
    </row>
    <row r="53" spans="2:15" s="48" customFormat="1" ht="30" x14ac:dyDescent="0.25">
      <c r="B53" s="267" t="s">
        <v>1520</v>
      </c>
      <c r="C53" s="268" t="s">
        <v>1517</v>
      </c>
      <c r="D53" s="2">
        <v>0</v>
      </c>
      <c r="E53" s="172"/>
      <c r="F53" s="155"/>
      <c r="G53" s="155"/>
      <c r="H53" s="155"/>
      <c r="I53" s="147">
        <v>0</v>
      </c>
      <c r="J53" s="147">
        <f>J$11-J52</f>
        <v>0</v>
      </c>
      <c r="K53" s="172"/>
      <c r="L53" s="155"/>
      <c r="M53" s="124">
        <v>0</v>
      </c>
      <c r="N53" s="72"/>
      <c r="O53" s="157" t="str">
        <f>IF(((I53+J53=0)),"   ","Нужно заполнить пункт 7 текстовой части (городские округа, не соответствующие установленным критериям...)")</f>
        <v xml:space="preserve">   </v>
      </c>
    </row>
    <row r="54" spans="2:15" s="48" customFormat="1" ht="30" x14ac:dyDescent="0.25">
      <c r="B54" s="267" t="s">
        <v>1521</v>
      </c>
      <c r="C54" s="161" t="s">
        <v>820</v>
      </c>
      <c r="D54" s="2">
        <f>SUM(E54:L54)</f>
        <v>0</v>
      </c>
      <c r="E54" s="172"/>
      <c r="F54" s="155"/>
      <c r="G54" s="155"/>
      <c r="H54" s="155"/>
      <c r="I54" s="147">
        <v>0</v>
      </c>
      <c r="J54" s="147">
        <f>J$11-J49</f>
        <v>0</v>
      </c>
      <c r="K54" s="172"/>
      <c r="L54" s="155"/>
      <c r="M54" s="124">
        <v>0</v>
      </c>
      <c r="N54" s="72"/>
      <c r="O54" s="157" t="str">
        <f>IF(((I54+J54=0)),"   ","Нужно заполнить пункт 7 текстовой части (городские округа, не соответствующие установленным критериям...)")</f>
        <v xml:space="preserve">   </v>
      </c>
    </row>
    <row r="55" spans="2:15" s="48" customFormat="1" ht="45" x14ac:dyDescent="0.25">
      <c r="B55" s="267" t="s">
        <v>1522</v>
      </c>
      <c r="C55" s="189" t="s">
        <v>823</v>
      </c>
      <c r="D55" s="2">
        <f>SUM(E55:L55)</f>
        <v>0</v>
      </c>
      <c r="E55" s="172"/>
      <c r="F55" s="155"/>
      <c r="G55" s="155"/>
      <c r="H55" s="155"/>
      <c r="I55" s="147">
        <v>0</v>
      </c>
      <c r="J55" s="147">
        <f>J$11-J50</f>
        <v>0</v>
      </c>
      <c r="K55" s="172"/>
      <c r="L55" s="155"/>
      <c r="M55" s="124">
        <v>0</v>
      </c>
      <c r="N55" s="72"/>
      <c r="O55" s="157" t="str">
        <f>IF(((I55+J55=0)),"   ","Нужно заполнить пункт 7 текстовой части (городские округа, не соответствующие установленным критериям...)")</f>
        <v xml:space="preserve">   </v>
      </c>
    </row>
    <row r="56" spans="2:15" s="48" customFormat="1" x14ac:dyDescent="0.25">
      <c r="B56" s="267" t="s">
        <v>1523</v>
      </c>
      <c r="C56" s="161" t="s">
        <v>821</v>
      </c>
      <c r="D56" s="2">
        <f>SUM(E56:L56)</f>
        <v>0</v>
      </c>
      <c r="E56" s="172"/>
      <c r="F56" s="155"/>
      <c r="G56" s="155"/>
      <c r="H56" s="155"/>
      <c r="I56" s="147">
        <v>0</v>
      </c>
      <c r="J56" s="147">
        <f>J$11-J51</f>
        <v>0</v>
      </c>
      <c r="K56" s="172"/>
      <c r="L56" s="155"/>
      <c r="M56" s="124">
        <v>0</v>
      </c>
      <c r="N56" s="72"/>
      <c r="O56" s="157" t="str">
        <f>IF(((I56+J56=0)),"   ","Нужно заполнить пункт 7 текстовой части (городские округа, не соответствующие установленным критериям...)")</f>
        <v xml:space="preserve">   </v>
      </c>
    </row>
    <row r="57" spans="2:15" ht="30" x14ac:dyDescent="0.25">
      <c r="B57" s="28" t="s">
        <v>461</v>
      </c>
      <c r="C57" s="6" t="s">
        <v>85</v>
      </c>
      <c r="D57" s="170"/>
      <c r="E57" s="171"/>
      <c r="F57" s="171"/>
      <c r="G57" s="171"/>
      <c r="H57" s="171"/>
      <c r="I57" s="171"/>
      <c r="J57" s="171"/>
      <c r="K57" s="171"/>
      <c r="L57" s="171"/>
      <c r="M57" s="171"/>
      <c r="N57" s="122"/>
      <c r="O57" s="71"/>
    </row>
    <row r="58" spans="2:15" s="48" customFormat="1" ht="30" x14ac:dyDescent="0.25">
      <c r="B58" s="169" t="s">
        <v>824</v>
      </c>
      <c r="C58" s="58" t="s">
        <v>330</v>
      </c>
      <c r="D58" s="2">
        <f t="shared" ref="D58:D75" si="3">SUM(E58:L58)</f>
        <v>11</v>
      </c>
      <c r="E58" s="124">
        <f>SUM(E59:E63)</f>
        <v>11</v>
      </c>
      <c r="F58" s="172"/>
      <c r="G58" s="155"/>
      <c r="H58" s="155"/>
      <c r="I58" s="155"/>
      <c r="J58" s="155"/>
      <c r="K58" s="155"/>
      <c r="L58" s="155"/>
      <c r="M58" s="173"/>
      <c r="N58" s="153" t="str">
        <f>IF((E58=E$11),"Выполнено","ПРОВЕРИТЬ (в сумме должно получиться общее число муниципальных районов)")</f>
        <v>Выполнено</v>
      </c>
      <c r="O58" s="72"/>
    </row>
    <row r="59" spans="2:15" x14ac:dyDescent="0.25">
      <c r="B59" s="80" t="s">
        <v>328</v>
      </c>
      <c r="C59" s="78" t="s">
        <v>397</v>
      </c>
      <c r="D59" s="2">
        <f t="shared" si="3"/>
        <v>3</v>
      </c>
      <c r="E59" s="121">
        <v>3</v>
      </c>
      <c r="F59" s="172"/>
      <c r="G59" s="155"/>
      <c r="H59" s="155"/>
      <c r="I59" s="155"/>
      <c r="J59" s="155"/>
      <c r="K59" s="155"/>
      <c r="L59" s="155"/>
      <c r="M59" s="173"/>
      <c r="N59" s="72"/>
      <c r="O59" s="157" t="str">
        <f>IF(((E59=0)),"   ","Нужно заполнить пункт 8 текстовой части (муниципальные районы с 1-2 поселениями или без поселений.)")</f>
        <v>Нужно заполнить пункт 8 текстовой части (муниципальные районы с 1-2 поселениями или без поселений.)</v>
      </c>
    </row>
    <row r="60" spans="2:15" x14ac:dyDescent="0.25">
      <c r="B60" s="69" t="s">
        <v>238</v>
      </c>
      <c r="C60" s="168" t="s">
        <v>827</v>
      </c>
      <c r="D60" s="2">
        <f t="shared" si="3"/>
        <v>8</v>
      </c>
      <c r="E60" s="123">
        <v>8</v>
      </c>
      <c r="F60" s="172"/>
      <c r="G60" s="155"/>
      <c r="H60" s="155"/>
      <c r="I60" s="155"/>
      <c r="J60" s="155"/>
      <c r="K60" s="155"/>
      <c r="L60" s="155"/>
      <c r="M60" s="173"/>
      <c r="N60" s="72"/>
      <c r="O60" s="72"/>
    </row>
    <row r="61" spans="2:15" s="48" customFormat="1" x14ac:dyDescent="0.25">
      <c r="B61" s="169" t="s">
        <v>239</v>
      </c>
      <c r="C61" s="168" t="s">
        <v>828</v>
      </c>
      <c r="D61" s="2">
        <f t="shared" si="3"/>
        <v>0</v>
      </c>
      <c r="E61" s="123">
        <v>0</v>
      </c>
      <c r="F61" s="172"/>
      <c r="G61" s="155"/>
      <c r="H61" s="155"/>
      <c r="I61" s="155"/>
      <c r="J61" s="155"/>
      <c r="K61" s="155"/>
      <c r="L61" s="155"/>
      <c r="M61" s="173"/>
      <c r="N61" s="72"/>
      <c r="O61" s="72"/>
    </row>
    <row r="62" spans="2:15" x14ac:dyDescent="0.25">
      <c r="B62" s="169" t="s">
        <v>829</v>
      </c>
      <c r="C62" s="58" t="s">
        <v>326</v>
      </c>
      <c r="D62" s="2">
        <f t="shared" si="3"/>
        <v>0</v>
      </c>
      <c r="E62" s="123">
        <v>0</v>
      </c>
      <c r="F62" s="172"/>
      <c r="G62" s="155"/>
      <c r="H62" s="155"/>
      <c r="I62" s="155"/>
      <c r="J62" s="155"/>
      <c r="K62" s="155"/>
      <c r="L62" s="155"/>
      <c r="M62" s="173"/>
      <c r="N62" s="72"/>
      <c r="O62" s="72"/>
    </row>
    <row r="63" spans="2:15" x14ac:dyDescent="0.25">
      <c r="B63" s="186" t="s">
        <v>830</v>
      </c>
      <c r="C63" s="81" t="s">
        <v>327</v>
      </c>
      <c r="D63" s="2">
        <f t="shared" si="3"/>
        <v>0</v>
      </c>
      <c r="E63" s="121">
        <v>0</v>
      </c>
      <c r="F63" s="172"/>
      <c r="G63" s="155"/>
      <c r="H63" s="155"/>
      <c r="I63" s="155"/>
      <c r="J63" s="155"/>
      <c r="K63" s="155"/>
      <c r="L63" s="155"/>
      <c r="M63" s="173"/>
      <c r="N63" s="72"/>
      <c r="O63" s="157" t="str">
        <f>IF(((E63=0)),"   ","Нужно заполнить пункт 8 текстовой части (муниципальные районы, состоящие из 21 и более поселений.)")</f>
        <v xml:space="preserve">   </v>
      </c>
    </row>
    <row r="64" spans="2:15" s="48" customFormat="1" ht="30" x14ac:dyDescent="0.25">
      <c r="B64" s="69" t="s">
        <v>398</v>
      </c>
      <c r="C64" s="58" t="s">
        <v>329</v>
      </c>
      <c r="D64" s="2">
        <f t="shared" si="3"/>
        <v>11</v>
      </c>
      <c r="E64" s="124">
        <f>SUM(E65:E67)</f>
        <v>11</v>
      </c>
      <c r="F64" s="172"/>
      <c r="G64" s="155"/>
      <c r="H64" s="155"/>
      <c r="I64" s="155"/>
      <c r="J64" s="155"/>
      <c r="K64" s="155"/>
      <c r="L64" s="155"/>
      <c r="M64" s="173"/>
      <c r="N64" s="153" t="str">
        <f>IF((E64=E$11),"Выполнено","ПРОВЕРИТЬ (в сумме должно получиться общее число муниципальных районов)")</f>
        <v>Выполнено</v>
      </c>
      <c r="O64" s="72"/>
    </row>
    <row r="65" spans="2:15" s="48" customFormat="1" x14ac:dyDescent="0.25">
      <c r="B65" s="69" t="s">
        <v>399</v>
      </c>
      <c r="C65" s="68" t="s">
        <v>306</v>
      </c>
      <c r="D65" s="2">
        <f t="shared" si="3"/>
        <v>0</v>
      </c>
      <c r="E65" s="123">
        <v>0</v>
      </c>
      <c r="F65" s="172"/>
      <c r="G65" s="155"/>
      <c r="H65" s="155"/>
      <c r="I65" s="155"/>
      <c r="J65" s="155"/>
      <c r="K65" s="155"/>
      <c r="L65" s="155"/>
      <c r="M65" s="173"/>
      <c r="N65" s="72"/>
      <c r="O65" s="72"/>
    </row>
    <row r="66" spans="2:15" s="48" customFormat="1" x14ac:dyDescent="0.25">
      <c r="B66" s="109" t="s">
        <v>331</v>
      </c>
      <c r="C66" s="110" t="s">
        <v>735</v>
      </c>
      <c r="D66" s="2">
        <f t="shared" si="3"/>
        <v>2</v>
      </c>
      <c r="E66" s="123">
        <v>2</v>
      </c>
      <c r="F66" s="172"/>
      <c r="G66" s="155"/>
      <c r="H66" s="155"/>
      <c r="I66" s="155"/>
      <c r="J66" s="155"/>
      <c r="K66" s="155"/>
      <c r="L66" s="155"/>
      <c r="M66" s="173"/>
      <c r="N66" s="72"/>
      <c r="O66" s="72"/>
    </row>
    <row r="67" spans="2:15" s="48" customFormat="1" x14ac:dyDescent="0.25">
      <c r="B67" s="109" t="s">
        <v>734</v>
      </c>
      <c r="C67" s="110" t="s">
        <v>736</v>
      </c>
      <c r="D67" s="2">
        <f t="shared" si="3"/>
        <v>9</v>
      </c>
      <c r="E67" s="123">
        <v>9</v>
      </c>
      <c r="F67" s="172"/>
      <c r="G67" s="155"/>
      <c r="H67" s="155"/>
      <c r="I67" s="155"/>
      <c r="J67" s="155"/>
      <c r="K67" s="155"/>
      <c r="L67" s="155"/>
      <c r="M67" s="173"/>
      <c r="N67" s="72"/>
      <c r="O67" s="72"/>
    </row>
    <row r="68" spans="2:15" ht="30" x14ac:dyDescent="0.25">
      <c r="B68" s="77" t="s">
        <v>332</v>
      </c>
      <c r="C68" s="82" t="s">
        <v>86</v>
      </c>
      <c r="D68" s="2">
        <f t="shared" si="3"/>
        <v>5</v>
      </c>
      <c r="E68" s="121">
        <v>5</v>
      </c>
      <c r="F68" s="174"/>
      <c r="G68" s="175"/>
      <c r="H68" s="175"/>
      <c r="I68" s="175"/>
      <c r="J68" s="175"/>
      <c r="K68" s="175"/>
      <c r="L68" s="175"/>
      <c r="M68" s="176"/>
      <c r="N68" s="153" t="str">
        <f>IF((E68&lt;=E$11),"Выполнено","ПРОВЕРИТЬ (таких муниципальных районов не может быть больше их общего числа)")</f>
        <v>Выполнено</v>
      </c>
      <c r="O68" s="157" t="str">
        <f>IF(((E68=0)),"   ","Нужно заполнить пункт 9 текстовой части (муниципальные районы с межселенными территориями")</f>
        <v>Нужно заполнить пункт 9 текстовой части (муниципальные районы с межселенными территориями</v>
      </c>
    </row>
    <row r="69" spans="2:15" ht="30" x14ac:dyDescent="0.25">
      <c r="B69" s="57" t="s">
        <v>334</v>
      </c>
      <c r="C69" s="11" t="s">
        <v>93</v>
      </c>
      <c r="D69" s="2">
        <f t="shared" si="3"/>
        <v>65</v>
      </c>
      <c r="E69" s="124">
        <f t="shared" ref="E69:J69" si="4">SUM(E70:E73)</f>
        <v>11</v>
      </c>
      <c r="F69" s="124">
        <f t="shared" si="4"/>
        <v>4</v>
      </c>
      <c r="G69" s="124">
        <f t="shared" si="4"/>
        <v>47</v>
      </c>
      <c r="H69" s="124">
        <f t="shared" si="4"/>
        <v>0</v>
      </c>
      <c r="I69" s="124">
        <f t="shared" si="4"/>
        <v>3</v>
      </c>
      <c r="J69" s="124">
        <f t="shared" si="4"/>
        <v>0</v>
      </c>
      <c r="K69" s="124">
        <f>SUM(K70:K75)</f>
        <v>0</v>
      </c>
      <c r="L69" s="124">
        <f>SUM(L70:L75)</f>
        <v>0</v>
      </c>
      <c r="M69" s="124">
        <f>SUM(M70:M73)</f>
        <v>1</v>
      </c>
      <c r="N69" s="153" t="str">
        <f>IF((D69=D$11)*AND(E69=E$11)*AND(F69=F$11)*AND(G69=G$11)*AND(H69=H$11)*AND(I69=I$11)*AND(J69=J$11)*AND(K69=K$11)*AND(L69=L$11)*AND(M69=M$11),"Выполнено","ПРОВЕРИТЬ (в сумме должно получиться общее число муниципальных образований)")</f>
        <v>Выполнено</v>
      </c>
      <c r="O69" s="72"/>
    </row>
    <row r="70" spans="2:15" ht="30" x14ac:dyDescent="0.25">
      <c r="B70" s="62" t="s">
        <v>37</v>
      </c>
      <c r="C70" s="110" t="s">
        <v>737</v>
      </c>
      <c r="D70" s="2">
        <f t="shared" si="3"/>
        <v>48</v>
      </c>
      <c r="E70" s="125">
        <v>2</v>
      </c>
      <c r="F70" s="125">
        <v>4</v>
      </c>
      <c r="G70" s="125">
        <v>39</v>
      </c>
      <c r="H70" s="125">
        <v>0</v>
      </c>
      <c r="I70" s="125">
        <v>3</v>
      </c>
      <c r="J70" s="125">
        <v>0</v>
      </c>
      <c r="K70" s="125">
        <v>0</v>
      </c>
      <c r="L70" s="125">
        <v>0</v>
      </c>
      <c r="M70" s="123">
        <v>1</v>
      </c>
      <c r="N70" s="72"/>
      <c r="O70" s="72"/>
    </row>
    <row r="71" spans="2:15" x14ac:dyDescent="0.25">
      <c r="B71" s="62" t="s">
        <v>89</v>
      </c>
      <c r="C71" s="59" t="s">
        <v>361</v>
      </c>
      <c r="D71" s="2">
        <f t="shared" si="3"/>
        <v>16</v>
      </c>
      <c r="E71" s="123">
        <v>8</v>
      </c>
      <c r="F71" s="123">
        <v>0</v>
      </c>
      <c r="G71" s="123">
        <v>8</v>
      </c>
      <c r="H71" s="123">
        <v>0</v>
      </c>
      <c r="I71" s="123">
        <v>0</v>
      </c>
      <c r="J71" s="123">
        <v>0</v>
      </c>
      <c r="K71" s="123">
        <v>0</v>
      </c>
      <c r="L71" s="123">
        <v>0</v>
      </c>
      <c r="M71" s="123">
        <v>0</v>
      </c>
      <c r="N71" s="72"/>
      <c r="O71" s="72"/>
    </row>
    <row r="72" spans="2:15" x14ac:dyDescent="0.25">
      <c r="B72" s="62" t="s">
        <v>90</v>
      </c>
      <c r="C72" s="58" t="s">
        <v>333</v>
      </c>
      <c r="D72" s="2">
        <f t="shared" si="3"/>
        <v>1</v>
      </c>
      <c r="E72" s="125">
        <v>1</v>
      </c>
      <c r="F72" s="125">
        <v>0</v>
      </c>
      <c r="G72" s="125">
        <v>0</v>
      </c>
      <c r="H72" s="125">
        <v>0</v>
      </c>
      <c r="I72" s="125">
        <v>0</v>
      </c>
      <c r="J72" s="125">
        <v>0</v>
      </c>
      <c r="K72" s="125">
        <v>0</v>
      </c>
      <c r="L72" s="125">
        <v>0</v>
      </c>
      <c r="M72" s="123">
        <v>0</v>
      </c>
      <c r="N72" s="72"/>
      <c r="O72" s="72"/>
    </row>
    <row r="73" spans="2:15" x14ac:dyDescent="0.25">
      <c r="B73" s="62" t="s">
        <v>335</v>
      </c>
      <c r="C73" s="11" t="s">
        <v>87</v>
      </c>
      <c r="D73" s="2">
        <f t="shared" si="3"/>
        <v>0</v>
      </c>
      <c r="E73" s="125">
        <v>0</v>
      </c>
      <c r="F73" s="125">
        <v>0</v>
      </c>
      <c r="G73" s="125">
        <v>0</v>
      </c>
      <c r="H73" s="125">
        <v>0</v>
      </c>
      <c r="I73" s="125">
        <v>0</v>
      </c>
      <c r="J73" s="125">
        <v>0</v>
      </c>
      <c r="K73" s="125">
        <v>0</v>
      </c>
      <c r="L73" s="125">
        <v>0</v>
      </c>
      <c r="M73" s="123">
        <v>0</v>
      </c>
      <c r="N73" s="72"/>
      <c r="O73" s="72"/>
    </row>
    <row r="74" spans="2:15" x14ac:dyDescent="0.25">
      <c r="B74" s="62" t="s">
        <v>336</v>
      </c>
      <c r="C74" s="168" t="s">
        <v>825</v>
      </c>
      <c r="D74" s="2">
        <f t="shared" si="3"/>
        <v>0</v>
      </c>
      <c r="E74" s="177"/>
      <c r="F74" s="178"/>
      <c r="G74" s="178"/>
      <c r="H74" s="178"/>
      <c r="I74" s="178"/>
      <c r="J74" s="179"/>
      <c r="K74" s="125">
        <v>0</v>
      </c>
      <c r="L74" s="125">
        <v>0</v>
      </c>
      <c r="M74" s="177"/>
      <c r="N74" s="72"/>
      <c r="O74" s="72"/>
    </row>
    <row r="75" spans="2:15" ht="30" x14ac:dyDescent="0.25">
      <c r="B75" s="62" t="s">
        <v>337</v>
      </c>
      <c r="C75" s="11" t="s">
        <v>88</v>
      </c>
      <c r="D75" s="2">
        <f t="shared" si="3"/>
        <v>0</v>
      </c>
      <c r="E75" s="174"/>
      <c r="F75" s="175"/>
      <c r="G75" s="175"/>
      <c r="H75" s="175"/>
      <c r="I75" s="175"/>
      <c r="J75" s="175"/>
      <c r="K75" s="125">
        <v>0</v>
      </c>
      <c r="L75" s="125">
        <v>0</v>
      </c>
      <c r="M75" s="174"/>
      <c r="N75" s="72"/>
      <c r="O75" s="72"/>
    </row>
    <row r="76" spans="2:15" s="48" customFormat="1" x14ac:dyDescent="0.25">
      <c r="B76" s="57" t="s">
        <v>338</v>
      </c>
      <c r="C76" s="58" t="s">
        <v>339</v>
      </c>
      <c r="D76" s="170"/>
      <c r="E76" s="171"/>
      <c r="F76" s="171"/>
      <c r="G76" s="171"/>
      <c r="H76" s="171"/>
      <c r="I76" s="171"/>
      <c r="J76" s="171"/>
      <c r="K76" s="171"/>
      <c r="L76" s="171"/>
      <c r="M76" s="171"/>
      <c r="N76" s="122"/>
      <c r="O76" s="71"/>
    </row>
    <row r="77" spans="2:15" ht="30" x14ac:dyDescent="0.25">
      <c r="B77" s="57" t="s">
        <v>91</v>
      </c>
      <c r="C77" s="168" t="s">
        <v>826</v>
      </c>
      <c r="D77" s="2">
        <f t="shared" ref="D77:D87" si="5">SUM(E77:L77)</f>
        <v>80</v>
      </c>
      <c r="E77" s="180"/>
      <c r="F77" s="124">
        <f>SUM(F78:F80)</f>
        <v>4</v>
      </c>
      <c r="G77" s="124">
        <f>SUM(G78:G80)</f>
        <v>73</v>
      </c>
      <c r="H77" s="124">
        <f>SUM(H78:H80)</f>
        <v>0</v>
      </c>
      <c r="I77" s="124">
        <f>SUM(I78:I80)</f>
        <v>3</v>
      </c>
      <c r="J77" s="124">
        <f>SUM(J78:J80)</f>
        <v>0</v>
      </c>
      <c r="K77" s="177"/>
      <c r="L77" s="179"/>
      <c r="M77" s="124">
        <f>SUM(M78:M80)</f>
        <v>1</v>
      </c>
      <c r="N77" s="72"/>
      <c r="O77" s="72"/>
    </row>
    <row r="78" spans="2:15" x14ac:dyDescent="0.25">
      <c r="B78" s="57" t="s">
        <v>340</v>
      </c>
      <c r="C78" s="58" t="s">
        <v>343</v>
      </c>
      <c r="D78" s="2">
        <f t="shared" si="5"/>
        <v>3</v>
      </c>
      <c r="E78" s="181"/>
      <c r="F78" s="125">
        <v>1</v>
      </c>
      <c r="G78" s="185"/>
      <c r="H78" s="125">
        <v>0</v>
      </c>
      <c r="I78" s="125">
        <v>2</v>
      </c>
      <c r="J78" s="125">
        <v>0</v>
      </c>
      <c r="K78" s="172"/>
      <c r="L78" s="173"/>
      <c r="M78" s="123">
        <v>1</v>
      </c>
      <c r="N78" s="72"/>
      <c r="O78" s="72"/>
    </row>
    <row r="79" spans="2:15" x14ac:dyDescent="0.25">
      <c r="B79" s="57" t="s">
        <v>341</v>
      </c>
      <c r="C79" s="58" t="s">
        <v>344</v>
      </c>
      <c r="D79" s="2">
        <f t="shared" si="5"/>
        <v>26</v>
      </c>
      <c r="E79" s="181"/>
      <c r="F79" s="125">
        <v>3</v>
      </c>
      <c r="G79" s="125">
        <v>22</v>
      </c>
      <c r="H79" s="125">
        <v>0</v>
      </c>
      <c r="I79" s="125">
        <v>1</v>
      </c>
      <c r="J79" s="125">
        <v>0</v>
      </c>
      <c r="K79" s="172"/>
      <c r="L79" s="173"/>
      <c r="M79" s="123">
        <v>0</v>
      </c>
      <c r="N79" s="72"/>
      <c r="O79" s="72"/>
    </row>
    <row r="80" spans="2:15" x14ac:dyDescent="0.25">
      <c r="B80" s="57" t="s">
        <v>342</v>
      </c>
      <c r="C80" s="58" t="s">
        <v>345</v>
      </c>
      <c r="D80" s="2">
        <f t="shared" si="5"/>
        <v>51</v>
      </c>
      <c r="E80" s="182"/>
      <c r="F80" s="125">
        <v>0</v>
      </c>
      <c r="G80" s="125">
        <v>51</v>
      </c>
      <c r="H80" s="125">
        <v>0</v>
      </c>
      <c r="I80" s="125">
        <v>0</v>
      </c>
      <c r="J80" s="125">
        <v>0</v>
      </c>
      <c r="K80" s="174"/>
      <c r="L80" s="176"/>
      <c r="M80" s="123">
        <v>0</v>
      </c>
      <c r="N80" s="72"/>
      <c r="O80" s="72"/>
    </row>
    <row r="81" spans="2:15" ht="30" x14ac:dyDescent="0.25">
      <c r="B81" s="57" t="s">
        <v>92</v>
      </c>
      <c r="C81" s="58" t="s">
        <v>347</v>
      </c>
      <c r="D81" s="2">
        <f t="shared" si="5"/>
        <v>7</v>
      </c>
      <c r="E81" s="124">
        <f>SUM(E82:E83)</f>
        <v>7</v>
      </c>
      <c r="F81" s="177"/>
      <c r="G81" s="178"/>
      <c r="H81" s="178"/>
      <c r="I81" s="178"/>
      <c r="J81" s="178"/>
      <c r="K81" s="178"/>
      <c r="L81" s="178"/>
      <c r="M81" s="179"/>
      <c r="N81" s="72"/>
      <c r="O81" s="72"/>
    </row>
    <row r="82" spans="2:15" x14ac:dyDescent="0.25">
      <c r="B82" s="57" t="s">
        <v>349</v>
      </c>
      <c r="C82" s="58" t="s">
        <v>344</v>
      </c>
      <c r="D82" s="2">
        <f t="shared" si="5"/>
        <v>3</v>
      </c>
      <c r="E82" s="125">
        <v>3</v>
      </c>
      <c r="F82" s="172"/>
      <c r="G82" s="183"/>
      <c r="H82" s="183"/>
      <c r="I82" s="183"/>
      <c r="J82" s="183"/>
      <c r="K82" s="183"/>
      <c r="L82" s="183"/>
      <c r="M82" s="173"/>
      <c r="N82" s="72"/>
      <c r="O82" s="72"/>
    </row>
    <row r="83" spans="2:15" x14ac:dyDescent="0.25">
      <c r="B83" s="57" t="s">
        <v>350</v>
      </c>
      <c r="C83" s="58" t="s">
        <v>345</v>
      </c>
      <c r="D83" s="2">
        <f t="shared" si="5"/>
        <v>4</v>
      </c>
      <c r="E83" s="125">
        <v>4</v>
      </c>
      <c r="F83" s="174"/>
      <c r="G83" s="175"/>
      <c r="H83" s="175"/>
      <c r="I83" s="175"/>
      <c r="J83" s="175"/>
      <c r="K83" s="175"/>
      <c r="L83" s="175"/>
      <c r="M83" s="176"/>
      <c r="N83" s="72"/>
      <c r="O83" s="72"/>
    </row>
    <row r="84" spans="2:15" s="39" customFormat="1" ht="30" x14ac:dyDescent="0.25">
      <c r="B84" s="57" t="s">
        <v>351</v>
      </c>
      <c r="C84" s="58" t="s">
        <v>348</v>
      </c>
      <c r="D84" s="2">
        <f t="shared" si="5"/>
        <v>0</v>
      </c>
      <c r="E84" s="177"/>
      <c r="F84" s="178"/>
      <c r="G84" s="178"/>
      <c r="H84" s="178"/>
      <c r="I84" s="178"/>
      <c r="J84" s="178"/>
      <c r="K84" s="178"/>
      <c r="L84" s="124">
        <f>SUM(L85:L87)</f>
        <v>0</v>
      </c>
      <c r="M84" s="179"/>
      <c r="N84" s="72"/>
      <c r="O84" s="72"/>
    </row>
    <row r="85" spans="2:15" s="39" customFormat="1" x14ac:dyDescent="0.25">
      <c r="B85" s="57" t="s">
        <v>352</v>
      </c>
      <c r="C85" s="41" t="s">
        <v>94</v>
      </c>
      <c r="D85" s="2">
        <f t="shared" si="5"/>
        <v>0</v>
      </c>
      <c r="E85" s="172"/>
      <c r="F85" s="183"/>
      <c r="G85" s="183"/>
      <c r="H85" s="183"/>
      <c r="I85" s="183"/>
      <c r="J85" s="183"/>
      <c r="K85" s="183"/>
      <c r="L85" s="125">
        <v>0</v>
      </c>
      <c r="M85" s="173"/>
      <c r="N85" s="72"/>
      <c r="O85" s="72"/>
    </row>
    <row r="86" spans="2:15" s="39" customFormat="1" x14ac:dyDescent="0.25">
      <c r="B86" s="57" t="s">
        <v>353</v>
      </c>
      <c r="C86" s="41" t="s">
        <v>95</v>
      </c>
      <c r="D86" s="2">
        <f t="shared" si="5"/>
        <v>0</v>
      </c>
      <c r="E86" s="172"/>
      <c r="F86" s="183"/>
      <c r="G86" s="183"/>
      <c r="H86" s="183"/>
      <c r="I86" s="183"/>
      <c r="J86" s="183"/>
      <c r="K86" s="183"/>
      <c r="L86" s="125">
        <v>0</v>
      </c>
      <c r="M86" s="173"/>
      <c r="N86" s="72"/>
      <c r="O86" s="72"/>
    </row>
    <row r="87" spans="2:15" s="39" customFormat="1" x14ac:dyDescent="0.25">
      <c r="B87" s="57" t="s">
        <v>354</v>
      </c>
      <c r="C87" s="41" t="s">
        <v>96</v>
      </c>
      <c r="D87" s="2">
        <f t="shared" si="5"/>
        <v>0</v>
      </c>
      <c r="E87" s="174"/>
      <c r="F87" s="175"/>
      <c r="G87" s="175"/>
      <c r="H87" s="175"/>
      <c r="I87" s="175"/>
      <c r="J87" s="175"/>
      <c r="K87" s="175"/>
      <c r="L87" s="125">
        <v>0</v>
      </c>
      <c r="M87" s="176"/>
      <c r="N87" s="72"/>
      <c r="O87" s="72"/>
    </row>
    <row r="88" spans="2:15" s="48" customFormat="1" ht="30" x14ac:dyDescent="0.25">
      <c r="B88" s="57" t="s">
        <v>355</v>
      </c>
      <c r="C88" s="58" t="s">
        <v>346</v>
      </c>
      <c r="D88" s="7">
        <f>SUM(D89:D91)</f>
        <v>87</v>
      </c>
      <c r="E88" s="184"/>
      <c r="F88" s="178"/>
      <c r="G88" s="178"/>
      <c r="H88" s="178"/>
      <c r="I88" s="178"/>
      <c r="J88" s="178"/>
      <c r="K88" s="178"/>
      <c r="L88" s="178"/>
      <c r="M88" s="179"/>
      <c r="N88" s="72"/>
      <c r="O88" s="72"/>
    </row>
    <row r="89" spans="2:15" s="48" customFormat="1" x14ac:dyDescent="0.25">
      <c r="B89" s="57" t="s">
        <v>356</v>
      </c>
      <c r="C89" s="54" t="s">
        <v>94</v>
      </c>
      <c r="D89" s="2">
        <f>D78+D85</f>
        <v>3</v>
      </c>
      <c r="E89" s="172"/>
      <c r="F89" s="183"/>
      <c r="G89" s="183"/>
      <c r="H89" s="183"/>
      <c r="I89" s="183"/>
      <c r="J89" s="183"/>
      <c r="K89" s="183"/>
      <c r="L89" s="183"/>
      <c r="M89" s="173"/>
      <c r="N89" s="72"/>
      <c r="O89" s="72"/>
    </row>
    <row r="90" spans="2:15" s="48" customFormat="1" x14ac:dyDescent="0.25">
      <c r="B90" s="57" t="s">
        <v>357</v>
      </c>
      <c r="C90" s="54" t="s">
        <v>95</v>
      </c>
      <c r="D90" s="2">
        <f>D79+D82+D86</f>
        <v>29</v>
      </c>
      <c r="E90" s="172"/>
      <c r="F90" s="183"/>
      <c r="G90" s="183"/>
      <c r="H90" s="183"/>
      <c r="I90" s="183"/>
      <c r="J90" s="183"/>
      <c r="K90" s="183"/>
      <c r="L90" s="183"/>
      <c r="M90" s="173"/>
      <c r="N90" s="72"/>
      <c r="O90" s="72"/>
    </row>
    <row r="91" spans="2:15" s="48" customFormat="1" x14ac:dyDescent="0.25">
      <c r="B91" s="57" t="s">
        <v>358</v>
      </c>
      <c r="C91" s="54" t="s">
        <v>96</v>
      </c>
      <c r="D91" s="2">
        <f>D80+D83+D87</f>
        <v>55</v>
      </c>
      <c r="E91" s="174"/>
      <c r="F91" s="175"/>
      <c r="G91" s="175"/>
      <c r="H91" s="175"/>
      <c r="I91" s="175"/>
      <c r="J91" s="175"/>
      <c r="K91" s="175"/>
      <c r="L91" s="175"/>
      <c r="M91" s="176"/>
      <c r="N91" s="72"/>
      <c r="O91" s="72"/>
    </row>
    <row r="92" spans="2:15" ht="30" x14ac:dyDescent="0.25">
      <c r="B92" s="28" t="s">
        <v>851</v>
      </c>
      <c r="C92" s="6" t="s">
        <v>97</v>
      </c>
      <c r="D92" s="170"/>
      <c r="E92" s="171"/>
      <c r="F92" s="171"/>
      <c r="G92" s="171"/>
      <c r="H92" s="171"/>
      <c r="I92" s="171"/>
      <c r="J92" s="171"/>
      <c r="K92" s="171"/>
      <c r="L92" s="171"/>
      <c r="M92" s="171"/>
      <c r="N92" s="122"/>
      <c r="O92" s="71"/>
    </row>
    <row r="93" spans="2:15" s="48" customFormat="1" ht="30" x14ac:dyDescent="0.25">
      <c r="B93" s="169" t="s">
        <v>831</v>
      </c>
      <c r="C93" s="168" t="s">
        <v>832</v>
      </c>
      <c r="D93" s="170"/>
      <c r="E93" s="171"/>
      <c r="F93" s="171"/>
      <c r="G93" s="171"/>
      <c r="H93" s="171"/>
      <c r="I93" s="171"/>
      <c r="J93" s="171"/>
      <c r="K93" s="171"/>
      <c r="L93" s="171"/>
      <c r="M93" s="171"/>
      <c r="N93" s="122"/>
      <c r="O93" s="71"/>
    </row>
    <row r="94" spans="2:15" ht="30" x14ac:dyDescent="0.25">
      <c r="B94" s="186" t="s">
        <v>834</v>
      </c>
      <c r="C94" s="82" t="s">
        <v>98</v>
      </c>
      <c r="D94" s="2">
        <f>SUM(E94:L94)</f>
        <v>1</v>
      </c>
      <c r="E94" s="132"/>
      <c r="F94" s="133"/>
      <c r="G94" s="134"/>
      <c r="H94" s="134"/>
      <c r="I94" s="121">
        <v>1</v>
      </c>
      <c r="J94" s="132"/>
      <c r="K94" s="134"/>
      <c r="L94" s="124"/>
      <c r="M94" s="135"/>
      <c r="N94" s="153" t="str">
        <f>IF((D94&lt;=I$11),"Выполнено","ПРОВЕРИТЬ (таких городских округов не может быть больше их общего числа)")</f>
        <v>Выполнено</v>
      </c>
      <c r="O94" s="157" t="str">
        <f>IF(((D94=0)),"   ","Нужно заполнить пункт 10 текстовой части (ЗАТО)")</f>
        <v>Нужно заполнить пункт 10 текстовой части (ЗАТО)</v>
      </c>
    </row>
    <row r="95" spans="2:15" x14ac:dyDescent="0.25">
      <c r="B95" s="186" t="s">
        <v>833</v>
      </c>
      <c r="C95" s="82" t="s">
        <v>99</v>
      </c>
      <c r="D95" s="2">
        <f>SUM(E95:L95)</f>
        <v>0</v>
      </c>
      <c r="E95" s="129"/>
      <c r="F95" s="130"/>
      <c r="G95" s="131"/>
      <c r="H95" s="131"/>
      <c r="I95" s="121">
        <v>0</v>
      </c>
      <c r="J95" s="129"/>
      <c r="K95" s="131"/>
      <c r="L95" s="121">
        <v>0</v>
      </c>
      <c r="M95" s="137"/>
      <c r="N95" s="153" t="str">
        <f>IF((D95&lt;=D$11),"Выполнено","ПРОВЕРИТЬ (таких муниципальных образований не может быть больше их общего числа)")</f>
        <v>Выполнено</v>
      </c>
      <c r="O95" s="157" t="str">
        <f>IF(((D95=0)),"   ","Нужно заполнить пункт 10 текстовой части (наукограды)")</f>
        <v xml:space="preserve">   </v>
      </c>
    </row>
    <row r="96" spans="2:15" ht="45" x14ac:dyDescent="0.25">
      <c r="B96" s="187" t="s">
        <v>836</v>
      </c>
      <c r="C96" s="168" t="s">
        <v>835</v>
      </c>
      <c r="D96" s="49"/>
      <c r="E96" s="122"/>
      <c r="F96" s="122"/>
      <c r="G96" s="122"/>
      <c r="H96" s="122"/>
      <c r="I96" s="122"/>
      <c r="J96" s="122"/>
      <c r="K96" s="122"/>
      <c r="L96" s="122"/>
      <c r="M96" s="122"/>
      <c r="N96" s="71"/>
      <c r="O96" s="72"/>
    </row>
    <row r="97" spans="2:15" x14ac:dyDescent="0.25">
      <c r="B97" s="186" t="s">
        <v>837</v>
      </c>
      <c r="C97" s="189" t="s">
        <v>842</v>
      </c>
      <c r="D97" s="2">
        <f t="shared" ref="D97:D105" si="6">SUM(E97:L97)</f>
        <v>0</v>
      </c>
      <c r="E97" s="121">
        <v>0</v>
      </c>
      <c r="F97" s="125">
        <v>0</v>
      </c>
      <c r="G97" s="125">
        <v>0</v>
      </c>
      <c r="H97" s="121">
        <v>0</v>
      </c>
      <c r="I97" s="121">
        <v>0</v>
      </c>
      <c r="J97" s="121">
        <v>0</v>
      </c>
      <c r="K97" s="125">
        <v>0</v>
      </c>
      <c r="L97" s="121">
        <v>0</v>
      </c>
      <c r="M97" s="123">
        <v>0</v>
      </c>
      <c r="N97" s="153" t="str">
        <f t="shared" ref="N97:N105" si="7">IF((D97&lt;=D$11)*AND(E97&lt;=E$11)*AND(F97&lt;=F$11)*AND(G97&lt;=G$11)*AND(H97&lt;=H$11)*AND(I97&lt;=I$11)*AND(J97&lt;=J$11)*AND(K97&lt;=K$11)*AND(L97&lt;=L$11)*AND(M97&lt;=M$11),"Выполнено","ПРОВЕРИТЬ (таких муниципальных образований не может быть больше их общего числа)")</f>
        <v>Выполнено</v>
      </c>
      <c r="O97" s="157" t="str">
        <f>IF(((E97+H97+I97+J97+L97=0)),"   ","Нужно заполнить пункт 11 текстовой части (муниципальные образования на территориях с особыми правовыми режимами...)")</f>
        <v xml:space="preserve">   </v>
      </c>
    </row>
    <row r="98" spans="2:15" ht="45" x14ac:dyDescent="0.25">
      <c r="B98" s="186" t="s">
        <v>838</v>
      </c>
      <c r="C98" s="189" t="s">
        <v>843</v>
      </c>
      <c r="D98" s="2">
        <f t="shared" si="6"/>
        <v>64</v>
      </c>
      <c r="E98" s="121">
        <v>11</v>
      </c>
      <c r="F98" s="125">
        <v>4</v>
      </c>
      <c r="G98" s="125">
        <v>46</v>
      </c>
      <c r="H98" s="121">
        <v>0</v>
      </c>
      <c r="I98" s="121">
        <v>3</v>
      </c>
      <c r="J98" s="121">
        <v>0</v>
      </c>
      <c r="K98" s="125">
        <v>0</v>
      </c>
      <c r="L98" s="121">
        <v>0</v>
      </c>
      <c r="M98" s="123">
        <v>1</v>
      </c>
      <c r="N98" s="153" t="str">
        <f t="shared" si="7"/>
        <v>Выполнено</v>
      </c>
      <c r="O98" s="157" t="str">
        <f t="shared" ref="O98:O103" si="8">IF(((E98+H98+I98+J98+L98=0)),"   ","Нужно заполнить пункт 11 текстовой части (муниципальные образования на территориях с особыми правовыми режимами...)")</f>
        <v>Нужно заполнить пункт 11 текстовой части (муниципальные образования на территориях с особыми правовыми режимами...)</v>
      </c>
    </row>
    <row r="99" spans="2:15" ht="30" x14ac:dyDescent="0.25">
      <c r="B99" s="186" t="s">
        <v>839</v>
      </c>
      <c r="C99" s="189" t="s">
        <v>844</v>
      </c>
      <c r="D99" s="2">
        <f t="shared" si="6"/>
        <v>0</v>
      </c>
      <c r="E99" s="121">
        <v>0</v>
      </c>
      <c r="F99" s="125">
        <v>0</v>
      </c>
      <c r="G99" s="125">
        <v>0</v>
      </c>
      <c r="H99" s="121">
        <v>0</v>
      </c>
      <c r="I99" s="121">
        <v>0</v>
      </c>
      <c r="J99" s="121">
        <v>0</v>
      </c>
      <c r="K99" s="125">
        <v>0</v>
      </c>
      <c r="L99" s="121">
        <v>0</v>
      </c>
      <c r="M99" s="123">
        <v>0</v>
      </c>
      <c r="N99" s="153" t="str">
        <f t="shared" si="7"/>
        <v>Выполнено</v>
      </c>
      <c r="O99" s="157" t="str">
        <f t="shared" si="8"/>
        <v xml:space="preserve">   </v>
      </c>
    </row>
    <row r="100" spans="2:15" s="16" customFormat="1" ht="30" x14ac:dyDescent="0.25">
      <c r="B100" s="186" t="s">
        <v>840</v>
      </c>
      <c r="C100" s="189" t="s">
        <v>275</v>
      </c>
      <c r="D100" s="2">
        <f t="shared" si="6"/>
        <v>14</v>
      </c>
      <c r="E100" s="121">
        <v>8</v>
      </c>
      <c r="F100" s="125">
        <v>1</v>
      </c>
      <c r="G100" s="125">
        <v>4</v>
      </c>
      <c r="H100" s="121">
        <v>0</v>
      </c>
      <c r="I100" s="121">
        <v>1</v>
      </c>
      <c r="J100" s="121">
        <v>0</v>
      </c>
      <c r="K100" s="125">
        <v>0</v>
      </c>
      <c r="L100" s="121">
        <v>0</v>
      </c>
      <c r="M100" s="123">
        <v>1</v>
      </c>
      <c r="N100" s="153" t="str">
        <f t="shared" si="7"/>
        <v>Выполнено</v>
      </c>
      <c r="O100" s="157" t="str">
        <f t="shared" si="8"/>
        <v>Нужно заполнить пункт 11 текстовой части (муниципальные образования на территориях с особыми правовыми режимами...)</v>
      </c>
    </row>
    <row r="101" spans="2:15" s="42" customFormat="1" x14ac:dyDescent="0.25">
      <c r="B101" s="188" t="s">
        <v>841</v>
      </c>
      <c r="C101" s="190" t="s">
        <v>845</v>
      </c>
      <c r="D101" s="2">
        <f>SUM(E101:L101)</f>
        <v>1</v>
      </c>
      <c r="E101" s="140">
        <v>0</v>
      </c>
      <c r="F101" s="141">
        <v>0</v>
      </c>
      <c r="G101" s="141">
        <v>0</v>
      </c>
      <c r="H101" s="140">
        <v>0</v>
      </c>
      <c r="I101" s="140">
        <v>1</v>
      </c>
      <c r="J101" s="140">
        <v>0</v>
      </c>
      <c r="K101" s="141">
        <v>0</v>
      </c>
      <c r="L101" s="140">
        <v>0</v>
      </c>
      <c r="M101" s="191">
        <v>1</v>
      </c>
      <c r="N101" s="153" t="str">
        <f>IF((D101&lt;=D$11)*AND(E101&lt;=E$11)*AND(F101&lt;=F$11)*AND(G101&lt;=G$11)*AND(H101&lt;=H$11)*AND(I101&lt;=I$11)*AND(J101&lt;=J$11)*AND(K101&lt;=K$11)*AND(L101&lt;=L$11)*AND(M101&lt;=M$11),"Выполнено","ПРОВЕРИТЬ (таких муниципальных образований не может быть больше их общего числа)")</f>
        <v>Выполнено</v>
      </c>
      <c r="O101" s="157" t="str">
        <f t="shared" si="8"/>
        <v>Нужно заполнить пункт 11 текстовой части (муниципальные образования на территориях с особыми правовыми режимами...)</v>
      </c>
    </row>
    <row r="102" spans="2:15" s="42" customFormat="1" x14ac:dyDescent="0.25">
      <c r="B102" s="188" t="s">
        <v>846</v>
      </c>
      <c r="C102" s="190" t="s">
        <v>848</v>
      </c>
      <c r="D102" s="2">
        <f>SUM(E102:L102)</f>
        <v>0</v>
      </c>
      <c r="E102" s="140">
        <v>0</v>
      </c>
      <c r="F102" s="141">
        <v>0</v>
      </c>
      <c r="G102" s="141">
        <v>0</v>
      </c>
      <c r="H102" s="140">
        <v>0</v>
      </c>
      <c r="I102" s="140">
        <v>0</v>
      </c>
      <c r="J102" s="140">
        <v>0</v>
      </c>
      <c r="K102" s="141">
        <v>0</v>
      </c>
      <c r="L102" s="140">
        <v>0</v>
      </c>
      <c r="M102" s="191">
        <v>0</v>
      </c>
      <c r="N102" s="153" t="str">
        <f t="shared" si="7"/>
        <v>Выполнено</v>
      </c>
      <c r="O102" s="157" t="str">
        <f t="shared" si="8"/>
        <v xml:space="preserve">   </v>
      </c>
    </row>
    <row r="103" spans="2:15" s="42" customFormat="1" ht="30" x14ac:dyDescent="0.25">
      <c r="B103" s="188" t="s">
        <v>847</v>
      </c>
      <c r="C103" s="190" t="s">
        <v>276</v>
      </c>
      <c r="D103" s="2">
        <f t="shared" si="6"/>
        <v>0</v>
      </c>
      <c r="E103" s="140">
        <v>0</v>
      </c>
      <c r="F103" s="141">
        <v>0</v>
      </c>
      <c r="G103" s="141">
        <v>0</v>
      </c>
      <c r="H103" s="140">
        <v>0</v>
      </c>
      <c r="I103" s="140">
        <v>0</v>
      </c>
      <c r="J103" s="140">
        <v>0</v>
      </c>
      <c r="K103" s="141">
        <v>0</v>
      </c>
      <c r="L103" s="140">
        <v>0</v>
      </c>
      <c r="M103" s="191">
        <v>0</v>
      </c>
      <c r="N103" s="153" t="str">
        <f t="shared" si="7"/>
        <v>Выполнено</v>
      </c>
      <c r="O103" s="157" t="str">
        <f t="shared" si="8"/>
        <v xml:space="preserve">   </v>
      </c>
    </row>
    <row r="104" spans="2:15" s="42" customFormat="1" ht="45" x14ac:dyDescent="0.25">
      <c r="B104" s="188" t="s">
        <v>403</v>
      </c>
      <c r="C104" s="190" t="s">
        <v>849</v>
      </c>
      <c r="D104" s="2">
        <f t="shared" si="6"/>
        <v>0</v>
      </c>
      <c r="E104" s="140">
        <v>0</v>
      </c>
      <c r="F104" s="140">
        <v>0</v>
      </c>
      <c r="G104" s="140">
        <v>0</v>
      </c>
      <c r="H104" s="140">
        <v>0</v>
      </c>
      <c r="I104" s="140">
        <v>0</v>
      </c>
      <c r="J104" s="140">
        <v>0</v>
      </c>
      <c r="K104" s="140">
        <v>0</v>
      </c>
      <c r="L104" s="140">
        <v>0</v>
      </c>
      <c r="M104" s="191">
        <v>0</v>
      </c>
      <c r="N104" s="153" t="str">
        <f t="shared" si="7"/>
        <v>Выполнено</v>
      </c>
      <c r="O104" s="157" t="str">
        <f>IF(((D104=0)),"   ","Нужно заполнить пункт 12 текстовой части (муниципальные образования с особой этнокультурной идентичностью)")</f>
        <v xml:space="preserve">   </v>
      </c>
    </row>
    <row r="105" spans="2:15" s="42" customFormat="1" ht="30" x14ac:dyDescent="0.25">
      <c r="B105" s="188" t="s">
        <v>307</v>
      </c>
      <c r="C105" s="190" t="s">
        <v>850</v>
      </c>
      <c r="D105" s="2">
        <f t="shared" si="6"/>
        <v>0</v>
      </c>
      <c r="E105" s="140">
        <v>0</v>
      </c>
      <c r="F105" s="140">
        <v>0</v>
      </c>
      <c r="G105" s="140">
        <v>0</v>
      </c>
      <c r="H105" s="140">
        <v>0</v>
      </c>
      <c r="I105" s="140">
        <v>0</v>
      </c>
      <c r="J105" s="140">
        <v>0</v>
      </c>
      <c r="K105" s="140">
        <v>0</v>
      </c>
      <c r="L105" s="140">
        <v>0</v>
      </c>
      <c r="M105" s="191">
        <v>0</v>
      </c>
      <c r="N105" s="153" t="str">
        <f t="shared" si="7"/>
        <v>Выполнено</v>
      </c>
      <c r="O105" s="157" t="str">
        <f>IF(((D105=0)),"   ","Нужно заполнить пункт 13 текстовой части (муниципальные образования с монопрофильной экономикой)")</f>
        <v xml:space="preserve">   </v>
      </c>
    </row>
    <row r="106" spans="2:15" ht="45" x14ac:dyDescent="0.25">
      <c r="B106" s="28" t="s">
        <v>885</v>
      </c>
      <c r="C106" s="6" t="s">
        <v>773</v>
      </c>
      <c r="D106" s="2">
        <f>D107+D109+D130+D131+D132</f>
        <v>1</v>
      </c>
      <c r="E106" s="132"/>
      <c r="F106" s="133"/>
      <c r="G106" s="133"/>
      <c r="H106" s="133"/>
      <c r="I106" s="133"/>
      <c r="J106" s="133"/>
      <c r="K106" s="133"/>
      <c r="L106" s="133"/>
      <c r="M106" s="134"/>
      <c r="N106" s="239" t="str">
        <f>IF(NOT((D106-D107+D133+D135=0)*AND(D13&lt;&gt;D12)),"Выполнено","ПРОВЕРИТЬ (если количество муниципальных образований изменилось, значит, были преобразования или иные изменения")</f>
        <v>Выполнено</v>
      </c>
      <c r="O106" s="72"/>
    </row>
    <row r="107" spans="2:15" ht="30" x14ac:dyDescent="0.25">
      <c r="B107" s="83" t="s">
        <v>405</v>
      </c>
      <c r="C107" s="189" t="s">
        <v>107</v>
      </c>
      <c r="D107" s="56"/>
      <c r="E107" s="126"/>
      <c r="F107" s="138"/>
      <c r="G107" s="138"/>
      <c r="H107" s="138"/>
      <c r="I107" s="138"/>
      <c r="J107" s="138"/>
      <c r="K107" s="138"/>
      <c r="L107" s="138"/>
      <c r="M107" s="128"/>
      <c r="N107" s="111"/>
      <c r="O107" s="157" t="str">
        <f>IF(((D107=0)),"   ","Нужно заполнить пункт 14 текстовой части (изменения территориальной организации местного самоуправления...)")</f>
        <v xml:space="preserve">   </v>
      </c>
    </row>
    <row r="108" spans="2:15" x14ac:dyDescent="0.25">
      <c r="B108" s="169" t="s">
        <v>855</v>
      </c>
      <c r="C108" s="168" t="s">
        <v>854</v>
      </c>
      <c r="D108" s="36"/>
      <c r="E108" s="126"/>
      <c r="F108" s="138"/>
      <c r="G108" s="138"/>
      <c r="H108" s="138"/>
      <c r="I108" s="138"/>
      <c r="J108" s="138"/>
      <c r="K108" s="138"/>
      <c r="L108" s="138"/>
      <c r="M108" s="128"/>
      <c r="N108" s="153" t="str">
        <f>IF((D108&lt;=D107),"Выполнено","ПРОВЕРИТЬ (значение этой строки не может быть больше значения предыдущей)")</f>
        <v>Выполнено</v>
      </c>
      <c r="O108" s="111"/>
    </row>
    <row r="109" spans="2:15" ht="30" x14ac:dyDescent="0.25">
      <c r="B109" s="83" t="s">
        <v>406</v>
      </c>
      <c r="C109" s="82" t="s">
        <v>100</v>
      </c>
      <c r="D109" s="2">
        <f>D110+D117+D118+D127+D128+D129</f>
        <v>1</v>
      </c>
      <c r="E109" s="126"/>
      <c r="F109" s="138"/>
      <c r="G109" s="138"/>
      <c r="H109" s="138"/>
      <c r="I109" s="138"/>
      <c r="J109" s="138"/>
      <c r="K109" s="138"/>
      <c r="L109" s="138"/>
      <c r="M109" s="128"/>
      <c r="N109" s="111"/>
      <c r="O109" s="157" t="str">
        <f>IF(((D109=0)),"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row>
    <row r="110" spans="2:15" x14ac:dyDescent="0.25">
      <c r="B110" s="83" t="s">
        <v>407</v>
      </c>
      <c r="C110" s="192" t="s">
        <v>863</v>
      </c>
      <c r="D110" s="2">
        <f>SUM(D111:D116)</f>
        <v>0</v>
      </c>
      <c r="E110" s="129"/>
      <c r="F110" s="130"/>
      <c r="G110" s="130"/>
      <c r="H110" s="130"/>
      <c r="I110" s="130"/>
      <c r="J110" s="130"/>
      <c r="K110" s="130"/>
      <c r="L110" s="130"/>
      <c r="M110" s="131"/>
      <c r="N110" s="111"/>
      <c r="O110" s="157" t="str">
        <f>IF(((D110=0)),"   ","Нужно заполнить пункт 14 текстовой части (изменения территориальной организации местного самоуправления...)")</f>
        <v xml:space="preserve">   </v>
      </c>
    </row>
    <row r="111" spans="2:15" s="48" customFormat="1" ht="30" x14ac:dyDescent="0.25">
      <c r="B111" s="193" t="s">
        <v>857</v>
      </c>
      <c r="C111" s="192" t="s">
        <v>864</v>
      </c>
      <c r="D111" s="2">
        <f>SUM(E111:L111)</f>
        <v>0</v>
      </c>
      <c r="E111" s="121">
        <v>0</v>
      </c>
      <c r="F111" s="121">
        <v>0</v>
      </c>
      <c r="G111" s="121">
        <v>0</v>
      </c>
      <c r="H111" s="121">
        <v>0</v>
      </c>
      <c r="I111" s="121">
        <v>0</v>
      </c>
      <c r="J111" s="121">
        <v>0</v>
      </c>
      <c r="K111" s="121">
        <v>0</v>
      </c>
      <c r="L111" s="121">
        <v>0</v>
      </c>
      <c r="M111" s="124"/>
      <c r="N111" s="111"/>
      <c r="O111" s="157" t="str">
        <f t="shared" ref="O111:O129" si="9">IF(((D111=0)),"   ","Нужно заполнить пункт 14 текстовой части (изменения территориальной организации местного самоуправления...)")</f>
        <v xml:space="preserve">   </v>
      </c>
    </row>
    <row r="112" spans="2:15" s="48" customFormat="1" x14ac:dyDescent="0.25">
      <c r="B112" s="193" t="s">
        <v>858</v>
      </c>
      <c r="C112" s="192" t="s">
        <v>867</v>
      </c>
      <c r="D112" s="121">
        <v>0</v>
      </c>
      <c r="E112" s="132"/>
      <c r="F112" s="133"/>
      <c r="G112" s="133"/>
      <c r="H112" s="133"/>
      <c r="I112" s="133"/>
      <c r="J112" s="133"/>
      <c r="K112" s="133"/>
      <c r="L112" s="133"/>
      <c r="M112" s="134"/>
      <c r="N112" s="111"/>
      <c r="O112" s="157" t="str">
        <f t="shared" si="9"/>
        <v xml:space="preserve">   </v>
      </c>
    </row>
    <row r="113" spans="2:15" s="48" customFormat="1" ht="30" x14ac:dyDescent="0.25">
      <c r="B113" s="193" t="s">
        <v>859</v>
      </c>
      <c r="C113" s="242" t="s">
        <v>1206</v>
      </c>
      <c r="D113" s="121">
        <v>0</v>
      </c>
      <c r="E113" s="126"/>
      <c r="F113" s="138"/>
      <c r="G113" s="138"/>
      <c r="H113" s="138"/>
      <c r="I113" s="138"/>
      <c r="J113" s="138"/>
      <c r="K113" s="138"/>
      <c r="L113" s="138"/>
      <c r="M113" s="128"/>
      <c r="N113" s="111"/>
      <c r="O113" s="157" t="str">
        <f t="shared" si="9"/>
        <v xml:space="preserve">   </v>
      </c>
    </row>
    <row r="114" spans="2:15" s="48" customFormat="1" ht="45" x14ac:dyDescent="0.25">
      <c r="B114" s="193" t="s">
        <v>860</v>
      </c>
      <c r="C114" s="192" t="s">
        <v>865</v>
      </c>
      <c r="D114" s="121">
        <v>0</v>
      </c>
      <c r="E114" s="126"/>
      <c r="F114" s="138"/>
      <c r="G114" s="138"/>
      <c r="H114" s="138"/>
      <c r="I114" s="138"/>
      <c r="J114" s="138"/>
      <c r="K114" s="138"/>
      <c r="L114" s="138"/>
      <c r="M114" s="128"/>
      <c r="N114" s="111"/>
      <c r="O114" s="157" t="str">
        <f t="shared" si="9"/>
        <v xml:space="preserve">   </v>
      </c>
    </row>
    <row r="115" spans="2:15" s="48" customFormat="1" ht="60" x14ac:dyDescent="0.25">
      <c r="B115" s="193" t="s">
        <v>861</v>
      </c>
      <c r="C115" s="192" t="s">
        <v>866</v>
      </c>
      <c r="D115" s="121">
        <v>0</v>
      </c>
      <c r="E115" s="126"/>
      <c r="F115" s="138"/>
      <c r="G115" s="138"/>
      <c r="H115" s="138"/>
      <c r="I115" s="138"/>
      <c r="J115" s="138"/>
      <c r="K115" s="138"/>
      <c r="L115" s="138"/>
      <c r="M115" s="128"/>
      <c r="N115" s="111"/>
      <c r="O115" s="157" t="str">
        <f t="shared" si="9"/>
        <v xml:space="preserve">   </v>
      </c>
    </row>
    <row r="116" spans="2:15" s="48" customFormat="1" ht="45" x14ac:dyDescent="0.25">
      <c r="B116" s="193" t="s">
        <v>862</v>
      </c>
      <c r="C116" s="192" t="s">
        <v>868</v>
      </c>
      <c r="D116" s="121">
        <v>0</v>
      </c>
      <c r="E116" s="126"/>
      <c r="F116" s="138"/>
      <c r="G116" s="138"/>
      <c r="H116" s="138"/>
      <c r="I116" s="138"/>
      <c r="J116" s="138"/>
      <c r="K116" s="138"/>
      <c r="L116" s="138"/>
      <c r="M116" s="128"/>
      <c r="N116" s="111"/>
      <c r="O116" s="157" t="str">
        <f t="shared" si="9"/>
        <v xml:space="preserve">   </v>
      </c>
    </row>
    <row r="117" spans="2:15" ht="45" x14ac:dyDescent="0.25">
      <c r="B117" s="83" t="s">
        <v>408</v>
      </c>
      <c r="C117" s="192" t="s">
        <v>869</v>
      </c>
      <c r="D117" s="2">
        <f>SUM(E117:L117)</f>
        <v>0</v>
      </c>
      <c r="E117" s="121">
        <v>0</v>
      </c>
      <c r="F117" s="121">
        <v>0</v>
      </c>
      <c r="G117" s="121">
        <v>0</v>
      </c>
      <c r="H117" s="121">
        <v>0</v>
      </c>
      <c r="I117" s="121">
        <v>0</v>
      </c>
      <c r="J117" s="121">
        <v>0</v>
      </c>
      <c r="K117" s="121">
        <v>0</v>
      </c>
      <c r="L117" s="121">
        <v>0</v>
      </c>
      <c r="M117" s="124"/>
      <c r="N117" s="111"/>
      <c r="O117" s="157" t="str">
        <f t="shared" si="9"/>
        <v xml:space="preserve">   </v>
      </c>
    </row>
    <row r="118" spans="2:15" ht="30" x14ac:dyDescent="0.25">
      <c r="B118" s="83" t="s">
        <v>409</v>
      </c>
      <c r="C118" s="192" t="s">
        <v>870</v>
      </c>
      <c r="D118" s="7">
        <f>SUM(D119:D126)</f>
        <v>1</v>
      </c>
      <c r="E118" s="132"/>
      <c r="F118" s="133"/>
      <c r="G118" s="133"/>
      <c r="H118" s="133"/>
      <c r="I118" s="133"/>
      <c r="J118" s="133"/>
      <c r="K118" s="133"/>
      <c r="L118" s="133"/>
      <c r="M118" s="134"/>
      <c r="N118" s="111"/>
      <c r="O118" s="157" t="str">
        <f t="shared" si="9"/>
        <v>Нужно заполнить пункт 14 текстовой части (изменения территориальной организации местного самоуправления...)</v>
      </c>
    </row>
    <row r="119" spans="2:15" x14ac:dyDescent="0.25">
      <c r="B119" s="83" t="s">
        <v>410</v>
      </c>
      <c r="C119" s="192" t="s">
        <v>872</v>
      </c>
      <c r="D119" s="56">
        <v>0</v>
      </c>
      <c r="E119" s="126"/>
      <c r="F119" s="138"/>
      <c r="G119" s="138"/>
      <c r="H119" s="138"/>
      <c r="I119" s="138"/>
      <c r="J119" s="138"/>
      <c r="K119" s="138"/>
      <c r="L119" s="138"/>
      <c r="M119" s="128"/>
      <c r="N119" s="111"/>
      <c r="O119" s="157" t="str">
        <f t="shared" si="9"/>
        <v xml:space="preserve">   </v>
      </c>
    </row>
    <row r="120" spans="2:15" x14ac:dyDescent="0.25">
      <c r="B120" s="83" t="s">
        <v>411</v>
      </c>
      <c r="C120" s="192" t="s">
        <v>873</v>
      </c>
      <c r="D120" s="56">
        <v>1</v>
      </c>
      <c r="E120" s="126"/>
      <c r="F120" s="138"/>
      <c r="G120" s="138"/>
      <c r="H120" s="138"/>
      <c r="I120" s="138"/>
      <c r="J120" s="138"/>
      <c r="K120" s="138"/>
      <c r="L120" s="138"/>
      <c r="M120" s="128"/>
      <c r="N120" s="111"/>
      <c r="O120" s="157" t="str">
        <f t="shared" si="9"/>
        <v>Нужно заполнить пункт 14 текстовой части (изменения территориальной организации местного самоуправления...)</v>
      </c>
    </row>
    <row r="121" spans="2:15" s="48" customFormat="1" ht="30" x14ac:dyDescent="0.25">
      <c r="B121" s="186" t="s">
        <v>412</v>
      </c>
      <c r="C121" s="192" t="s">
        <v>104</v>
      </c>
      <c r="D121" s="56">
        <v>0</v>
      </c>
      <c r="E121" s="126"/>
      <c r="F121" s="138"/>
      <c r="G121" s="138"/>
      <c r="H121" s="138"/>
      <c r="I121" s="138"/>
      <c r="J121" s="138"/>
      <c r="K121" s="138"/>
      <c r="L121" s="138"/>
      <c r="M121" s="128"/>
      <c r="N121" s="111"/>
      <c r="O121" s="157" t="str">
        <f t="shared" si="9"/>
        <v xml:space="preserve">   </v>
      </c>
    </row>
    <row r="122" spans="2:15" s="48" customFormat="1" ht="30" x14ac:dyDescent="0.25">
      <c r="B122" s="186" t="s">
        <v>413</v>
      </c>
      <c r="C122" s="192" t="s">
        <v>103</v>
      </c>
      <c r="D122" s="56">
        <v>0</v>
      </c>
      <c r="E122" s="126"/>
      <c r="F122" s="138"/>
      <c r="G122" s="138"/>
      <c r="H122" s="138"/>
      <c r="I122" s="138"/>
      <c r="J122" s="138"/>
      <c r="K122" s="138"/>
      <c r="L122" s="138"/>
      <c r="M122" s="128"/>
      <c r="N122" s="111"/>
      <c r="O122" s="157" t="str">
        <f t="shared" si="9"/>
        <v xml:space="preserve">   </v>
      </c>
    </row>
    <row r="123" spans="2:15" x14ac:dyDescent="0.25">
      <c r="B123" s="193" t="s">
        <v>871</v>
      </c>
      <c r="C123" s="192" t="s">
        <v>874</v>
      </c>
      <c r="D123" s="56">
        <v>0</v>
      </c>
      <c r="E123" s="126"/>
      <c r="F123" s="138"/>
      <c r="G123" s="138"/>
      <c r="H123" s="138"/>
      <c r="I123" s="138"/>
      <c r="J123" s="138"/>
      <c r="K123" s="138"/>
      <c r="L123" s="138"/>
      <c r="M123" s="128"/>
      <c r="N123" s="111"/>
      <c r="O123" s="157" t="str">
        <f t="shared" si="9"/>
        <v xml:space="preserve">   </v>
      </c>
    </row>
    <row r="124" spans="2:15" x14ac:dyDescent="0.25">
      <c r="B124" s="193" t="s">
        <v>876</v>
      </c>
      <c r="C124" s="192" t="s">
        <v>875</v>
      </c>
      <c r="D124" s="56">
        <v>0</v>
      </c>
      <c r="E124" s="126"/>
      <c r="F124" s="138"/>
      <c r="G124" s="138"/>
      <c r="H124" s="138"/>
      <c r="I124" s="138"/>
      <c r="J124" s="138"/>
      <c r="K124" s="138"/>
      <c r="L124" s="138"/>
      <c r="M124" s="128"/>
      <c r="N124" s="111"/>
      <c r="O124" s="157" t="str">
        <f t="shared" si="9"/>
        <v xml:space="preserve">   </v>
      </c>
    </row>
    <row r="125" spans="2:15" ht="30" x14ac:dyDescent="0.25">
      <c r="B125" s="193" t="s">
        <v>877</v>
      </c>
      <c r="C125" s="82" t="s">
        <v>101</v>
      </c>
      <c r="D125" s="56">
        <v>0</v>
      </c>
      <c r="E125" s="126"/>
      <c r="F125" s="138"/>
      <c r="G125" s="138"/>
      <c r="H125" s="138"/>
      <c r="I125" s="138"/>
      <c r="J125" s="138"/>
      <c r="K125" s="138"/>
      <c r="L125" s="138"/>
      <c r="M125" s="128"/>
      <c r="N125" s="111"/>
      <c r="O125" s="157" t="str">
        <f t="shared" si="9"/>
        <v xml:space="preserve">   </v>
      </c>
    </row>
    <row r="126" spans="2:15" ht="30" x14ac:dyDescent="0.25">
      <c r="B126" s="193" t="s">
        <v>878</v>
      </c>
      <c r="C126" s="82" t="s">
        <v>102</v>
      </c>
      <c r="D126" s="56">
        <v>0</v>
      </c>
      <c r="E126" s="126"/>
      <c r="F126" s="138"/>
      <c r="G126" s="138"/>
      <c r="H126" s="138"/>
      <c r="I126" s="138"/>
      <c r="J126" s="138"/>
      <c r="K126" s="138"/>
      <c r="L126" s="138"/>
      <c r="M126" s="128"/>
      <c r="N126" s="111"/>
      <c r="O126" s="157" t="str">
        <f t="shared" si="9"/>
        <v xml:space="preserve">   </v>
      </c>
    </row>
    <row r="127" spans="2:15" s="48" customFormat="1" ht="30" x14ac:dyDescent="0.25">
      <c r="B127" s="193" t="s">
        <v>879</v>
      </c>
      <c r="C127" s="192" t="s">
        <v>880</v>
      </c>
      <c r="D127" s="56">
        <v>0</v>
      </c>
      <c r="E127" s="126"/>
      <c r="F127" s="138"/>
      <c r="G127" s="138"/>
      <c r="H127" s="138"/>
      <c r="I127" s="138"/>
      <c r="J127" s="138"/>
      <c r="K127" s="138"/>
      <c r="L127" s="138"/>
      <c r="M127" s="128"/>
      <c r="N127" s="111"/>
      <c r="O127" s="157" t="str">
        <f t="shared" si="9"/>
        <v xml:space="preserve">   </v>
      </c>
    </row>
    <row r="128" spans="2:15" s="48" customFormat="1" ht="30" x14ac:dyDescent="0.25">
      <c r="B128" s="193" t="s">
        <v>856</v>
      </c>
      <c r="C128" s="192" t="s">
        <v>881</v>
      </c>
      <c r="D128" s="56">
        <v>0</v>
      </c>
      <c r="E128" s="126"/>
      <c r="F128" s="138"/>
      <c r="G128" s="138"/>
      <c r="H128" s="138"/>
      <c r="I128" s="138"/>
      <c r="J128" s="138"/>
      <c r="K128" s="138"/>
      <c r="L128" s="138"/>
      <c r="M128" s="128"/>
      <c r="N128" s="111"/>
      <c r="O128" s="157" t="str">
        <f t="shared" si="9"/>
        <v xml:space="preserve">   </v>
      </c>
    </row>
    <row r="129" spans="2:15" x14ac:dyDescent="0.25">
      <c r="B129" s="193" t="s">
        <v>882</v>
      </c>
      <c r="C129" s="192" t="s">
        <v>883</v>
      </c>
      <c r="D129" s="56">
        <v>0</v>
      </c>
      <c r="E129" s="126"/>
      <c r="F129" s="138"/>
      <c r="G129" s="138"/>
      <c r="H129" s="138"/>
      <c r="I129" s="138"/>
      <c r="J129" s="138"/>
      <c r="K129" s="138"/>
      <c r="L129" s="138"/>
      <c r="M129" s="128"/>
      <c r="N129" s="111"/>
      <c r="O129" s="157" t="str">
        <f t="shared" si="9"/>
        <v xml:space="preserve">   </v>
      </c>
    </row>
    <row r="130" spans="2:15" x14ac:dyDescent="0.25">
      <c r="B130" s="83" t="s">
        <v>414</v>
      </c>
      <c r="C130" s="82" t="s">
        <v>105</v>
      </c>
      <c r="D130" s="56">
        <v>0</v>
      </c>
      <c r="E130" s="126"/>
      <c r="F130" s="138"/>
      <c r="G130" s="138"/>
      <c r="H130" s="138"/>
      <c r="I130" s="138"/>
      <c r="J130" s="138"/>
      <c r="K130" s="138"/>
      <c r="L130" s="138"/>
      <c r="M130" s="128"/>
      <c r="N130" s="111"/>
      <c r="O130" s="157" t="str">
        <f>IF(((D130=0)),"   ","Нужно заполнить пункт 14 текстовой части (изменения территориальной организации местного самоуправления...)")</f>
        <v xml:space="preserve">   </v>
      </c>
    </row>
    <row r="131" spans="2:15" ht="30" x14ac:dyDescent="0.25">
      <c r="B131" s="83" t="s">
        <v>415</v>
      </c>
      <c r="C131" s="82" t="s">
        <v>106</v>
      </c>
      <c r="D131" s="56">
        <v>0</v>
      </c>
      <c r="E131" s="126"/>
      <c r="F131" s="138"/>
      <c r="G131" s="138"/>
      <c r="H131" s="138"/>
      <c r="I131" s="138"/>
      <c r="J131" s="138"/>
      <c r="K131" s="138"/>
      <c r="L131" s="138"/>
      <c r="M131" s="128"/>
      <c r="N131" s="111"/>
      <c r="O131" s="157" t="str">
        <f>IF(((D131=0)),"   ","Нужно заполнить пункт 14 текстовой части (изменения территориальной организации местного самоуправления...)")</f>
        <v xml:space="preserve">   </v>
      </c>
    </row>
    <row r="132" spans="2:15" ht="45" x14ac:dyDescent="0.25">
      <c r="B132" s="83" t="s">
        <v>416</v>
      </c>
      <c r="C132" s="192" t="s">
        <v>884</v>
      </c>
      <c r="D132" s="56">
        <v>0</v>
      </c>
      <c r="E132" s="126"/>
      <c r="F132" s="138"/>
      <c r="G132" s="138"/>
      <c r="H132" s="138"/>
      <c r="I132" s="138"/>
      <c r="J132" s="138"/>
      <c r="K132" s="138"/>
      <c r="L132" s="138"/>
      <c r="M132" s="128"/>
      <c r="N132" s="111"/>
      <c r="O132" s="157" t="str">
        <f>IF(((D132=0)),"   ","Нужно заполнить пункт 14 текстовой части (изменения территориальной организации местного самоуправления...)")</f>
        <v xml:space="preserve">   </v>
      </c>
    </row>
    <row r="133" spans="2:15" ht="45" x14ac:dyDescent="0.25">
      <c r="B133" s="85" t="s">
        <v>365</v>
      </c>
      <c r="C133" s="195" t="s">
        <v>894</v>
      </c>
      <c r="D133" s="56">
        <v>0</v>
      </c>
      <c r="E133" s="126"/>
      <c r="F133" s="138"/>
      <c r="G133" s="138"/>
      <c r="H133" s="138"/>
      <c r="I133" s="138"/>
      <c r="J133" s="138"/>
      <c r="K133" s="138"/>
      <c r="L133" s="138"/>
      <c r="M133" s="128"/>
      <c r="N133" s="111"/>
      <c r="O133" s="157" t="str">
        <f>IF(((D133=0)),"   ","Нужно заполнить пункт 15 текстовой части (отмена либо приостановление действия ранее произведенных изменений...)")</f>
        <v xml:space="preserve">   </v>
      </c>
    </row>
    <row r="134" spans="2:15" x14ac:dyDescent="0.25">
      <c r="B134" s="85" t="s">
        <v>366</v>
      </c>
      <c r="C134" s="88" t="s">
        <v>109</v>
      </c>
      <c r="D134" s="56">
        <v>0</v>
      </c>
      <c r="E134" s="129"/>
      <c r="F134" s="130"/>
      <c r="G134" s="130"/>
      <c r="H134" s="130"/>
      <c r="I134" s="130"/>
      <c r="J134" s="130"/>
      <c r="K134" s="130"/>
      <c r="L134" s="130"/>
      <c r="M134" s="131"/>
      <c r="N134" s="153" t="str">
        <f>IF((D134&lt;=D133),"Выполнено","ПРОВЕРИТЬ (эта подстрока не может быть больше основной строки)")</f>
        <v>Выполнено</v>
      </c>
      <c r="O134" s="157" t="str">
        <f>IF(((D134=0)),"   ","Нужно заполнить пункт 15 текстовой части (отмена либо приостановление действия ранее произведенных изменений...)")</f>
        <v xml:space="preserve">   </v>
      </c>
    </row>
    <row r="135" spans="2:15" s="48" customFormat="1" ht="30" x14ac:dyDescent="0.25">
      <c r="B135" s="196" t="s">
        <v>897</v>
      </c>
      <c r="C135" s="195" t="s">
        <v>896</v>
      </c>
      <c r="D135" s="56">
        <v>0</v>
      </c>
      <c r="E135" s="126"/>
      <c r="F135" s="138"/>
      <c r="G135" s="138"/>
      <c r="H135" s="138"/>
      <c r="I135" s="138"/>
      <c r="J135" s="138"/>
      <c r="K135" s="138"/>
      <c r="L135" s="138"/>
      <c r="M135" s="128"/>
      <c r="N135" s="111"/>
      <c r="O135" s="157" t="str">
        <f>IF(((D135=0)),"   ","Нужно заполнить пункт 15 текстовой части (отмена либо приостановление действия ранее произведенных изменений...)")</f>
        <v xml:space="preserve">   </v>
      </c>
    </row>
    <row r="136" spans="2:15" ht="60" x14ac:dyDescent="0.25">
      <c r="B136" s="28" t="s">
        <v>886</v>
      </c>
      <c r="C136" s="6" t="s">
        <v>753</v>
      </c>
      <c r="D136" s="2">
        <f>D137+D139+D160+D161+D162</f>
        <v>0</v>
      </c>
      <c r="E136" s="132"/>
      <c r="F136" s="133"/>
      <c r="G136" s="133"/>
      <c r="H136" s="133"/>
      <c r="I136" s="133"/>
      <c r="J136" s="133"/>
      <c r="K136" s="133"/>
      <c r="L136" s="133"/>
      <c r="M136" s="134"/>
      <c r="N136" s="239" t="str">
        <f>IF(NOT((D136-D137+D163+D165=0)*AND(D12&lt;&gt;D11)),"Выполнено","ПРОВЕРИТЬ (если количество муниципальных образований изменилось, значит, были преобразования или иные изменения")</f>
        <v>Выполнено</v>
      </c>
      <c r="O136" s="72"/>
    </row>
    <row r="137" spans="2:15" ht="30" x14ac:dyDescent="0.25">
      <c r="B137" s="193" t="s">
        <v>421</v>
      </c>
      <c r="C137" s="189" t="s">
        <v>107</v>
      </c>
      <c r="D137" s="56">
        <v>0</v>
      </c>
      <c r="E137" s="126"/>
      <c r="F137" s="138"/>
      <c r="G137" s="138"/>
      <c r="H137" s="138"/>
      <c r="I137" s="138"/>
      <c r="J137" s="138"/>
      <c r="K137" s="138"/>
      <c r="L137" s="138"/>
      <c r="M137" s="128"/>
      <c r="N137" s="111"/>
      <c r="O137" s="157" t="str">
        <f>IF(((D137=0)),"   ","Нужно заполнить пункт 14 текстовой части (изменения территориальной организации местного самоуправления...)")</f>
        <v xml:space="preserve">   </v>
      </c>
    </row>
    <row r="138" spans="2:15" x14ac:dyDescent="0.25">
      <c r="B138" s="194" t="s">
        <v>887</v>
      </c>
      <c r="C138" s="168" t="s">
        <v>854</v>
      </c>
      <c r="D138" s="36">
        <v>0</v>
      </c>
      <c r="E138" s="126"/>
      <c r="F138" s="138"/>
      <c r="G138" s="138"/>
      <c r="H138" s="138"/>
      <c r="I138" s="138"/>
      <c r="J138" s="138"/>
      <c r="K138" s="138"/>
      <c r="L138" s="138"/>
      <c r="M138" s="128"/>
      <c r="N138" s="153" t="str">
        <f>IF((D138&lt;=D137),"Выполнено","ПРОВЕРИТЬ (значение этой строки не может быть больше значения предыдущей)")</f>
        <v>Выполнено</v>
      </c>
      <c r="O138" s="111"/>
    </row>
    <row r="139" spans="2:15" ht="30" x14ac:dyDescent="0.25">
      <c r="B139" s="193" t="s">
        <v>422</v>
      </c>
      <c r="C139" s="82" t="s">
        <v>100</v>
      </c>
      <c r="D139" s="2">
        <f>D140+D147+D148+D157+D158+D159</f>
        <v>0</v>
      </c>
      <c r="E139" s="126"/>
      <c r="F139" s="138"/>
      <c r="G139" s="138"/>
      <c r="H139" s="138"/>
      <c r="I139" s="138"/>
      <c r="J139" s="138"/>
      <c r="K139" s="138"/>
      <c r="L139" s="138"/>
      <c r="M139" s="128"/>
      <c r="N139" s="111"/>
      <c r="O139" s="157" t="str">
        <f>IF(((D139=0)),"   ","Нужно заполнить пункт 14 текстовой части (изменения территориальной организации местного самоуправления...)")</f>
        <v xml:space="preserve">   </v>
      </c>
    </row>
    <row r="140" spans="2:15" x14ac:dyDescent="0.25">
      <c r="B140" s="193" t="s">
        <v>423</v>
      </c>
      <c r="C140" s="192" t="s">
        <v>863</v>
      </c>
      <c r="D140" s="2">
        <f>SUM(D141:D146)</f>
        <v>0</v>
      </c>
      <c r="E140" s="129"/>
      <c r="F140" s="130"/>
      <c r="G140" s="130"/>
      <c r="H140" s="130"/>
      <c r="I140" s="130"/>
      <c r="J140" s="130"/>
      <c r="K140" s="130"/>
      <c r="L140" s="130"/>
      <c r="M140" s="131"/>
      <c r="N140" s="111"/>
      <c r="O140" s="157" t="str">
        <f>IF(((D140=0)),"   ","Нужно заполнить пункт 14 текстовой части (изменения территориальной организации местного самоуправления...)")</f>
        <v xml:space="preserve">   </v>
      </c>
    </row>
    <row r="141" spans="2:15" ht="30" x14ac:dyDescent="0.25">
      <c r="B141" s="193" t="s">
        <v>424</v>
      </c>
      <c r="C141" s="192" t="s">
        <v>864</v>
      </c>
      <c r="D141" s="2">
        <f>SUM(E141:L141)</f>
        <v>0</v>
      </c>
      <c r="E141" s="121">
        <v>0</v>
      </c>
      <c r="F141" s="121">
        <v>0</v>
      </c>
      <c r="G141" s="121">
        <v>0</v>
      </c>
      <c r="H141" s="121">
        <v>0</v>
      </c>
      <c r="I141" s="121">
        <v>0</v>
      </c>
      <c r="J141" s="121">
        <v>0</v>
      </c>
      <c r="K141" s="121">
        <v>0</v>
      </c>
      <c r="L141" s="121">
        <v>0</v>
      </c>
      <c r="M141" s="124"/>
      <c r="N141" s="111"/>
      <c r="O141" s="157" t="str">
        <f t="shared" ref="O141:O162" si="10">IF(((D141=0)),"   ","Нужно заполнить пункт 14 текстовой части (изменения территориальной организации местного самоуправления...)")</f>
        <v xml:space="preserve">   </v>
      </c>
    </row>
    <row r="142" spans="2:15" x14ac:dyDescent="0.25">
      <c r="B142" s="193" t="s">
        <v>425</v>
      </c>
      <c r="C142" s="192" t="s">
        <v>867</v>
      </c>
      <c r="D142" s="121">
        <v>0</v>
      </c>
      <c r="E142" s="132"/>
      <c r="F142" s="133"/>
      <c r="G142" s="133"/>
      <c r="H142" s="133"/>
      <c r="I142" s="133"/>
      <c r="J142" s="133"/>
      <c r="K142" s="133"/>
      <c r="L142" s="133"/>
      <c r="M142" s="134"/>
      <c r="N142" s="111"/>
      <c r="O142" s="157" t="str">
        <f t="shared" si="10"/>
        <v xml:space="preserve">   </v>
      </c>
    </row>
    <row r="143" spans="2:15" ht="30" x14ac:dyDescent="0.25">
      <c r="B143" s="193" t="s">
        <v>426</v>
      </c>
      <c r="C143" s="242" t="s">
        <v>1206</v>
      </c>
      <c r="D143" s="121">
        <v>0</v>
      </c>
      <c r="E143" s="126"/>
      <c r="F143" s="138"/>
      <c r="G143" s="138"/>
      <c r="H143" s="138"/>
      <c r="I143" s="138"/>
      <c r="J143" s="138"/>
      <c r="K143" s="138"/>
      <c r="L143" s="138"/>
      <c r="M143" s="128"/>
      <c r="N143" s="111"/>
      <c r="O143" s="157" t="str">
        <f t="shared" si="10"/>
        <v xml:space="preserve">   </v>
      </c>
    </row>
    <row r="144" spans="2:15" ht="45" x14ac:dyDescent="0.25">
      <c r="B144" s="193" t="s">
        <v>888</v>
      </c>
      <c r="C144" s="192" t="s">
        <v>865</v>
      </c>
      <c r="D144" s="121">
        <v>0</v>
      </c>
      <c r="E144" s="126"/>
      <c r="F144" s="138"/>
      <c r="G144" s="138"/>
      <c r="H144" s="138"/>
      <c r="I144" s="138"/>
      <c r="J144" s="138"/>
      <c r="K144" s="138"/>
      <c r="L144" s="138"/>
      <c r="M144" s="128"/>
      <c r="N144" s="111"/>
      <c r="O144" s="157" t="str">
        <f t="shared" si="10"/>
        <v xml:space="preserve">   </v>
      </c>
    </row>
    <row r="145" spans="2:15" ht="60" x14ac:dyDescent="0.25">
      <c r="B145" s="193" t="s">
        <v>889</v>
      </c>
      <c r="C145" s="192" t="s">
        <v>866</v>
      </c>
      <c r="D145" s="121">
        <v>0</v>
      </c>
      <c r="E145" s="126"/>
      <c r="F145" s="138"/>
      <c r="G145" s="138"/>
      <c r="H145" s="138"/>
      <c r="I145" s="138"/>
      <c r="J145" s="138"/>
      <c r="K145" s="138"/>
      <c r="L145" s="138"/>
      <c r="M145" s="128"/>
      <c r="N145" s="111"/>
      <c r="O145" s="157" t="str">
        <f t="shared" si="10"/>
        <v xml:space="preserve">   </v>
      </c>
    </row>
    <row r="146" spans="2:15" ht="45" x14ac:dyDescent="0.25">
      <c r="B146" s="193" t="s">
        <v>890</v>
      </c>
      <c r="C146" s="192" t="s">
        <v>868</v>
      </c>
      <c r="D146" s="121">
        <v>0</v>
      </c>
      <c r="E146" s="126"/>
      <c r="F146" s="138"/>
      <c r="G146" s="138"/>
      <c r="H146" s="138"/>
      <c r="I146" s="138"/>
      <c r="J146" s="138"/>
      <c r="K146" s="138"/>
      <c r="L146" s="138"/>
      <c r="M146" s="128"/>
      <c r="N146" s="111"/>
      <c r="O146" s="157" t="str">
        <f t="shared" si="10"/>
        <v xml:space="preserve">   </v>
      </c>
    </row>
    <row r="147" spans="2:15" ht="45" x14ac:dyDescent="0.25">
      <c r="B147" s="193" t="s">
        <v>427</v>
      </c>
      <c r="C147" s="192" t="s">
        <v>869</v>
      </c>
      <c r="D147" s="2">
        <f>SUM(E147:L147)</f>
        <v>0</v>
      </c>
      <c r="E147" s="121">
        <v>0</v>
      </c>
      <c r="F147" s="121">
        <v>0</v>
      </c>
      <c r="G147" s="121">
        <v>0</v>
      </c>
      <c r="H147" s="121">
        <v>0</v>
      </c>
      <c r="I147" s="121">
        <v>0</v>
      </c>
      <c r="J147" s="121">
        <v>0</v>
      </c>
      <c r="K147" s="121">
        <v>0</v>
      </c>
      <c r="L147" s="121">
        <v>0</v>
      </c>
      <c r="M147" s="124"/>
      <c r="N147" s="111"/>
      <c r="O147" s="157" t="str">
        <f t="shared" si="10"/>
        <v xml:space="preserve">   </v>
      </c>
    </row>
    <row r="148" spans="2:15" ht="30" x14ac:dyDescent="0.25">
      <c r="B148" s="193" t="s">
        <v>428</v>
      </c>
      <c r="C148" s="192" t="s">
        <v>870</v>
      </c>
      <c r="D148" s="7">
        <f>SUM(D149:D156)</f>
        <v>0</v>
      </c>
      <c r="E148" s="132"/>
      <c r="F148" s="133"/>
      <c r="G148" s="133"/>
      <c r="H148" s="133"/>
      <c r="I148" s="133"/>
      <c r="J148" s="133"/>
      <c r="K148" s="133"/>
      <c r="L148" s="133"/>
      <c r="M148" s="134"/>
      <c r="N148" s="111"/>
      <c r="O148" s="157" t="str">
        <f t="shared" si="10"/>
        <v xml:space="preserve">   </v>
      </c>
    </row>
    <row r="149" spans="2:15" x14ac:dyDescent="0.25">
      <c r="B149" s="193" t="s">
        <v>429</v>
      </c>
      <c r="C149" s="192" t="s">
        <v>872</v>
      </c>
      <c r="D149" s="56">
        <v>0</v>
      </c>
      <c r="E149" s="126"/>
      <c r="F149" s="138"/>
      <c r="G149" s="138"/>
      <c r="H149" s="138"/>
      <c r="I149" s="138"/>
      <c r="J149" s="138"/>
      <c r="K149" s="138"/>
      <c r="L149" s="138"/>
      <c r="M149" s="128"/>
      <c r="N149" s="111"/>
      <c r="O149" s="157" t="str">
        <f t="shared" si="10"/>
        <v xml:space="preserve">   </v>
      </c>
    </row>
    <row r="150" spans="2:15" x14ac:dyDescent="0.25">
      <c r="B150" s="193" t="s">
        <v>430</v>
      </c>
      <c r="C150" s="192" t="s">
        <v>873</v>
      </c>
      <c r="D150" s="56">
        <v>0</v>
      </c>
      <c r="E150" s="126"/>
      <c r="F150" s="138"/>
      <c r="G150" s="138"/>
      <c r="H150" s="138"/>
      <c r="I150" s="138"/>
      <c r="J150" s="138"/>
      <c r="K150" s="138"/>
      <c r="L150" s="138"/>
      <c r="M150" s="128"/>
      <c r="N150" s="111"/>
      <c r="O150" s="157" t="str">
        <f t="shared" si="10"/>
        <v xml:space="preserve">   </v>
      </c>
    </row>
    <row r="151" spans="2:15" ht="30" x14ac:dyDescent="0.25">
      <c r="B151" s="193" t="s">
        <v>431</v>
      </c>
      <c r="C151" s="192" t="s">
        <v>104</v>
      </c>
      <c r="D151" s="56">
        <v>0</v>
      </c>
      <c r="E151" s="126"/>
      <c r="F151" s="138"/>
      <c r="G151" s="138"/>
      <c r="H151" s="138"/>
      <c r="I151" s="138"/>
      <c r="J151" s="138"/>
      <c r="K151" s="138"/>
      <c r="L151" s="138"/>
      <c r="M151" s="128"/>
      <c r="N151" s="111"/>
      <c r="O151" s="157" t="str">
        <f t="shared" si="10"/>
        <v xml:space="preserve">   </v>
      </c>
    </row>
    <row r="152" spans="2:15" ht="30" x14ac:dyDescent="0.25">
      <c r="B152" s="193" t="s">
        <v>432</v>
      </c>
      <c r="C152" s="192" t="s">
        <v>103</v>
      </c>
      <c r="D152" s="56">
        <v>0</v>
      </c>
      <c r="E152" s="126"/>
      <c r="F152" s="138"/>
      <c r="G152" s="138"/>
      <c r="H152" s="138"/>
      <c r="I152" s="138"/>
      <c r="J152" s="138"/>
      <c r="K152" s="138"/>
      <c r="L152" s="138"/>
      <c r="M152" s="128"/>
      <c r="N152" s="111"/>
      <c r="O152" s="157" t="str">
        <f t="shared" si="10"/>
        <v xml:space="preserve">   </v>
      </c>
    </row>
    <row r="153" spans="2:15" x14ac:dyDescent="0.25">
      <c r="B153" s="193" t="s">
        <v>433</v>
      </c>
      <c r="C153" s="192" t="s">
        <v>874</v>
      </c>
      <c r="D153" s="56">
        <v>0</v>
      </c>
      <c r="E153" s="126"/>
      <c r="F153" s="138"/>
      <c r="G153" s="138"/>
      <c r="H153" s="138"/>
      <c r="I153" s="138"/>
      <c r="J153" s="138"/>
      <c r="K153" s="138"/>
      <c r="L153" s="138"/>
      <c r="M153" s="128"/>
      <c r="N153" s="111"/>
      <c r="O153" s="157" t="str">
        <f t="shared" si="10"/>
        <v xml:space="preserve">   </v>
      </c>
    </row>
    <row r="154" spans="2:15" x14ac:dyDescent="0.25">
      <c r="B154" s="193" t="s">
        <v>434</v>
      </c>
      <c r="C154" s="192" t="s">
        <v>875</v>
      </c>
      <c r="D154" s="56">
        <v>0</v>
      </c>
      <c r="E154" s="126"/>
      <c r="F154" s="138"/>
      <c r="G154" s="138"/>
      <c r="H154" s="138"/>
      <c r="I154" s="138"/>
      <c r="J154" s="138"/>
      <c r="K154" s="138"/>
      <c r="L154" s="138"/>
      <c r="M154" s="128"/>
      <c r="N154" s="111"/>
      <c r="O154" s="157" t="str">
        <f t="shared" si="10"/>
        <v xml:space="preserve">   </v>
      </c>
    </row>
    <row r="155" spans="2:15" ht="30" x14ac:dyDescent="0.25">
      <c r="B155" s="193" t="s">
        <v>435</v>
      </c>
      <c r="C155" s="82" t="s">
        <v>101</v>
      </c>
      <c r="D155" s="56">
        <v>0</v>
      </c>
      <c r="E155" s="126"/>
      <c r="F155" s="138"/>
      <c r="G155" s="138"/>
      <c r="H155" s="138"/>
      <c r="I155" s="138"/>
      <c r="J155" s="138"/>
      <c r="K155" s="138"/>
      <c r="L155" s="138"/>
      <c r="M155" s="128"/>
      <c r="N155" s="111"/>
      <c r="O155" s="157" t="str">
        <f t="shared" si="10"/>
        <v xml:space="preserve">   </v>
      </c>
    </row>
    <row r="156" spans="2:15" ht="30" x14ac:dyDescent="0.25">
      <c r="B156" s="193" t="s">
        <v>436</v>
      </c>
      <c r="C156" s="82" t="s">
        <v>102</v>
      </c>
      <c r="D156" s="56">
        <v>0</v>
      </c>
      <c r="E156" s="126"/>
      <c r="F156" s="138"/>
      <c r="G156" s="138"/>
      <c r="H156" s="138"/>
      <c r="I156" s="138"/>
      <c r="J156" s="138"/>
      <c r="K156" s="138"/>
      <c r="L156" s="138"/>
      <c r="M156" s="128"/>
      <c r="N156" s="111"/>
      <c r="O156" s="157" t="str">
        <f t="shared" si="10"/>
        <v xml:space="preserve">   </v>
      </c>
    </row>
    <row r="157" spans="2:15" ht="30" x14ac:dyDescent="0.25">
      <c r="B157" s="193" t="s">
        <v>437</v>
      </c>
      <c r="C157" s="192" t="s">
        <v>880</v>
      </c>
      <c r="D157" s="56">
        <v>0</v>
      </c>
      <c r="E157" s="126"/>
      <c r="F157" s="138"/>
      <c r="G157" s="138"/>
      <c r="H157" s="138"/>
      <c r="I157" s="138"/>
      <c r="J157" s="138"/>
      <c r="K157" s="138"/>
      <c r="L157" s="138"/>
      <c r="M157" s="128"/>
      <c r="N157" s="111"/>
      <c r="O157" s="157" t="str">
        <f t="shared" si="10"/>
        <v xml:space="preserve">   </v>
      </c>
    </row>
    <row r="158" spans="2:15" ht="30" x14ac:dyDescent="0.25">
      <c r="B158" s="193" t="s">
        <v>891</v>
      </c>
      <c r="C158" s="192" t="s">
        <v>881</v>
      </c>
      <c r="D158" s="56">
        <v>0</v>
      </c>
      <c r="E158" s="126"/>
      <c r="F158" s="138"/>
      <c r="G158" s="138"/>
      <c r="H158" s="138"/>
      <c r="I158" s="138"/>
      <c r="J158" s="138"/>
      <c r="K158" s="138"/>
      <c r="L158" s="138"/>
      <c r="M158" s="128"/>
      <c r="N158" s="111"/>
      <c r="O158" s="157" t="str">
        <f t="shared" si="10"/>
        <v xml:space="preserve">   </v>
      </c>
    </row>
    <row r="159" spans="2:15" x14ac:dyDescent="0.25">
      <c r="B159" s="193" t="s">
        <v>892</v>
      </c>
      <c r="C159" s="192" t="s">
        <v>883</v>
      </c>
      <c r="D159" s="56">
        <v>0</v>
      </c>
      <c r="E159" s="126"/>
      <c r="F159" s="138"/>
      <c r="G159" s="138"/>
      <c r="H159" s="138"/>
      <c r="I159" s="138"/>
      <c r="J159" s="138"/>
      <c r="K159" s="138"/>
      <c r="L159" s="138"/>
      <c r="M159" s="128"/>
      <c r="N159" s="111"/>
      <c r="O159" s="157" t="str">
        <f t="shared" si="10"/>
        <v xml:space="preserve">   </v>
      </c>
    </row>
    <row r="160" spans="2:15" x14ac:dyDescent="0.25">
      <c r="B160" s="193" t="s">
        <v>438</v>
      </c>
      <c r="C160" s="82" t="s">
        <v>105</v>
      </c>
      <c r="D160" s="56">
        <v>0</v>
      </c>
      <c r="E160" s="126"/>
      <c r="F160" s="138"/>
      <c r="G160" s="138"/>
      <c r="H160" s="138"/>
      <c r="I160" s="138"/>
      <c r="J160" s="138"/>
      <c r="K160" s="138"/>
      <c r="L160" s="138"/>
      <c r="M160" s="128"/>
      <c r="N160" s="111"/>
      <c r="O160" s="157" t="str">
        <f t="shared" si="10"/>
        <v xml:space="preserve">   </v>
      </c>
    </row>
    <row r="161" spans="1:16376" ht="30" x14ac:dyDescent="0.25">
      <c r="B161" s="193" t="s">
        <v>439</v>
      </c>
      <c r="C161" s="82" t="s">
        <v>106</v>
      </c>
      <c r="D161" s="56">
        <v>0</v>
      </c>
      <c r="E161" s="126"/>
      <c r="F161" s="138"/>
      <c r="G161" s="138"/>
      <c r="H161" s="138"/>
      <c r="I161" s="138"/>
      <c r="J161" s="138"/>
      <c r="K161" s="138"/>
      <c r="L161" s="138"/>
      <c r="M161" s="128"/>
      <c r="N161" s="111"/>
      <c r="O161" s="157" t="str">
        <f t="shared" si="10"/>
        <v xml:space="preserve">   </v>
      </c>
    </row>
    <row r="162" spans="1:16376" ht="45" x14ac:dyDescent="0.25">
      <c r="B162" s="193" t="s">
        <v>440</v>
      </c>
      <c r="C162" s="192" t="s">
        <v>884</v>
      </c>
      <c r="D162" s="56">
        <v>0</v>
      </c>
      <c r="E162" s="126"/>
      <c r="F162" s="138"/>
      <c r="G162" s="138"/>
      <c r="H162" s="138"/>
      <c r="I162" s="138"/>
      <c r="J162" s="138"/>
      <c r="K162" s="138"/>
      <c r="L162" s="138"/>
      <c r="M162" s="128"/>
      <c r="N162" s="111"/>
      <c r="O162" s="157" t="str">
        <f t="shared" si="10"/>
        <v xml:space="preserve">   </v>
      </c>
    </row>
    <row r="163" spans="1:16376" ht="45" x14ac:dyDescent="0.25">
      <c r="B163" s="193" t="s">
        <v>363</v>
      </c>
      <c r="C163" s="195" t="s">
        <v>894</v>
      </c>
      <c r="D163" s="56">
        <v>0</v>
      </c>
      <c r="E163" s="126"/>
      <c r="F163" s="138"/>
      <c r="G163" s="138"/>
      <c r="H163" s="138"/>
      <c r="I163" s="138"/>
      <c r="J163" s="138"/>
      <c r="K163" s="138"/>
      <c r="L163" s="138"/>
      <c r="M163" s="128"/>
      <c r="N163" s="111"/>
      <c r="O163" s="157" t="str">
        <f>IF(((D163=0)),"   ","Нужно заполнить пункт 15 текстовой части (отмена либо приостановление действия ранее произведенных изменений...)")</f>
        <v xml:space="preserve">   </v>
      </c>
    </row>
    <row r="164" spans="1:16376" s="48" customFormat="1" x14ac:dyDescent="0.25">
      <c r="A164"/>
      <c r="B164" s="193" t="s">
        <v>364</v>
      </c>
      <c r="C164" s="88" t="s">
        <v>109</v>
      </c>
      <c r="D164" s="56">
        <v>0</v>
      </c>
      <c r="E164" s="129"/>
      <c r="F164" s="130"/>
      <c r="G164" s="130"/>
      <c r="H164" s="130"/>
      <c r="I164" s="130"/>
      <c r="J164" s="130"/>
      <c r="K164" s="130"/>
      <c r="L164" s="130"/>
      <c r="M164" s="131"/>
      <c r="N164" s="153" t="str">
        <f>IF((D164&lt;=D163),"Выполнено","ПРОВЕРИТЬ (эта подстрока не может быть больше основной строки)")</f>
        <v>Выполнено</v>
      </c>
      <c r="O164" s="157" t="str">
        <f>IF(((D164=0)),"   ","Нужно заполнить пункт 15 текстовой части (отмена либо приостановление действия ранее произведенных изменений...)")</f>
        <v xml:space="preserve">   </v>
      </c>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c r="AMK164"/>
      <c r="AML164"/>
      <c r="AMM164"/>
      <c r="AMN164"/>
      <c r="AMO164"/>
      <c r="AMP164"/>
      <c r="AMQ164"/>
      <c r="AMR164"/>
      <c r="AMS164"/>
      <c r="AMT164"/>
      <c r="AMU164"/>
      <c r="AMV164"/>
      <c r="AMW164"/>
      <c r="AMX164"/>
      <c r="AMY164"/>
      <c r="AMZ164"/>
      <c r="ANA164"/>
      <c r="ANB164"/>
      <c r="ANC164"/>
      <c r="AND164"/>
      <c r="ANE164"/>
      <c r="ANF164"/>
      <c r="ANG164"/>
      <c r="ANH164"/>
      <c r="ANI164"/>
      <c r="ANJ164"/>
      <c r="ANK164"/>
      <c r="ANL164"/>
      <c r="ANM164"/>
      <c r="ANN164"/>
      <c r="ANO164"/>
      <c r="ANP164"/>
      <c r="ANQ164"/>
      <c r="ANR164"/>
      <c r="ANS164"/>
      <c r="ANT164"/>
      <c r="ANU164"/>
      <c r="ANV164"/>
      <c r="ANW164"/>
      <c r="ANX164"/>
      <c r="ANY164"/>
      <c r="ANZ164"/>
      <c r="AOA164"/>
      <c r="AOB164"/>
      <c r="AOC164"/>
      <c r="AOD164"/>
      <c r="AOE164"/>
      <c r="AOF164"/>
      <c r="AOG164"/>
      <c r="AOH164"/>
      <c r="AOI164"/>
      <c r="AOJ164"/>
      <c r="AOK164"/>
      <c r="AOL164"/>
      <c r="AOM164"/>
      <c r="AON164"/>
      <c r="AOO164"/>
      <c r="AOP164"/>
      <c r="AOQ164"/>
      <c r="AOR164"/>
      <c r="AOS164"/>
      <c r="AOT164"/>
      <c r="AOU164"/>
      <c r="AOV164"/>
      <c r="AOW164"/>
      <c r="AOX164"/>
      <c r="AOY164"/>
      <c r="AOZ164"/>
      <c r="APA164"/>
      <c r="APB164"/>
      <c r="APC164"/>
      <c r="APD164"/>
      <c r="APE164"/>
      <c r="APF164"/>
      <c r="APG164"/>
      <c r="APH164"/>
      <c r="API164"/>
      <c r="APJ164"/>
      <c r="APK164"/>
      <c r="APL164"/>
      <c r="APM164"/>
      <c r="APN164"/>
      <c r="APO164"/>
      <c r="APP164"/>
      <c r="APQ164"/>
      <c r="APR164"/>
      <c r="APS164"/>
      <c r="APT164"/>
      <c r="APU164"/>
      <c r="APV164"/>
      <c r="APW164"/>
      <c r="APX164"/>
      <c r="APY164"/>
      <c r="APZ164"/>
      <c r="AQA164"/>
      <c r="AQB164"/>
      <c r="AQC164"/>
      <c r="AQD164"/>
      <c r="AQE164"/>
      <c r="AQF164"/>
      <c r="AQG164"/>
      <c r="AQH164"/>
      <c r="AQI164"/>
      <c r="AQJ164"/>
      <c r="AQK164"/>
      <c r="AQL164"/>
      <c r="AQM164"/>
      <c r="AQN164"/>
      <c r="AQO164"/>
      <c r="AQP164"/>
      <c r="AQQ164"/>
      <c r="AQR164"/>
      <c r="AQS164"/>
      <c r="AQT164"/>
      <c r="AQU164"/>
      <c r="AQV164"/>
      <c r="AQW164"/>
      <c r="AQX164"/>
      <c r="AQY164"/>
      <c r="AQZ164"/>
      <c r="ARA164"/>
      <c r="ARB164"/>
      <c r="ARC164"/>
      <c r="ARD164"/>
      <c r="ARE164"/>
      <c r="ARF164"/>
      <c r="ARG164"/>
      <c r="ARH164"/>
      <c r="ARI164"/>
      <c r="ARJ164"/>
      <c r="ARK164"/>
      <c r="ARL164"/>
      <c r="ARM164"/>
      <c r="ARN164"/>
      <c r="ARO164"/>
      <c r="ARP164"/>
      <c r="ARQ164"/>
      <c r="ARR164"/>
      <c r="ARS164"/>
      <c r="ART164"/>
      <c r="ARU164"/>
      <c r="ARV164"/>
      <c r="ARW164"/>
      <c r="ARX164"/>
      <c r="ARY164"/>
      <c r="ARZ164"/>
      <c r="ASA164"/>
      <c r="ASB164"/>
      <c r="ASC164"/>
      <c r="ASD164"/>
      <c r="ASE164"/>
      <c r="ASF164"/>
      <c r="ASG164"/>
      <c r="ASH164"/>
      <c r="ASI164"/>
      <c r="ASJ164"/>
      <c r="ASK164"/>
      <c r="ASL164"/>
      <c r="ASM164"/>
      <c r="ASN164"/>
      <c r="ASO164"/>
      <c r="ASP164"/>
      <c r="ASQ164"/>
      <c r="ASR164"/>
      <c r="ASS164"/>
      <c r="AST164"/>
      <c r="ASU164"/>
      <c r="ASV164"/>
      <c r="ASW164"/>
      <c r="ASX164"/>
      <c r="ASY164"/>
      <c r="ASZ164"/>
      <c r="ATA164"/>
      <c r="ATB164"/>
      <c r="ATC164"/>
      <c r="ATD164"/>
      <c r="ATE164"/>
      <c r="ATF164"/>
      <c r="ATG164"/>
      <c r="ATH164"/>
      <c r="ATI164"/>
      <c r="ATJ164"/>
      <c r="ATK164"/>
      <c r="ATL164"/>
      <c r="ATM164"/>
      <c r="ATN164"/>
      <c r="ATO164"/>
      <c r="ATP164"/>
      <c r="ATQ164"/>
      <c r="ATR164"/>
      <c r="ATS164"/>
      <c r="ATT164"/>
      <c r="ATU164"/>
      <c r="ATV164"/>
      <c r="ATW164"/>
      <c r="ATX164"/>
      <c r="ATY164"/>
      <c r="ATZ164"/>
      <c r="AUA164"/>
      <c r="AUB164"/>
      <c r="AUC164"/>
      <c r="AUD164"/>
      <c r="AUE164"/>
      <c r="AUF164"/>
      <c r="AUG164"/>
      <c r="AUH164"/>
      <c r="AUI164"/>
      <c r="AUJ164"/>
      <c r="AUK164"/>
      <c r="AUL164"/>
      <c r="AUM164"/>
      <c r="AUN164"/>
      <c r="AUO164"/>
      <c r="AUP164"/>
      <c r="AUQ164"/>
      <c r="AUR164"/>
      <c r="AUS164"/>
      <c r="AUT164"/>
      <c r="AUU164"/>
      <c r="AUV164"/>
      <c r="AUW164"/>
      <c r="AUX164"/>
      <c r="AUY164"/>
      <c r="AUZ164"/>
      <c r="AVA164"/>
      <c r="AVB164"/>
      <c r="AVC164"/>
      <c r="AVD164"/>
      <c r="AVE164"/>
      <c r="AVF164"/>
      <c r="AVG164"/>
      <c r="AVH164"/>
      <c r="AVI164"/>
      <c r="AVJ164"/>
      <c r="AVK164"/>
      <c r="AVL164"/>
      <c r="AVM164"/>
      <c r="AVN164"/>
      <c r="AVO164"/>
      <c r="AVP164"/>
      <c r="AVQ164"/>
      <c r="AVR164"/>
      <c r="AVS164"/>
      <c r="AVT164"/>
      <c r="AVU164"/>
      <c r="AVV164"/>
      <c r="AVW164"/>
      <c r="AVX164"/>
      <c r="AVY164"/>
      <c r="AVZ164"/>
      <c r="AWA164"/>
      <c r="AWB164"/>
      <c r="AWC164"/>
      <c r="AWD164"/>
      <c r="AWE164"/>
      <c r="AWF164"/>
      <c r="AWG164"/>
      <c r="AWH164"/>
      <c r="AWI164"/>
      <c r="AWJ164"/>
      <c r="AWK164"/>
      <c r="AWL164"/>
      <c r="AWM164"/>
      <c r="AWN164"/>
      <c r="AWO164"/>
      <c r="AWP164"/>
      <c r="AWQ164"/>
      <c r="AWR164"/>
      <c r="AWS164"/>
      <c r="AWT164"/>
      <c r="AWU164"/>
      <c r="AWV164"/>
      <c r="AWW164"/>
      <c r="AWX164"/>
      <c r="AWY164"/>
      <c r="AWZ164"/>
      <c r="AXA164"/>
      <c r="AXB164"/>
      <c r="AXC164"/>
      <c r="AXD164"/>
      <c r="AXE164"/>
      <c r="AXF164"/>
      <c r="AXG164"/>
      <c r="AXH164"/>
      <c r="AXI164"/>
      <c r="AXJ164"/>
      <c r="AXK164"/>
      <c r="AXL164"/>
      <c r="AXM164"/>
      <c r="AXN164"/>
      <c r="AXO164"/>
      <c r="AXP164"/>
      <c r="AXQ164"/>
      <c r="AXR164"/>
      <c r="AXS164"/>
      <c r="AXT164"/>
      <c r="AXU164"/>
      <c r="AXV164"/>
      <c r="AXW164"/>
      <c r="AXX164"/>
      <c r="AXY164"/>
      <c r="AXZ164"/>
      <c r="AYA164"/>
      <c r="AYB164"/>
      <c r="AYC164"/>
      <c r="AYD164"/>
      <c r="AYE164"/>
      <c r="AYF164"/>
      <c r="AYG164"/>
      <c r="AYH164"/>
      <c r="AYI164"/>
      <c r="AYJ164"/>
      <c r="AYK164"/>
      <c r="AYL164"/>
      <c r="AYM164"/>
      <c r="AYN164"/>
      <c r="AYO164"/>
      <c r="AYP164"/>
      <c r="AYQ164"/>
      <c r="AYR164"/>
      <c r="AYS164"/>
      <c r="AYT164"/>
      <c r="AYU164"/>
      <c r="AYV164"/>
      <c r="AYW164"/>
      <c r="AYX164"/>
      <c r="AYY164"/>
      <c r="AYZ164"/>
      <c r="AZA164"/>
      <c r="AZB164"/>
      <c r="AZC164"/>
      <c r="AZD164"/>
      <c r="AZE164"/>
      <c r="AZF164"/>
      <c r="AZG164"/>
      <c r="AZH164"/>
      <c r="AZI164"/>
      <c r="AZJ164"/>
      <c r="AZK164"/>
      <c r="AZL164"/>
      <c r="AZM164"/>
      <c r="AZN164"/>
      <c r="AZO164"/>
      <c r="AZP164"/>
      <c r="AZQ164"/>
      <c r="AZR164"/>
      <c r="AZS164"/>
      <c r="AZT164"/>
      <c r="AZU164"/>
      <c r="AZV164"/>
      <c r="AZW164"/>
      <c r="AZX164"/>
      <c r="AZY164"/>
      <c r="AZZ164"/>
      <c r="BAA164"/>
      <c r="BAB164"/>
      <c r="BAC164"/>
      <c r="BAD164"/>
      <c r="BAE164"/>
      <c r="BAF164"/>
      <c r="BAG164"/>
      <c r="BAH164"/>
      <c r="BAI164"/>
      <c r="BAJ164"/>
      <c r="BAK164"/>
      <c r="BAL164"/>
      <c r="BAM164"/>
      <c r="BAN164"/>
      <c r="BAO164"/>
      <c r="BAP164"/>
      <c r="BAQ164"/>
      <c r="BAR164"/>
      <c r="BAS164"/>
      <c r="BAT164"/>
      <c r="BAU164"/>
      <c r="BAV164"/>
      <c r="BAW164"/>
      <c r="BAX164"/>
      <c r="BAY164"/>
      <c r="BAZ164"/>
      <c r="BBA164"/>
      <c r="BBB164"/>
      <c r="BBC164"/>
      <c r="BBD164"/>
      <c r="BBE164"/>
      <c r="BBF164"/>
      <c r="BBG164"/>
      <c r="BBH164"/>
      <c r="BBI164"/>
      <c r="BBJ164"/>
      <c r="BBK164"/>
      <c r="BBL164"/>
      <c r="BBM164"/>
      <c r="BBN164"/>
      <c r="BBO164"/>
      <c r="BBP164"/>
      <c r="BBQ164"/>
      <c r="BBR164"/>
      <c r="BBS164"/>
      <c r="BBT164"/>
      <c r="BBU164"/>
      <c r="BBV164"/>
      <c r="BBW164"/>
      <c r="BBX164"/>
      <c r="BBY164"/>
      <c r="BBZ164"/>
      <c r="BCA164"/>
      <c r="BCB164"/>
      <c r="BCC164"/>
      <c r="BCD164"/>
      <c r="BCE164"/>
      <c r="BCF164"/>
      <c r="BCG164"/>
      <c r="BCH164"/>
      <c r="BCI164"/>
      <c r="BCJ164"/>
      <c r="BCK164"/>
      <c r="BCL164"/>
      <c r="BCM164"/>
      <c r="BCN164"/>
      <c r="BCO164"/>
      <c r="BCP164"/>
      <c r="BCQ164"/>
      <c r="BCR164"/>
      <c r="BCS164"/>
      <c r="BCT164"/>
      <c r="BCU164"/>
      <c r="BCV164"/>
      <c r="BCW164"/>
      <c r="BCX164"/>
      <c r="BCY164"/>
      <c r="BCZ164"/>
      <c r="BDA164"/>
      <c r="BDB164"/>
      <c r="BDC164"/>
      <c r="BDD164"/>
      <c r="BDE164"/>
      <c r="BDF164"/>
      <c r="BDG164"/>
      <c r="BDH164"/>
      <c r="BDI164"/>
      <c r="BDJ164"/>
      <c r="BDK164"/>
      <c r="BDL164"/>
      <c r="BDM164"/>
      <c r="BDN164"/>
      <c r="BDO164"/>
      <c r="BDP164"/>
      <c r="BDQ164"/>
      <c r="BDR164"/>
      <c r="BDS164"/>
      <c r="BDT164"/>
      <c r="BDU164"/>
      <c r="BDV164"/>
      <c r="BDW164"/>
      <c r="BDX164"/>
      <c r="BDY164"/>
      <c r="BDZ164"/>
      <c r="BEA164"/>
      <c r="BEB164"/>
      <c r="BEC164"/>
      <c r="BED164"/>
      <c r="BEE164"/>
      <c r="BEF164"/>
      <c r="BEG164"/>
      <c r="BEH164"/>
      <c r="BEI164"/>
      <c r="BEJ164"/>
      <c r="BEK164"/>
      <c r="BEL164"/>
      <c r="BEM164"/>
      <c r="BEN164"/>
      <c r="BEO164"/>
      <c r="BEP164"/>
      <c r="BEQ164"/>
      <c r="BER164"/>
      <c r="BES164"/>
      <c r="BET164"/>
      <c r="BEU164"/>
      <c r="BEV164"/>
      <c r="BEW164"/>
      <c r="BEX164"/>
      <c r="BEY164"/>
      <c r="BEZ164"/>
      <c r="BFA164"/>
      <c r="BFB164"/>
      <c r="BFC164"/>
      <c r="BFD164"/>
      <c r="BFE164"/>
      <c r="BFF164"/>
      <c r="BFG164"/>
      <c r="BFH164"/>
      <c r="BFI164"/>
      <c r="BFJ164"/>
      <c r="BFK164"/>
      <c r="BFL164"/>
      <c r="BFM164"/>
      <c r="BFN164"/>
      <c r="BFO164"/>
      <c r="BFP164"/>
      <c r="BFQ164"/>
      <c r="BFR164"/>
      <c r="BFS164"/>
      <c r="BFT164"/>
      <c r="BFU164"/>
      <c r="BFV164"/>
      <c r="BFW164"/>
      <c r="BFX164"/>
      <c r="BFY164"/>
      <c r="BFZ164"/>
      <c r="BGA164"/>
      <c r="BGB164"/>
      <c r="BGC164"/>
      <c r="BGD164"/>
      <c r="BGE164"/>
      <c r="BGF164"/>
      <c r="BGG164"/>
      <c r="BGH164"/>
      <c r="BGI164"/>
      <c r="BGJ164"/>
      <c r="BGK164"/>
      <c r="BGL164"/>
      <c r="BGM164"/>
      <c r="BGN164"/>
      <c r="BGO164"/>
      <c r="BGP164"/>
      <c r="BGQ164"/>
      <c r="BGR164"/>
      <c r="BGS164"/>
      <c r="BGT164"/>
      <c r="BGU164"/>
      <c r="BGV164"/>
      <c r="BGW164"/>
      <c r="BGX164"/>
      <c r="BGY164"/>
      <c r="BGZ164"/>
      <c r="BHA164"/>
      <c r="BHB164"/>
      <c r="BHC164"/>
      <c r="BHD164"/>
      <c r="BHE164"/>
      <c r="BHF164"/>
      <c r="BHG164"/>
      <c r="BHH164"/>
      <c r="BHI164"/>
      <c r="BHJ164"/>
      <c r="BHK164"/>
      <c r="BHL164"/>
      <c r="BHM164"/>
      <c r="BHN164"/>
      <c r="BHO164"/>
      <c r="BHP164"/>
      <c r="BHQ164"/>
      <c r="BHR164"/>
      <c r="BHS164"/>
      <c r="BHT164"/>
      <c r="BHU164"/>
      <c r="BHV164"/>
      <c r="BHW164"/>
      <c r="BHX164"/>
      <c r="BHY164"/>
      <c r="BHZ164"/>
      <c r="BIA164"/>
      <c r="BIB164"/>
      <c r="BIC164"/>
      <c r="BID164"/>
      <c r="BIE164"/>
      <c r="BIF164"/>
      <c r="BIG164"/>
      <c r="BIH164"/>
      <c r="BII164"/>
      <c r="BIJ164"/>
      <c r="BIK164"/>
      <c r="BIL164"/>
      <c r="BIM164"/>
      <c r="BIN164"/>
      <c r="BIO164"/>
      <c r="BIP164"/>
      <c r="BIQ164"/>
      <c r="BIR164"/>
      <c r="BIS164"/>
      <c r="BIT164"/>
      <c r="BIU164"/>
      <c r="BIV164"/>
      <c r="BIW164"/>
      <c r="BIX164"/>
      <c r="BIY164"/>
      <c r="BIZ164"/>
      <c r="BJA164"/>
      <c r="BJB164"/>
      <c r="BJC164"/>
      <c r="BJD164"/>
      <c r="BJE164"/>
      <c r="BJF164"/>
      <c r="BJG164"/>
      <c r="BJH164"/>
      <c r="BJI164"/>
      <c r="BJJ164"/>
      <c r="BJK164"/>
      <c r="BJL164"/>
      <c r="BJM164"/>
      <c r="BJN164"/>
      <c r="BJO164"/>
      <c r="BJP164"/>
      <c r="BJQ164"/>
      <c r="BJR164"/>
      <c r="BJS164"/>
      <c r="BJT164"/>
      <c r="BJU164"/>
      <c r="BJV164"/>
      <c r="BJW164"/>
      <c r="BJX164"/>
      <c r="BJY164"/>
      <c r="BJZ164"/>
      <c r="BKA164"/>
      <c r="BKB164"/>
      <c r="BKC164"/>
      <c r="BKD164"/>
      <c r="BKE164"/>
      <c r="BKF164"/>
      <c r="BKG164"/>
      <c r="BKH164"/>
      <c r="BKI164"/>
      <c r="BKJ164"/>
      <c r="BKK164"/>
      <c r="BKL164"/>
      <c r="BKM164"/>
      <c r="BKN164"/>
      <c r="BKO164"/>
      <c r="BKP164"/>
      <c r="BKQ164"/>
      <c r="BKR164"/>
      <c r="BKS164"/>
      <c r="BKT164"/>
      <c r="BKU164"/>
      <c r="BKV164"/>
      <c r="BKW164"/>
      <c r="BKX164"/>
      <c r="BKY164"/>
      <c r="BKZ164"/>
      <c r="BLA164"/>
      <c r="BLB164"/>
      <c r="BLC164"/>
      <c r="BLD164"/>
      <c r="BLE164"/>
      <c r="BLF164"/>
      <c r="BLG164"/>
      <c r="BLH164"/>
      <c r="BLI164"/>
      <c r="BLJ164"/>
      <c r="BLK164"/>
      <c r="BLL164"/>
      <c r="BLM164"/>
      <c r="BLN164"/>
      <c r="BLO164"/>
      <c r="BLP164"/>
      <c r="BLQ164"/>
      <c r="BLR164"/>
      <c r="BLS164"/>
      <c r="BLT164"/>
      <c r="BLU164"/>
      <c r="BLV164"/>
      <c r="BLW164"/>
      <c r="BLX164"/>
      <c r="BLY164"/>
      <c r="BLZ164"/>
      <c r="BMA164"/>
      <c r="BMB164"/>
      <c r="BMC164"/>
      <c r="BMD164"/>
      <c r="BME164"/>
      <c r="BMF164"/>
      <c r="BMG164"/>
      <c r="BMH164"/>
      <c r="BMI164"/>
      <c r="BMJ164"/>
      <c r="BMK164"/>
      <c r="BML164"/>
      <c r="BMM164"/>
      <c r="BMN164"/>
      <c r="BMO164"/>
      <c r="BMP164"/>
      <c r="BMQ164"/>
      <c r="BMR164"/>
      <c r="BMS164"/>
      <c r="BMT164"/>
      <c r="BMU164"/>
      <c r="BMV164"/>
      <c r="BMW164"/>
      <c r="BMX164"/>
      <c r="BMY164"/>
      <c r="BMZ164"/>
      <c r="BNA164"/>
      <c r="BNB164"/>
      <c r="BNC164"/>
      <c r="BND164"/>
      <c r="BNE164"/>
      <c r="BNF164"/>
      <c r="BNG164"/>
      <c r="BNH164"/>
      <c r="BNI164"/>
      <c r="BNJ164"/>
      <c r="BNK164"/>
      <c r="BNL164"/>
      <c r="BNM164"/>
      <c r="BNN164"/>
      <c r="BNO164"/>
      <c r="BNP164"/>
      <c r="BNQ164"/>
      <c r="BNR164"/>
      <c r="BNS164"/>
      <c r="BNT164"/>
      <c r="BNU164"/>
      <c r="BNV164"/>
      <c r="BNW164"/>
      <c r="BNX164"/>
      <c r="BNY164"/>
      <c r="BNZ164"/>
      <c r="BOA164"/>
      <c r="BOB164"/>
      <c r="BOC164"/>
      <c r="BOD164"/>
      <c r="BOE164"/>
      <c r="BOF164"/>
      <c r="BOG164"/>
      <c r="BOH164"/>
      <c r="BOI164"/>
      <c r="BOJ164"/>
      <c r="BOK164"/>
      <c r="BOL164"/>
      <c r="BOM164"/>
      <c r="BON164"/>
      <c r="BOO164"/>
      <c r="BOP164"/>
      <c r="BOQ164"/>
      <c r="BOR164"/>
      <c r="BOS164"/>
      <c r="BOT164"/>
      <c r="BOU164"/>
      <c r="BOV164"/>
      <c r="BOW164"/>
      <c r="BOX164"/>
      <c r="BOY164"/>
      <c r="BOZ164"/>
      <c r="BPA164"/>
      <c r="BPB164"/>
      <c r="BPC164"/>
      <c r="BPD164"/>
      <c r="BPE164"/>
      <c r="BPF164"/>
      <c r="BPG164"/>
      <c r="BPH164"/>
      <c r="BPI164"/>
      <c r="BPJ164"/>
      <c r="BPK164"/>
      <c r="BPL164"/>
      <c r="BPM164"/>
      <c r="BPN164"/>
      <c r="BPO164"/>
      <c r="BPP164"/>
      <c r="BPQ164"/>
      <c r="BPR164"/>
      <c r="BPS164"/>
      <c r="BPT164"/>
      <c r="BPU164"/>
      <c r="BPV164"/>
      <c r="BPW164"/>
      <c r="BPX164"/>
      <c r="BPY164"/>
      <c r="BPZ164"/>
      <c r="BQA164"/>
      <c r="BQB164"/>
      <c r="BQC164"/>
      <c r="BQD164"/>
      <c r="BQE164"/>
      <c r="BQF164"/>
      <c r="BQG164"/>
      <c r="BQH164"/>
      <c r="BQI164"/>
      <c r="BQJ164"/>
      <c r="BQK164"/>
      <c r="BQL164"/>
      <c r="BQM164"/>
      <c r="BQN164"/>
      <c r="BQO164"/>
      <c r="BQP164"/>
      <c r="BQQ164"/>
      <c r="BQR164"/>
      <c r="BQS164"/>
      <c r="BQT164"/>
      <c r="BQU164"/>
      <c r="BQV164"/>
      <c r="BQW164"/>
      <c r="BQX164"/>
      <c r="BQY164"/>
      <c r="BQZ164"/>
      <c r="BRA164"/>
      <c r="BRB164"/>
      <c r="BRC164"/>
      <c r="BRD164"/>
      <c r="BRE164"/>
      <c r="BRF164"/>
      <c r="BRG164"/>
      <c r="BRH164"/>
      <c r="BRI164"/>
      <c r="BRJ164"/>
      <c r="BRK164"/>
      <c r="BRL164"/>
      <c r="BRM164"/>
      <c r="BRN164"/>
      <c r="BRO164"/>
      <c r="BRP164"/>
      <c r="BRQ164"/>
      <c r="BRR164"/>
      <c r="BRS164"/>
      <c r="BRT164"/>
      <c r="BRU164"/>
      <c r="BRV164"/>
      <c r="BRW164"/>
      <c r="BRX164"/>
      <c r="BRY164"/>
      <c r="BRZ164"/>
      <c r="BSA164"/>
      <c r="BSB164"/>
      <c r="BSC164"/>
      <c r="BSD164"/>
      <c r="BSE164"/>
      <c r="BSF164"/>
      <c r="BSG164"/>
      <c r="BSH164"/>
      <c r="BSI164"/>
      <c r="BSJ164"/>
      <c r="BSK164"/>
      <c r="BSL164"/>
      <c r="BSM164"/>
      <c r="BSN164"/>
      <c r="BSO164"/>
      <c r="BSP164"/>
      <c r="BSQ164"/>
      <c r="BSR164"/>
      <c r="BSS164"/>
      <c r="BST164"/>
      <c r="BSU164"/>
      <c r="BSV164"/>
      <c r="BSW164"/>
      <c r="BSX164"/>
      <c r="BSY164"/>
      <c r="BSZ164"/>
      <c r="BTA164"/>
      <c r="BTB164"/>
      <c r="BTC164"/>
      <c r="BTD164"/>
      <c r="BTE164"/>
      <c r="BTF164"/>
      <c r="BTG164"/>
      <c r="BTH164"/>
      <c r="BTI164"/>
      <c r="BTJ164"/>
      <c r="BTK164"/>
      <c r="BTL164"/>
      <c r="BTM164"/>
      <c r="BTN164"/>
      <c r="BTO164"/>
      <c r="BTP164"/>
      <c r="BTQ164"/>
      <c r="BTR164"/>
      <c r="BTS164"/>
      <c r="BTT164"/>
      <c r="BTU164"/>
      <c r="BTV164"/>
      <c r="BTW164"/>
      <c r="BTX164"/>
      <c r="BTY164"/>
      <c r="BTZ164"/>
      <c r="BUA164"/>
      <c r="BUB164"/>
      <c r="BUC164"/>
      <c r="BUD164"/>
      <c r="BUE164"/>
      <c r="BUF164"/>
      <c r="BUG164"/>
      <c r="BUH164"/>
      <c r="BUI164"/>
      <c r="BUJ164"/>
      <c r="BUK164"/>
      <c r="BUL164"/>
      <c r="BUM164"/>
      <c r="BUN164"/>
      <c r="BUO164"/>
      <c r="BUP164"/>
      <c r="BUQ164"/>
      <c r="BUR164"/>
      <c r="BUS164"/>
      <c r="BUT164"/>
      <c r="BUU164"/>
      <c r="BUV164"/>
      <c r="BUW164"/>
      <c r="BUX164"/>
      <c r="BUY164"/>
      <c r="BUZ164"/>
      <c r="BVA164"/>
      <c r="BVB164"/>
      <c r="BVC164"/>
      <c r="BVD164"/>
      <c r="BVE164"/>
      <c r="BVF164"/>
      <c r="BVG164"/>
      <c r="BVH164"/>
      <c r="BVI164"/>
      <c r="BVJ164"/>
      <c r="BVK164"/>
      <c r="BVL164"/>
      <c r="BVM164"/>
      <c r="BVN164"/>
      <c r="BVO164"/>
      <c r="BVP164"/>
      <c r="BVQ164"/>
      <c r="BVR164"/>
      <c r="BVS164"/>
      <c r="BVT164"/>
      <c r="BVU164"/>
      <c r="BVV164"/>
      <c r="BVW164"/>
      <c r="BVX164"/>
      <c r="BVY164"/>
      <c r="BVZ164"/>
      <c r="BWA164"/>
      <c r="BWB164"/>
      <c r="BWC164"/>
      <c r="BWD164"/>
      <c r="BWE164"/>
      <c r="BWF164"/>
      <c r="BWG164"/>
      <c r="BWH164"/>
      <c r="BWI164"/>
      <c r="BWJ164"/>
      <c r="BWK164"/>
      <c r="BWL164"/>
      <c r="BWM164"/>
      <c r="BWN164"/>
      <c r="BWO164"/>
      <c r="BWP164"/>
      <c r="BWQ164"/>
      <c r="BWR164"/>
      <c r="BWS164"/>
      <c r="BWT164"/>
      <c r="BWU164"/>
      <c r="BWV164"/>
      <c r="BWW164"/>
      <c r="BWX164"/>
      <c r="BWY164"/>
      <c r="BWZ164"/>
      <c r="BXA164"/>
      <c r="BXB164"/>
      <c r="BXC164"/>
      <c r="BXD164"/>
      <c r="BXE164"/>
      <c r="BXF164"/>
      <c r="BXG164"/>
      <c r="BXH164"/>
      <c r="BXI164"/>
      <c r="BXJ164"/>
      <c r="BXK164"/>
      <c r="BXL164"/>
      <c r="BXM164"/>
      <c r="BXN164"/>
      <c r="BXO164"/>
      <c r="BXP164"/>
      <c r="BXQ164"/>
      <c r="BXR164"/>
      <c r="BXS164"/>
      <c r="BXT164"/>
      <c r="BXU164"/>
      <c r="BXV164"/>
      <c r="BXW164"/>
      <c r="BXX164"/>
      <c r="BXY164"/>
      <c r="BXZ164"/>
      <c r="BYA164"/>
      <c r="BYB164"/>
      <c r="BYC164"/>
      <c r="BYD164"/>
      <c r="BYE164"/>
      <c r="BYF164"/>
      <c r="BYG164"/>
      <c r="BYH164"/>
      <c r="BYI164"/>
      <c r="BYJ164"/>
      <c r="BYK164"/>
      <c r="BYL164"/>
      <c r="BYM164"/>
      <c r="BYN164"/>
      <c r="BYO164"/>
      <c r="BYP164"/>
      <c r="BYQ164"/>
      <c r="BYR164"/>
      <c r="BYS164"/>
      <c r="BYT164"/>
      <c r="BYU164"/>
      <c r="BYV164"/>
      <c r="BYW164"/>
      <c r="BYX164"/>
      <c r="BYY164"/>
      <c r="BYZ164"/>
      <c r="BZA164"/>
      <c r="BZB164"/>
      <c r="BZC164"/>
      <c r="BZD164"/>
      <c r="BZE164"/>
      <c r="BZF164"/>
      <c r="BZG164"/>
      <c r="BZH164"/>
      <c r="BZI164"/>
      <c r="BZJ164"/>
      <c r="BZK164"/>
      <c r="BZL164"/>
      <c r="BZM164"/>
      <c r="BZN164"/>
      <c r="BZO164"/>
      <c r="BZP164"/>
      <c r="BZQ164"/>
      <c r="BZR164"/>
      <c r="BZS164"/>
      <c r="BZT164"/>
      <c r="BZU164"/>
      <c r="BZV164"/>
      <c r="BZW164"/>
      <c r="BZX164"/>
      <c r="BZY164"/>
      <c r="BZZ164"/>
      <c r="CAA164"/>
      <c r="CAB164"/>
      <c r="CAC164"/>
      <c r="CAD164"/>
      <c r="CAE164"/>
      <c r="CAF164"/>
      <c r="CAG164"/>
      <c r="CAH164"/>
      <c r="CAI164"/>
      <c r="CAJ164"/>
      <c r="CAK164"/>
      <c r="CAL164"/>
      <c r="CAM164"/>
      <c r="CAN164"/>
      <c r="CAO164"/>
      <c r="CAP164"/>
      <c r="CAQ164"/>
      <c r="CAR164"/>
      <c r="CAS164"/>
      <c r="CAT164"/>
      <c r="CAU164"/>
      <c r="CAV164"/>
      <c r="CAW164"/>
      <c r="CAX164"/>
      <c r="CAY164"/>
      <c r="CAZ164"/>
      <c r="CBA164"/>
      <c r="CBB164"/>
      <c r="CBC164"/>
      <c r="CBD164"/>
      <c r="CBE164"/>
      <c r="CBF164"/>
      <c r="CBG164"/>
      <c r="CBH164"/>
      <c r="CBI164"/>
      <c r="CBJ164"/>
      <c r="CBK164"/>
      <c r="CBL164"/>
      <c r="CBM164"/>
      <c r="CBN164"/>
      <c r="CBO164"/>
      <c r="CBP164"/>
      <c r="CBQ164"/>
      <c r="CBR164"/>
      <c r="CBS164"/>
      <c r="CBT164"/>
      <c r="CBU164"/>
      <c r="CBV164"/>
      <c r="CBW164"/>
      <c r="CBX164"/>
      <c r="CBY164"/>
      <c r="CBZ164"/>
      <c r="CCA164"/>
      <c r="CCB164"/>
      <c r="CCC164"/>
      <c r="CCD164"/>
      <c r="CCE164"/>
      <c r="CCF164"/>
      <c r="CCG164"/>
      <c r="CCH164"/>
      <c r="CCI164"/>
      <c r="CCJ164"/>
      <c r="CCK164"/>
      <c r="CCL164"/>
      <c r="CCM164"/>
      <c r="CCN164"/>
      <c r="CCO164"/>
      <c r="CCP164"/>
      <c r="CCQ164"/>
      <c r="CCR164"/>
      <c r="CCS164"/>
      <c r="CCT164"/>
      <c r="CCU164"/>
      <c r="CCV164"/>
      <c r="CCW164"/>
      <c r="CCX164"/>
      <c r="CCY164"/>
      <c r="CCZ164"/>
      <c r="CDA164"/>
      <c r="CDB164"/>
      <c r="CDC164"/>
      <c r="CDD164"/>
      <c r="CDE164"/>
      <c r="CDF164"/>
      <c r="CDG164"/>
      <c r="CDH164"/>
      <c r="CDI164"/>
      <c r="CDJ164"/>
      <c r="CDK164"/>
      <c r="CDL164"/>
      <c r="CDM164"/>
      <c r="CDN164"/>
      <c r="CDO164"/>
      <c r="CDP164"/>
      <c r="CDQ164"/>
      <c r="CDR164"/>
      <c r="CDS164"/>
      <c r="CDT164"/>
      <c r="CDU164"/>
      <c r="CDV164"/>
      <c r="CDW164"/>
      <c r="CDX164"/>
      <c r="CDY164"/>
      <c r="CDZ164"/>
      <c r="CEA164"/>
      <c r="CEB164"/>
      <c r="CEC164"/>
      <c r="CED164"/>
      <c r="CEE164"/>
      <c r="CEF164"/>
      <c r="CEG164"/>
      <c r="CEH164"/>
      <c r="CEI164"/>
      <c r="CEJ164"/>
      <c r="CEK164"/>
      <c r="CEL164"/>
      <c r="CEM164"/>
      <c r="CEN164"/>
      <c r="CEO164"/>
      <c r="CEP164"/>
      <c r="CEQ164"/>
      <c r="CER164"/>
      <c r="CES164"/>
      <c r="CET164"/>
      <c r="CEU164"/>
      <c r="CEV164"/>
      <c r="CEW164"/>
      <c r="CEX164"/>
      <c r="CEY164"/>
      <c r="CEZ164"/>
      <c r="CFA164"/>
      <c r="CFB164"/>
      <c r="CFC164"/>
      <c r="CFD164"/>
      <c r="CFE164"/>
      <c r="CFF164"/>
      <c r="CFG164"/>
      <c r="CFH164"/>
      <c r="CFI164"/>
      <c r="CFJ164"/>
      <c r="CFK164"/>
      <c r="CFL164"/>
      <c r="CFM164"/>
      <c r="CFN164"/>
      <c r="CFO164"/>
      <c r="CFP164"/>
      <c r="CFQ164"/>
      <c r="CFR164"/>
      <c r="CFS164"/>
      <c r="CFT164"/>
      <c r="CFU164"/>
      <c r="CFV164"/>
      <c r="CFW164"/>
      <c r="CFX164"/>
      <c r="CFY164"/>
      <c r="CFZ164"/>
      <c r="CGA164"/>
      <c r="CGB164"/>
      <c r="CGC164"/>
      <c r="CGD164"/>
      <c r="CGE164"/>
      <c r="CGF164"/>
      <c r="CGG164"/>
      <c r="CGH164"/>
      <c r="CGI164"/>
      <c r="CGJ164"/>
      <c r="CGK164"/>
      <c r="CGL164"/>
      <c r="CGM164"/>
      <c r="CGN164"/>
      <c r="CGO164"/>
      <c r="CGP164"/>
      <c r="CGQ164"/>
      <c r="CGR164"/>
      <c r="CGS164"/>
      <c r="CGT164"/>
      <c r="CGU164"/>
      <c r="CGV164"/>
      <c r="CGW164"/>
      <c r="CGX164"/>
      <c r="CGY164"/>
      <c r="CGZ164"/>
      <c r="CHA164"/>
      <c r="CHB164"/>
      <c r="CHC164"/>
      <c r="CHD164"/>
      <c r="CHE164"/>
      <c r="CHF164"/>
      <c r="CHG164"/>
      <c r="CHH164"/>
      <c r="CHI164"/>
      <c r="CHJ164"/>
      <c r="CHK164"/>
      <c r="CHL164"/>
      <c r="CHM164"/>
      <c r="CHN164"/>
      <c r="CHO164"/>
      <c r="CHP164"/>
      <c r="CHQ164"/>
      <c r="CHR164"/>
      <c r="CHS164"/>
      <c r="CHT164"/>
      <c r="CHU164"/>
      <c r="CHV164"/>
      <c r="CHW164"/>
      <c r="CHX164"/>
      <c r="CHY164"/>
      <c r="CHZ164"/>
      <c r="CIA164"/>
      <c r="CIB164"/>
      <c r="CIC164"/>
      <c r="CID164"/>
      <c r="CIE164"/>
      <c r="CIF164"/>
      <c r="CIG164"/>
      <c r="CIH164"/>
      <c r="CII164"/>
      <c r="CIJ164"/>
      <c r="CIK164"/>
      <c r="CIL164"/>
      <c r="CIM164"/>
      <c r="CIN164"/>
      <c r="CIO164"/>
      <c r="CIP164"/>
      <c r="CIQ164"/>
      <c r="CIR164"/>
      <c r="CIS164"/>
      <c r="CIT164"/>
      <c r="CIU164"/>
      <c r="CIV164"/>
      <c r="CIW164"/>
      <c r="CIX164"/>
      <c r="CIY164"/>
      <c r="CIZ164"/>
      <c r="CJA164"/>
      <c r="CJB164"/>
      <c r="CJC164"/>
      <c r="CJD164"/>
      <c r="CJE164"/>
      <c r="CJF164"/>
      <c r="CJG164"/>
      <c r="CJH164"/>
      <c r="CJI164"/>
      <c r="CJJ164"/>
      <c r="CJK164"/>
      <c r="CJL164"/>
      <c r="CJM164"/>
      <c r="CJN164"/>
      <c r="CJO164"/>
      <c r="CJP164"/>
      <c r="CJQ164"/>
      <c r="CJR164"/>
      <c r="CJS164"/>
      <c r="CJT164"/>
      <c r="CJU164"/>
      <c r="CJV164"/>
      <c r="CJW164"/>
      <c r="CJX164"/>
      <c r="CJY164"/>
      <c r="CJZ164"/>
      <c r="CKA164"/>
      <c r="CKB164"/>
      <c r="CKC164"/>
      <c r="CKD164"/>
      <c r="CKE164"/>
      <c r="CKF164"/>
      <c r="CKG164"/>
      <c r="CKH164"/>
      <c r="CKI164"/>
      <c r="CKJ164"/>
      <c r="CKK164"/>
      <c r="CKL164"/>
      <c r="CKM164"/>
      <c r="CKN164"/>
      <c r="CKO164"/>
      <c r="CKP164"/>
      <c r="CKQ164"/>
      <c r="CKR164"/>
      <c r="CKS164"/>
      <c r="CKT164"/>
      <c r="CKU164"/>
      <c r="CKV164"/>
      <c r="CKW164"/>
      <c r="CKX164"/>
      <c r="CKY164"/>
      <c r="CKZ164"/>
      <c r="CLA164"/>
      <c r="CLB164"/>
      <c r="CLC164"/>
      <c r="CLD164"/>
      <c r="CLE164"/>
      <c r="CLF164"/>
      <c r="CLG164"/>
      <c r="CLH164"/>
      <c r="CLI164"/>
      <c r="CLJ164"/>
      <c r="CLK164"/>
      <c r="CLL164"/>
      <c r="CLM164"/>
      <c r="CLN164"/>
      <c r="CLO164"/>
      <c r="CLP164"/>
      <c r="CLQ164"/>
      <c r="CLR164"/>
      <c r="CLS164"/>
      <c r="CLT164"/>
      <c r="CLU164"/>
      <c r="CLV164"/>
      <c r="CLW164"/>
      <c r="CLX164"/>
      <c r="CLY164"/>
      <c r="CLZ164"/>
      <c r="CMA164"/>
      <c r="CMB164"/>
      <c r="CMC164"/>
      <c r="CMD164"/>
      <c r="CME164"/>
      <c r="CMF164"/>
      <c r="CMG164"/>
      <c r="CMH164"/>
      <c r="CMI164"/>
      <c r="CMJ164"/>
      <c r="CMK164"/>
      <c r="CML164"/>
      <c r="CMM164"/>
      <c r="CMN164"/>
      <c r="CMO164"/>
      <c r="CMP164"/>
      <c r="CMQ164"/>
      <c r="CMR164"/>
      <c r="CMS164"/>
      <c r="CMT164"/>
      <c r="CMU164"/>
      <c r="CMV164"/>
      <c r="CMW164"/>
      <c r="CMX164"/>
      <c r="CMY164"/>
      <c r="CMZ164"/>
      <c r="CNA164"/>
      <c r="CNB164"/>
      <c r="CNC164"/>
      <c r="CND164"/>
      <c r="CNE164"/>
      <c r="CNF164"/>
      <c r="CNG164"/>
      <c r="CNH164"/>
      <c r="CNI164"/>
      <c r="CNJ164"/>
      <c r="CNK164"/>
      <c r="CNL164"/>
      <c r="CNM164"/>
      <c r="CNN164"/>
      <c r="CNO164"/>
      <c r="CNP164"/>
      <c r="CNQ164"/>
      <c r="CNR164"/>
      <c r="CNS164"/>
      <c r="CNT164"/>
      <c r="CNU164"/>
      <c r="CNV164"/>
      <c r="CNW164"/>
      <c r="CNX164"/>
      <c r="CNY164"/>
      <c r="CNZ164"/>
      <c r="COA164"/>
      <c r="COB164"/>
      <c r="COC164"/>
      <c r="COD164"/>
      <c r="COE164"/>
      <c r="COF164"/>
      <c r="COG164"/>
      <c r="COH164"/>
      <c r="COI164"/>
      <c r="COJ164"/>
      <c r="COK164"/>
      <c r="COL164"/>
      <c r="COM164"/>
      <c r="CON164"/>
      <c r="COO164"/>
      <c r="COP164"/>
      <c r="COQ164"/>
      <c r="COR164"/>
      <c r="COS164"/>
      <c r="COT164"/>
      <c r="COU164"/>
      <c r="COV164"/>
      <c r="COW164"/>
      <c r="COX164"/>
      <c r="COY164"/>
      <c r="COZ164"/>
      <c r="CPA164"/>
      <c r="CPB164"/>
      <c r="CPC164"/>
      <c r="CPD164"/>
      <c r="CPE164"/>
      <c r="CPF164"/>
      <c r="CPG164"/>
      <c r="CPH164"/>
      <c r="CPI164"/>
      <c r="CPJ164"/>
      <c r="CPK164"/>
      <c r="CPL164"/>
      <c r="CPM164"/>
      <c r="CPN164"/>
      <c r="CPO164"/>
      <c r="CPP164"/>
      <c r="CPQ164"/>
      <c r="CPR164"/>
      <c r="CPS164"/>
      <c r="CPT164"/>
      <c r="CPU164"/>
      <c r="CPV164"/>
      <c r="CPW164"/>
      <c r="CPX164"/>
      <c r="CPY164"/>
      <c r="CPZ164"/>
      <c r="CQA164"/>
      <c r="CQB164"/>
      <c r="CQC164"/>
      <c r="CQD164"/>
      <c r="CQE164"/>
      <c r="CQF164"/>
      <c r="CQG164"/>
      <c r="CQH164"/>
      <c r="CQI164"/>
      <c r="CQJ164"/>
      <c r="CQK164"/>
      <c r="CQL164"/>
      <c r="CQM164"/>
      <c r="CQN164"/>
      <c r="CQO164"/>
      <c r="CQP164"/>
      <c r="CQQ164"/>
      <c r="CQR164"/>
      <c r="CQS164"/>
      <c r="CQT164"/>
      <c r="CQU164"/>
      <c r="CQV164"/>
      <c r="CQW164"/>
      <c r="CQX164"/>
      <c r="CQY164"/>
      <c r="CQZ164"/>
      <c r="CRA164"/>
      <c r="CRB164"/>
      <c r="CRC164"/>
      <c r="CRD164"/>
      <c r="CRE164"/>
      <c r="CRF164"/>
      <c r="CRG164"/>
      <c r="CRH164"/>
      <c r="CRI164"/>
      <c r="CRJ164"/>
      <c r="CRK164"/>
      <c r="CRL164"/>
      <c r="CRM164"/>
      <c r="CRN164"/>
      <c r="CRO164"/>
      <c r="CRP164"/>
      <c r="CRQ164"/>
      <c r="CRR164"/>
      <c r="CRS164"/>
      <c r="CRT164"/>
      <c r="CRU164"/>
      <c r="CRV164"/>
      <c r="CRW164"/>
      <c r="CRX164"/>
      <c r="CRY164"/>
      <c r="CRZ164"/>
      <c r="CSA164"/>
      <c r="CSB164"/>
      <c r="CSC164"/>
      <c r="CSD164"/>
      <c r="CSE164"/>
      <c r="CSF164"/>
      <c r="CSG164"/>
      <c r="CSH164"/>
      <c r="CSI164"/>
      <c r="CSJ164"/>
      <c r="CSK164"/>
      <c r="CSL164"/>
      <c r="CSM164"/>
      <c r="CSN164"/>
      <c r="CSO164"/>
      <c r="CSP164"/>
      <c r="CSQ164"/>
      <c r="CSR164"/>
      <c r="CSS164"/>
      <c r="CST164"/>
      <c r="CSU164"/>
      <c r="CSV164"/>
      <c r="CSW164"/>
      <c r="CSX164"/>
      <c r="CSY164"/>
      <c r="CSZ164"/>
      <c r="CTA164"/>
      <c r="CTB164"/>
      <c r="CTC164"/>
      <c r="CTD164"/>
      <c r="CTE164"/>
      <c r="CTF164"/>
      <c r="CTG164"/>
      <c r="CTH164"/>
      <c r="CTI164"/>
      <c r="CTJ164"/>
      <c r="CTK164"/>
      <c r="CTL164"/>
      <c r="CTM164"/>
      <c r="CTN164"/>
      <c r="CTO164"/>
      <c r="CTP164"/>
      <c r="CTQ164"/>
      <c r="CTR164"/>
      <c r="CTS164"/>
      <c r="CTT164"/>
      <c r="CTU164"/>
      <c r="CTV164"/>
      <c r="CTW164"/>
      <c r="CTX164"/>
      <c r="CTY164"/>
      <c r="CTZ164"/>
      <c r="CUA164"/>
      <c r="CUB164"/>
      <c r="CUC164"/>
      <c r="CUD164"/>
      <c r="CUE164"/>
      <c r="CUF164"/>
      <c r="CUG164"/>
      <c r="CUH164"/>
      <c r="CUI164"/>
      <c r="CUJ164"/>
      <c r="CUK164"/>
      <c r="CUL164"/>
      <c r="CUM164"/>
      <c r="CUN164"/>
      <c r="CUO164"/>
      <c r="CUP164"/>
      <c r="CUQ164"/>
      <c r="CUR164"/>
      <c r="CUS164"/>
      <c r="CUT164"/>
      <c r="CUU164"/>
      <c r="CUV164"/>
      <c r="CUW164"/>
      <c r="CUX164"/>
      <c r="CUY164"/>
      <c r="CUZ164"/>
      <c r="CVA164"/>
      <c r="CVB164"/>
      <c r="CVC164"/>
      <c r="CVD164"/>
      <c r="CVE164"/>
      <c r="CVF164"/>
      <c r="CVG164"/>
      <c r="CVH164"/>
      <c r="CVI164"/>
      <c r="CVJ164"/>
      <c r="CVK164"/>
      <c r="CVL164"/>
      <c r="CVM164"/>
      <c r="CVN164"/>
      <c r="CVO164"/>
      <c r="CVP164"/>
      <c r="CVQ164"/>
      <c r="CVR164"/>
      <c r="CVS164"/>
      <c r="CVT164"/>
      <c r="CVU164"/>
      <c r="CVV164"/>
      <c r="CVW164"/>
      <c r="CVX164"/>
      <c r="CVY164"/>
      <c r="CVZ164"/>
      <c r="CWA164"/>
      <c r="CWB164"/>
      <c r="CWC164"/>
      <c r="CWD164"/>
      <c r="CWE164"/>
      <c r="CWF164"/>
      <c r="CWG164"/>
      <c r="CWH164"/>
      <c r="CWI164"/>
      <c r="CWJ164"/>
      <c r="CWK164"/>
      <c r="CWL164"/>
      <c r="CWM164"/>
      <c r="CWN164"/>
      <c r="CWO164"/>
      <c r="CWP164"/>
      <c r="CWQ164"/>
      <c r="CWR164"/>
      <c r="CWS164"/>
      <c r="CWT164"/>
      <c r="CWU164"/>
      <c r="CWV164"/>
      <c r="CWW164"/>
      <c r="CWX164"/>
      <c r="CWY164"/>
      <c r="CWZ164"/>
      <c r="CXA164"/>
      <c r="CXB164"/>
      <c r="CXC164"/>
      <c r="CXD164"/>
      <c r="CXE164"/>
      <c r="CXF164"/>
      <c r="CXG164"/>
      <c r="CXH164"/>
      <c r="CXI164"/>
      <c r="CXJ164"/>
      <c r="CXK164"/>
      <c r="CXL164"/>
      <c r="CXM164"/>
      <c r="CXN164"/>
      <c r="CXO164"/>
      <c r="CXP164"/>
      <c r="CXQ164"/>
      <c r="CXR164"/>
      <c r="CXS164"/>
      <c r="CXT164"/>
      <c r="CXU164"/>
      <c r="CXV164"/>
      <c r="CXW164"/>
      <c r="CXX164"/>
      <c r="CXY164"/>
      <c r="CXZ164"/>
      <c r="CYA164"/>
      <c r="CYB164"/>
      <c r="CYC164"/>
      <c r="CYD164"/>
      <c r="CYE164"/>
      <c r="CYF164"/>
      <c r="CYG164"/>
      <c r="CYH164"/>
      <c r="CYI164"/>
      <c r="CYJ164"/>
      <c r="CYK164"/>
      <c r="CYL164"/>
      <c r="CYM164"/>
      <c r="CYN164"/>
      <c r="CYO164"/>
      <c r="CYP164"/>
      <c r="CYQ164"/>
      <c r="CYR164"/>
      <c r="CYS164"/>
      <c r="CYT164"/>
      <c r="CYU164"/>
      <c r="CYV164"/>
      <c r="CYW164"/>
      <c r="CYX164"/>
      <c r="CYY164"/>
      <c r="CYZ164"/>
      <c r="CZA164"/>
      <c r="CZB164"/>
      <c r="CZC164"/>
      <c r="CZD164"/>
      <c r="CZE164"/>
      <c r="CZF164"/>
      <c r="CZG164"/>
      <c r="CZH164"/>
      <c r="CZI164"/>
      <c r="CZJ164"/>
      <c r="CZK164"/>
      <c r="CZL164"/>
      <c r="CZM164"/>
      <c r="CZN164"/>
      <c r="CZO164"/>
      <c r="CZP164"/>
      <c r="CZQ164"/>
      <c r="CZR164"/>
      <c r="CZS164"/>
      <c r="CZT164"/>
      <c r="CZU164"/>
      <c r="CZV164"/>
      <c r="CZW164"/>
      <c r="CZX164"/>
      <c r="CZY164"/>
      <c r="CZZ164"/>
      <c r="DAA164"/>
      <c r="DAB164"/>
      <c r="DAC164"/>
      <c r="DAD164"/>
      <c r="DAE164"/>
      <c r="DAF164"/>
      <c r="DAG164"/>
      <c r="DAH164"/>
      <c r="DAI164"/>
      <c r="DAJ164"/>
      <c r="DAK164"/>
      <c r="DAL164"/>
      <c r="DAM164"/>
      <c r="DAN164"/>
      <c r="DAO164"/>
      <c r="DAP164"/>
      <c r="DAQ164"/>
      <c r="DAR164"/>
      <c r="DAS164"/>
      <c r="DAT164"/>
      <c r="DAU164"/>
      <c r="DAV164"/>
      <c r="DAW164"/>
      <c r="DAX164"/>
      <c r="DAY164"/>
      <c r="DAZ164"/>
      <c r="DBA164"/>
      <c r="DBB164"/>
      <c r="DBC164"/>
      <c r="DBD164"/>
      <c r="DBE164"/>
      <c r="DBF164"/>
      <c r="DBG164"/>
      <c r="DBH164"/>
      <c r="DBI164"/>
      <c r="DBJ164"/>
      <c r="DBK164"/>
      <c r="DBL164"/>
      <c r="DBM164"/>
      <c r="DBN164"/>
      <c r="DBO164"/>
      <c r="DBP164"/>
      <c r="DBQ164"/>
      <c r="DBR164"/>
      <c r="DBS164"/>
      <c r="DBT164"/>
      <c r="DBU164"/>
      <c r="DBV164"/>
      <c r="DBW164"/>
      <c r="DBX164"/>
      <c r="DBY164"/>
      <c r="DBZ164"/>
      <c r="DCA164"/>
      <c r="DCB164"/>
      <c r="DCC164"/>
      <c r="DCD164"/>
      <c r="DCE164"/>
      <c r="DCF164"/>
      <c r="DCG164"/>
      <c r="DCH164"/>
      <c r="DCI164"/>
      <c r="DCJ164"/>
      <c r="DCK164"/>
      <c r="DCL164"/>
      <c r="DCM164"/>
      <c r="DCN164"/>
      <c r="DCO164"/>
      <c r="DCP164"/>
      <c r="DCQ164"/>
      <c r="DCR164"/>
      <c r="DCS164"/>
      <c r="DCT164"/>
      <c r="DCU164"/>
      <c r="DCV164"/>
      <c r="DCW164"/>
      <c r="DCX164"/>
      <c r="DCY164"/>
      <c r="DCZ164"/>
      <c r="DDA164"/>
      <c r="DDB164"/>
      <c r="DDC164"/>
      <c r="DDD164"/>
      <c r="DDE164"/>
      <c r="DDF164"/>
      <c r="DDG164"/>
      <c r="DDH164"/>
      <c r="DDI164"/>
      <c r="DDJ164"/>
      <c r="DDK164"/>
      <c r="DDL164"/>
      <c r="DDM164"/>
      <c r="DDN164"/>
      <c r="DDO164"/>
      <c r="DDP164"/>
      <c r="DDQ164"/>
      <c r="DDR164"/>
      <c r="DDS164"/>
      <c r="DDT164"/>
      <c r="DDU164"/>
      <c r="DDV164"/>
      <c r="DDW164"/>
      <c r="DDX164"/>
      <c r="DDY164"/>
      <c r="DDZ164"/>
      <c r="DEA164"/>
      <c r="DEB164"/>
      <c r="DEC164"/>
      <c r="DED164"/>
      <c r="DEE164"/>
      <c r="DEF164"/>
      <c r="DEG164"/>
      <c r="DEH164"/>
      <c r="DEI164"/>
      <c r="DEJ164"/>
      <c r="DEK164"/>
      <c r="DEL164"/>
      <c r="DEM164"/>
      <c r="DEN164"/>
      <c r="DEO164"/>
      <c r="DEP164"/>
      <c r="DEQ164"/>
      <c r="DER164"/>
      <c r="DES164"/>
      <c r="DET164"/>
      <c r="DEU164"/>
      <c r="DEV164"/>
      <c r="DEW164"/>
      <c r="DEX164"/>
      <c r="DEY164"/>
      <c r="DEZ164"/>
      <c r="DFA164"/>
      <c r="DFB164"/>
      <c r="DFC164"/>
      <c r="DFD164"/>
      <c r="DFE164"/>
      <c r="DFF164"/>
      <c r="DFG164"/>
      <c r="DFH164"/>
      <c r="DFI164"/>
      <c r="DFJ164"/>
      <c r="DFK164"/>
      <c r="DFL164"/>
      <c r="DFM164"/>
      <c r="DFN164"/>
      <c r="DFO164"/>
      <c r="DFP164"/>
      <c r="DFQ164"/>
      <c r="DFR164"/>
      <c r="DFS164"/>
      <c r="DFT164"/>
      <c r="DFU164"/>
      <c r="DFV164"/>
      <c r="DFW164"/>
      <c r="DFX164"/>
      <c r="DFY164"/>
      <c r="DFZ164"/>
      <c r="DGA164"/>
      <c r="DGB164"/>
      <c r="DGC164"/>
      <c r="DGD164"/>
      <c r="DGE164"/>
      <c r="DGF164"/>
      <c r="DGG164"/>
      <c r="DGH164"/>
      <c r="DGI164"/>
      <c r="DGJ164"/>
      <c r="DGK164"/>
      <c r="DGL164"/>
      <c r="DGM164"/>
      <c r="DGN164"/>
      <c r="DGO164"/>
      <c r="DGP164"/>
      <c r="DGQ164"/>
      <c r="DGR164"/>
      <c r="DGS164"/>
      <c r="DGT164"/>
      <c r="DGU164"/>
      <c r="DGV164"/>
      <c r="DGW164"/>
      <c r="DGX164"/>
      <c r="DGY164"/>
      <c r="DGZ164"/>
      <c r="DHA164"/>
      <c r="DHB164"/>
      <c r="DHC164"/>
      <c r="DHD164"/>
      <c r="DHE164"/>
      <c r="DHF164"/>
      <c r="DHG164"/>
      <c r="DHH164"/>
      <c r="DHI164"/>
      <c r="DHJ164"/>
      <c r="DHK164"/>
      <c r="DHL164"/>
      <c r="DHM164"/>
      <c r="DHN164"/>
      <c r="DHO164"/>
      <c r="DHP164"/>
      <c r="DHQ164"/>
      <c r="DHR164"/>
      <c r="DHS164"/>
      <c r="DHT164"/>
      <c r="DHU164"/>
      <c r="DHV164"/>
      <c r="DHW164"/>
      <c r="DHX164"/>
      <c r="DHY164"/>
      <c r="DHZ164"/>
      <c r="DIA164"/>
      <c r="DIB164"/>
      <c r="DIC164"/>
      <c r="DID164"/>
      <c r="DIE164"/>
      <c r="DIF164"/>
      <c r="DIG164"/>
      <c r="DIH164"/>
      <c r="DII164"/>
      <c r="DIJ164"/>
      <c r="DIK164"/>
      <c r="DIL164"/>
      <c r="DIM164"/>
      <c r="DIN164"/>
      <c r="DIO164"/>
      <c r="DIP164"/>
      <c r="DIQ164"/>
      <c r="DIR164"/>
      <c r="DIS164"/>
      <c r="DIT164"/>
      <c r="DIU164"/>
      <c r="DIV164"/>
      <c r="DIW164"/>
      <c r="DIX164"/>
      <c r="DIY164"/>
      <c r="DIZ164"/>
      <c r="DJA164"/>
      <c r="DJB164"/>
      <c r="DJC164"/>
      <c r="DJD164"/>
      <c r="DJE164"/>
      <c r="DJF164"/>
      <c r="DJG164"/>
      <c r="DJH164"/>
      <c r="DJI164"/>
      <c r="DJJ164"/>
      <c r="DJK164"/>
      <c r="DJL164"/>
      <c r="DJM164"/>
      <c r="DJN164"/>
      <c r="DJO164"/>
      <c r="DJP164"/>
      <c r="DJQ164"/>
      <c r="DJR164"/>
      <c r="DJS164"/>
      <c r="DJT164"/>
      <c r="DJU164"/>
      <c r="DJV164"/>
      <c r="DJW164"/>
      <c r="DJX164"/>
      <c r="DJY164"/>
      <c r="DJZ164"/>
      <c r="DKA164"/>
      <c r="DKB164"/>
      <c r="DKC164"/>
      <c r="DKD164"/>
      <c r="DKE164"/>
      <c r="DKF164"/>
      <c r="DKG164"/>
      <c r="DKH164"/>
      <c r="DKI164"/>
      <c r="DKJ164"/>
      <c r="DKK164"/>
      <c r="DKL164"/>
      <c r="DKM164"/>
      <c r="DKN164"/>
      <c r="DKO164"/>
      <c r="DKP164"/>
      <c r="DKQ164"/>
      <c r="DKR164"/>
      <c r="DKS164"/>
      <c r="DKT164"/>
      <c r="DKU164"/>
      <c r="DKV164"/>
      <c r="DKW164"/>
      <c r="DKX164"/>
      <c r="DKY164"/>
      <c r="DKZ164"/>
      <c r="DLA164"/>
      <c r="DLB164"/>
      <c r="DLC164"/>
      <c r="DLD164"/>
      <c r="DLE164"/>
      <c r="DLF164"/>
      <c r="DLG164"/>
      <c r="DLH164"/>
      <c r="DLI164"/>
      <c r="DLJ164"/>
      <c r="DLK164"/>
      <c r="DLL164"/>
      <c r="DLM164"/>
      <c r="DLN164"/>
      <c r="DLO164"/>
      <c r="DLP164"/>
      <c r="DLQ164"/>
      <c r="DLR164"/>
      <c r="DLS164"/>
      <c r="DLT164"/>
      <c r="DLU164"/>
      <c r="DLV164"/>
      <c r="DLW164"/>
      <c r="DLX164"/>
      <c r="DLY164"/>
      <c r="DLZ164"/>
      <c r="DMA164"/>
      <c r="DMB164"/>
      <c r="DMC164"/>
      <c r="DMD164"/>
      <c r="DME164"/>
      <c r="DMF164"/>
      <c r="DMG164"/>
      <c r="DMH164"/>
      <c r="DMI164"/>
      <c r="DMJ164"/>
      <c r="DMK164"/>
      <c r="DML164"/>
      <c r="DMM164"/>
      <c r="DMN164"/>
      <c r="DMO164"/>
      <c r="DMP164"/>
      <c r="DMQ164"/>
      <c r="DMR164"/>
      <c r="DMS164"/>
      <c r="DMT164"/>
      <c r="DMU164"/>
      <c r="DMV164"/>
      <c r="DMW164"/>
      <c r="DMX164"/>
      <c r="DMY164"/>
      <c r="DMZ164"/>
      <c r="DNA164"/>
      <c r="DNB164"/>
      <c r="DNC164"/>
      <c r="DND164"/>
      <c r="DNE164"/>
      <c r="DNF164"/>
      <c r="DNG164"/>
      <c r="DNH164"/>
      <c r="DNI164"/>
      <c r="DNJ164"/>
      <c r="DNK164"/>
      <c r="DNL164"/>
      <c r="DNM164"/>
      <c r="DNN164"/>
      <c r="DNO164"/>
      <c r="DNP164"/>
      <c r="DNQ164"/>
      <c r="DNR164"/>
      <c r="DNS164"/>
      <c r="DNT164"/>
      <c r="DNU164"/>
      <c r="DNV164"/>
      <c r="DNW164"/>
      <c r="DNX164"/>
      <c r="DNY164"/>
      <c r="DNZ164"/>
      <c r="DOA164"/>
      <c r="DOB164"/>
      <c r="DOC164"/>
      <c r="DOD164"/>
      <c r="DOE164"/>
      <c r="DOF164"/>
      <c r="DOG164"/>
      <c r="DOH164"/>
      <c r="DOI164"/>
      <c r="DOJ164"/>
      <c r="DOK164"/>
      <c r="DOL164"/>
      <c r="DOM164"/>
      <c r="DON164"/>
      <c r="DOO164"/>
      <c r="DOP164"/>
      <c r="DOQ164"/>
      <c r="DOR164"/>
      <c r="DOS164"/>
      <c r="DOT164"/>
      <c r="DOU164"/>
      <c r="DOV164"/>
      <c r="DOW164"/>
      <c r="DOX164"/>
      <c r="DOY164"/>
      <c r="DOZ164"/>
      <c r="DPA164"/>
      <c r="DPB164"/>
      <c r="DPC164"/>
      <c r="DPD164"/>
      <c r="DPE164"/>
      <c r="DPF164"/>
      <c r="DPG164"/>
      <c r="DPH164"/>
      <c r="DPI164"/>
      <c r="DPJ164"/>
      <c r="DPK164"/>
      <c r="DPL164"/>
      <c r="DPM164"/>
      <c r="DPN164"/>
      <c r="DPO164"/>
      <c r="DPP164"/>
      <c r="DPQ164"/>
      <c r="DPR164"/>
      <c r="DPS164"/>
      <c r="DPT164"/>
      <c r="DPU164"/>
      <c r="DPV164"/>
      <c r="DPW164"/>
      <c r="DPX164"/>
      <c r="DPY164"/>
      <c r="DPZ164"/>
      <c r="DQA164"/>
      <c r="DQB164"/>
      <c r="DQC164"/>
      <c r="DQD164"/>
      <c r="DQE164"/>
      <c r="DQF164"/>
      <c r="DQG164"/>
      <c r="DQH164"/>
      <c r="DQI164"/>
      <c r="DQJ164"/>
      <c r="DQK164"/>
      <c r="DQL164"/>
      <c r="DQM164"/>
      <c r="DQN164"/>
      <c r="DQO164"/>
      <c r="DQP164"/>
      <c r="DQQ164"/>
      <c r="DQR164"/>
      <c r="DQS164"/>
      <c r="DQT164"/>
      <c r="DQU164"/>
      <c r="DQV164"/>
      <c r="DQW164"/>
      <c r="DQX164"/>
      <c r="DQY164"/>
      <c r="DQZ164"/>
      <c r="DRA164"/>
      <c r="DRB164"/>
      <c r="DRC164"/>
      <c r="DRD164"/>
      <c r="DRE164"/>
      <c r="DRF164"/>
      <c r="DRG164"/>
      <c r="DRH164"/>
      <c r="DRI164"/>
      <c r="DRJ164"/>
      <c r="DRK164"/>
      <c r="DRL164"/>
      <c r="DRM164"/>
      <c r="DRN164"/>
      <c r="DRO164"/>
      <c r="DRP164"/>
      <c r="DRQ164"/>
      <c r="DRR164"/>
      <c r="DRS164"/>
      <c r="DRT164"/>
      <c r="DRU164"/>
      <c r="DRV164"/>
      <c r="DRW164"/>
      <c r="DRX164"/>
      <c r="DRY164"/>
      <c r="DRZ164"/>
      <c r="DSA164"/>
      <c r="DSB164"/>
      <c r="DSC164"/>
      <c r="DSD164"/>
      <c r="DSE164"/>
      <c r="DSF164"/>
      <c r="DSG164"/>
      <c r="DSH164"/>
      <c r="DSI164"/>
      <c r="DSJ164"/>
      <c r="DSK164"/>
      <c r="DSL164"/>
      <c r="DSM164"/>
      <c r="DSN164"/>
      <c r="DSO164"/>
      <c r="DSP164"/>
      <c r="DSQ164"/>
      <c r="DSR164"/>
      <c r="DSS164"/>
      <c r="DST164"/>
      <c r="DSU164"/>
      <c r="DSV164"/>
      <c r="DSW164"/>
      <c r="DSX164"/>
      <c r="DSY164"/>
      <c r="DSZ164"/>
      <c r="DTA164"/>
      <c r="DTB164"/>
      <c r="DTC164"/>
      <c r="DTD164"/>
      <c r="DTE164"/>
      <c r="DTF164"/>
      <c r="DTG164"/>
      <c r="DTH164"/>
      <c r="DTI164"/>
      <c r="DTJ164"/>
      <c r="DTK164"/>
      <c r="DTL164"/>
      <c r="DTM164"/>
      <c r="DTN164"/>
      <c r="DTO164"/>
      <c r="DTP164"/>
      <c r="DTQ164"/>
      <c r="DTR164"/>
      <c r="DTS164"/>
      <c r="DTT164"/>
      <c r="DTU164"/>
      <c r="DTV164"/>
      <c r="DTW164"/>
      <c r="DTX164"/>
      <c r="DTY164"/>
      <c r="DTZ164"/>
      <c r="DUA164"/>
      <c r="DUB164"/>
      <c r="DUC164"/>
      <c r="DUD164"/>
      <c r="DUE164"/>
      <c r="DUF164"/>
      <c r="DUG164"/>
      <c r="DUH164"/>
      <c r="DUI164"/>
      <c r="DUJ164"/>
      <c r="DUK164"/>
      <c r="DUL164"/>
      <c r="DUM164"/>
      <c r="DUN164"/>
      <c r="DUO164"/>
      <c r="DUP164"/>
      <c r="DUQ164"/>
      <c r="DUR164"/>
      <c r="DUS164"/>
      <c r="DUT164"/>
      <c r="DUU164"/>
      <c r="DUV164"/>
      <c r="DUW164"/>
      <c r="DUX164"/>
      <c r="DUY164"/>
      <c r="DUZ164"/>
      <c r="DVA164"/>
      <c r="DVB164"/>
      <c r="DVC164"/>
      <c r="DVD164"/>
      <c r="DVE164"/>
      <c r="DVF164"/>
      <c r="DVG164"/>
      <c r="DVH164"/>
      <c r="DVI164"/>
      <c r="DVJ164"/>
      <c r="DVK164"/>
      <c r="DVL164"/>
      <c r="DVM164"/>
      <c r="DVN164"/>
      <c r="DVO164"/>
      <c r="DVP164"/>
      <c r="DVQ164"/>
      <c r="DVR164"/>
      <c r="DVS164"/>
      <c r="DVT164"/>
      <c r="DVU164"/>
      <c r="DVV164"/>
      <c r="DVW164"/>
      <c r="DVX164"/>
      <c r="DVY164"/>
      <c r="DVZ164"/>
      <c r="DWA164"/>
      <c r="DWB164"/>
      <c r="DWC164"/>
      <c r="DWD164"/>
      <c r="DWE164"/>
      <c r="DWF164"/>
      <c r="DWG164"/>
      <c r="DWH164"/>
      <c r="DWI164"/>
      <c r="DWJ164"/>
      <c r="DWK164"/>
      <c r="DWL164"/>
      <c r="DWM164"/>
      <c r="DWN164"/>
      <c r="DWO164"/>
      <c r="DWP164"/>
      <c r="DWQ164"/>
      <c r="DWR164"/>
      <c r="DWS164"/>
      <c r="DWT164"/>
      <c r="DWU164"/>
      <c r="DWV164"/>
      <c r="DWW164"/>
      <c r="DWX164"/>
      <c r="DWY164"/>
      <c r="DWZ164"/>
      <c r="DXA164"/>
      <c r="DXB164"/>
      <c r="DXC164"/>
      <c r="DXD164"/>
      <c r="DXE164"/>
      <c r="DXF164"/>
      <c r="DXG164"/>
      <c r="DXH164"/>
      <c r="DXI164"/>
      <c r="DXJ164"/>
      <c r="DXK164"/>
      <c r="DXL164"/>
      <c r="DXM164"/>
      <c r="DXN164"/>
      <c r="DXO164"/>
      <c r="DXP164"/>
      <c r="DXQ164"/>
      <c r="DXR164"/>
      <c r="DXS164"/>
      <c r="DXT164"/>
      <c r="DXU164"/>
      <c r="DXV164"/>
      <c r="DXW164"/>
      <c r="DXX164"/>
      <c r="DXY164"/>
      <c r="DXZ164"/>
      <c r="DYA164"/>
      <c r="DYB164"/>
      <c r="DYC164"/>
      <c r="DYD164"/>
      <c r="DYE164"/>
      <c r="DYF164"/>
      <c r="DYG164"/>
      <c r="DYH164"/>
      <c r="DYI164"/>
      <c r="DYJ164"/>
      <c r="DYK164"/>
      <c r="DYL164"/>
      <c r="DYM164"/>
      <c r="DYN164"/>
      <c r="DYO164"/>
      <c r="DYP164"/>
      <c r="DYQ164"/>
      <c r="DYR164"/>
      <c r="DYS164"/>
      <c r="DYT164"/>
      <c r="DYU164"/>
      <c r="DYV164"/>
      <c r="DYW164"/>
      <c r="DYX164"/>
      <c r="DYY164"/>
      <c r="DYZ164"/>
      <c r="DZA164"/>
      <c r="DZB164"/>
      <c r="DZC164"/>
      <c r="DZD164"/>
      <c r="DZE164"/>
      <c r="DZF164"/>
      <c r="DZG164"/>
      <c r="DZH164"/>
      <c r="DZI164"/>
      <c r="DZJ164"/>
      <c r="DZK164"/>
      <c r="DZL164"/>
      <c r="DZM164"/>
      <c r="DZN164"/>
      <c r="DZO164"/>
      <c r="DZP164"/>
      <c r="DZQ164"/>
      <c r="DZR164"/>
      <c r="DZS164"/>
      <c r="DZT164"/>
      <c r="DZU164"/>
      <c r="DZV164"/>
      <c r="DZW164"/>
      <c r="DZX164"/>
      <c r="DZY164"/>
      <c r="DZZ164"/>
      <c r="EAA164"/>
      <c r="EAB164"/>
      <c r="EAC164"/>
      <c r="EAD164"/>
      <c r="EAE164"/>
      <c r="EAF164"/>
      <c r="EAG164"/>
      <c r="EAH164"/>
      <c r="EAI164"/>
      <c r="EAJ164"/>
      <c r="EAK164"/>
      <c r="EAL164"/>
      <c r="EAM164"/>
      <c r="EAN164"/>
      <c r="EAO164"/>
      <c r="EAP164"/>
      <c r="EAQ164"/>
      <c r="EAR164"/>
      <c r="EAS164"/>
      <c r="EAT164"/>
      <c r="EAU164"/>
      <c r="EAV164"/>
      <c r="EAW164"/>
      <c r="EAX164"/>
      <c r="EAY164"/>
      <c r="EAZ164"/>
      <c r="EBA164"/>
      <c r="EBB164"/>
      <c r="EBC164"/>
      <c r="EBD164"/>
      <c r="EBE164"/>
      <c r="EBF164"/>
      <c r="EBG164"/>
      <c r="EBH164"/>
      <c r="EBI164"/>
      <c r="EBJ164"/>
      <c r="EBK164"/>
      <c r="EBL164"/>
      <c r="EBM164"/>
      <c r="EBN164"/>
      <c r="EBO164"/>
      <c r="EBP164"/>
      <c r="EBQ164"/>
      <c r="EBR164"/>
      <c r="EBS164"/>
      <c r="EBT164"/>
      <c r="EBU164"/>
      <c r="EBV164"/>
      <c r="EBW164"/>
      <c r="EBX164"/>
      <c r="EBY164"/>
      <c r="EBZ164"/>
      <c r="ECA164"/>
      <c r="ECB164"/>
      <c r="ECC164"/>
      <c r="ECD164"/>
      <c r="ECE164"/>
      <c r="ECF164"/>
      <c r="ECG164"/>
      <c r="ECH164"/>
      <c r="ECI164"/>
      <c r="ECJ164"/>
      <c r="ECK164"/>
      <c r="ECL164"/>
      <c r="ECM164"/>
      <c r="ECN164"/>
      <c r="ECO164"/>
      <c r="ECP164"/>
      <c r="ECQ164"/>
      <c r="ECR164"/>
      <c r="ECS164"/>
      <c r="ECT164"/>
      <c r="ECU164"/>
      <c r="ECV164"/>
      <c r="ECW164"/>
      <c r="ECX164"/>
      <c r="ECY164"/>
      <c r="ECZ164"/>
      <c r="EDA164"/>
      <c r="EDB164"/>
      <c r="EDC164"/>
      <c r="EDD164"/>
      <c r="EDE164"/>
      <c r="EDF164"/>
      <c r="EDG164"/>
      <c r="EDH164"/>
      <c r="EDI164"/>
      <c r="EDJ164"/>
      <c r="EDK164"/>
      <c r="EDL164"/>
      <c r="EDM164"/>
      <c r="EDN164"/>
      <c r="EDO164"/>
      <c r="EDP164"/>
      <c r="EDQ164"/>
      <c r="EDR164"/>
      <c r="EDS164"/>
      <c r="EDT164"/>
      <c r="EDU164"/>
      <c r="EDV164"/>
      <c r="EDW164"/>
      <c r="EDX164"/>
      <c r="EDY164"/>
      <c r="EDZ164"/>
      <c r="EEA164"/>
      <c r="EEB164"/>
      <c r="EEC164"/>
      <c r="EED164"/>
      <c r="EEE164"/>
      <c r="EEF164"/>
      <c r="EEG164"/>
      <c r="EEH164"/>
      <c r="EEI164"/>
      <c r="EEJ164"/>
      <c r="EEK164"/>
      <c r="EEL164"/>
      <c r="EEM164"/>
      <c r="EEN164"/>
      <c r="EEO164"/>
      <c r="EEP164"/>
      <c r="EEQ164"/>
      <c r="EER164"/>
      <c r="EES164"/>
      <c r="EET164"/>
      <c r="EEU164"/>
      <c r="EEV164"/>
      <c r="EEW164"/>
      <c r="EEX164"/>
      <c r="EEY164"/>
      <c r="EEZ164"/>
      <c r="EFA164"/>
      <c r="EFB164"/>
      <c r="EFC164"/>
      <c r="EFD164"/>
      <c r="EFE164"/>
      <c r="EFF164"/>
      <c r="EFG164"/>
      <c r="EFH164"/>
      <c r="EFI164"/>
      <c r="EFJ164"/>
      <c r="EFK164"/>
      <c r="EFL164"/>
      <c r="EFM164"/>
      <c r="EFN164"/>
      <c r="EFO164"/>
      <c r="EFP164"/>
      <c r="EFQ164"/>
      <c r="EFR164"/>
      <c r="EFS164"/>
      <c r="EFT164"/>
      <c r="EFU164"/>
      <c r="EFV164"/>
      <c r="EFW164"/>
      <c r="EFX164"/>
      <c r="EFY164"/>
      <c r="EFZ164"/>
      <c r="EGA164"/>
      <c r="EGB164"/>
      <c r="EGC164"/>
      <c r="EGD164"/>
      <c r="EGE164"/>
      <c r="EGF164"/>
      <c r="EGG164"/>
      <c r="EGH164"/>
      <c r="EGI164"/>
      <c r="EGJ164"/>
      <c r="EGK164"/>
      <c r="EGL164"/>
      <c r="EGM164"/>
      <c r="EGN164"/>
      <c r="EGO164"/>
      <c r="EGP164"/>
      <c r="EGQ164"/>
      <c r="EGR164"/>
      <c r="EGS164"/>
      <c r="EGT164"/>
      <c r="EGU164"/>
      <c r="EGV164"/>
      <c r="EGW164"/>
      <c r="EGX164"/>
      <c r="EGY164"/>
      <c r="EGZ164"/>
      <c r="EHA164"/>
      <c r="EHB164"/>
      <c r="EHC164"/>
      <c r="EHD164"/>
      <c r="EHE164"/>
      <c r="EHF164"/>
      <c r="EHG164"/>
      <c r="EHH164"/>
      <c r="EHI164"/>
      <c r="EHJ164"/>
      <c r="EHK164"/>
      <c r="EHL164"/>
      <c r="EHM164"/>
      <c r="EHN164"/>
      <c r="EHO164"/>
      <c r="EHP164"/>
      <c r="EHQ164"/>
      <c r="EHR164"/>
      <c r="EHS164"/>
      <c r="EHT164"/>
      <c r="EHU164"/>
      <c r="EHV164"/>
      <c r="EHW164"/>
      <c r="EHX164"/>
      <c r="EHY164"/>
      <c r="EHZ164"/>
      <c r="EIA164"/>
      <c r="EIB164"/>
      <c r="EIC164"/>
      <c r="EID164"/>
      <c r="EIE164"/>
      <c r="EIF164"/>
      <c r="EIG164"/>
      <c r="EIH164"/>
      <c r="EII164"/>
      <c r="EIJ164"/>
      <c r="EIK164"/>
      <c r="EIL164"/>
      <c r="EIM164"/>
      <c r="EIN164"/>
      <c r="EIO164"/>
      <c r="EIP164"/>
      <c r="EIQ164"/>
      <c r="EIR164"/>
      <c r="EIS164"/>
      <c r="EIT164"/>
      <c r="EIU164"/>
      <c r="EIV164"/>
      <c r="EIW164"/>
      <c r="EIX164"/>
      <c r="EIY164"/>
      <c r="EIZ164"/>
      <c r="EJA164"/>
      <c r="EJB164"/>
      <c r="EJC164"/>
      <c r="EJD164"/>
      <c r="EJE164"/>
      <c r="EJF164"/>
      <c r="EJG164"/>
      <c r="EJH164"/>
      <c r="EJI164"/>
      <c r="EJJ164"/>
      <c r="EJK164"/>
      <c r="EJL164"/>
      <c r="EJM164"/>
      <c r="EJN164"/>
      <c r="EJO164"/>
      <c r="EJP164"/>
      <c r="EJQ164"/>
      <c r="EJR164"/>
      <c r="EJS164"/>
      <c r="EJT164"/>
      <c r="EJU164"/>
      <c r="EJV164"/>
      <c r="EJW164"/>
      <c r="EJX164"/>
      <c r="EJY164"/>
      <c r="EJZ164"/>
      <c r="EKA164"/>
      <c r="EKB164"/>
      <c r="EKC164"/>
      <c r="EKD164"/>
      <c r="EKE164"/>
      <c r="EKF164"/>
      <c r="EKG164"/>
      <c r="EKH164"/>
      <c r="EKI164"/>
      <c r="EKJ164"/>
      <c r="EKK164"/>
      <c r="EKL164"/>
      <c r="EKM164"/>
      <c r="EKN164"/>
      <c r="EKO164"/>
      <c r="EKP164"/>
      <c r="EKQ164"/>
      <c r="EKR164"/>
      <c r="EKS164"/>
      <c r="EKT164"/>
      <c r="EKU164"/>
      <c r="EKV164"/>
      <c r="EKW164"/>
      <c r="EKX164"/>
      <c r="EKY164"/>
      <c r="EKZ164"/>
      <c r="ELA164"/>
      <c r="ELB164"/>
      <c r="ELC164"/>
      <c r="ELD164"/>
      <c r="ELE164"/>
      <c r="ELF164"/>
      <c r="ELG164"/>
      <c r="ELH164"/>
      <c r="ELI164"/>
      <c r="ELJ164"/>
      <c r="ELK164"/>
      <c r="ELL164"/>
      <c r="ELM164"/>
      <c r="ELN164"/>
      <c r="ELO164"/>
      <c r="ELP164"/>
      <c r="ELQ164"/>
      <c r="ELR164"/>
      <c r="ELS164"/>
      <c r="ELT164"/>
      <c r="ELU164"/>
      <c r="ELV164"/>
      <c r="ELW164"/>
      <c r="ELX164"/>
      <c r="ELY164"/>
      <c r="ELZ164"/>
      <c r="EMA164"/>
      <c r="EMB164"/>
      <c r="EMC164"/>
      <c r="EMD164"/>
      <c r="EME164"/>
      <c r="EMF164"/>
      <c r="EMG164"/>
      <c r="EMH164"/>
      <c r="EMI164"/>
      <c r="EMJ164"/>
      <c r="EMK164"/>
      <c r="EML164"/>
      <c r="EMM164"/>
      <c r="EMN164"/>
      <c r="EMO164"/>
      <c r="EMP164"/>
      <c r="EMQ164"/>
      <c r="EMR164"/>
      <c r="EMS164"/>
      <c r="EMT164"/>
      <c r="EMU164"/>
      <c r="EMV164"/>
      <c r="EMW164"/>
      <c r="EMX164"/>
      <c r="EMY164"/>
      <c r="EMZ164"/>
      <c r="ENA164"/>
      <c r="ENB164"/>
      <c r="ENC164"/>
      <c r="END164"/>
      <c r="ENE164"/>
      <c r="ENF164"/>
      <c r="ENG164"/>
      <c r="ENH164"/>
      <c r="ENI164"/>
      <c r="ENJ164"/>
      <c r="ENK164"/>
      <c r="ENL164"/>
      <c r="ENM164"/>
      <c r="ENN164"/>
      <c r="ENO164"/>
      <c r="ENP164"/>
      <c r="ENQ164"/>
      <c r="ENR164"/>
      <c r="ENS164"/>
      <c r="ENT164"/>
      <c r="ENU164"/>
      <c r="ENV164"/>
      <c r="ENW164"/>
      <c r="ENX164"/>
      <c r="ENY164"/>
      <c r="ENZ164"/>
      <c r="EOA164"/>
      <c r="EOB164"/>
      <c r="EOC164"/>
      <c r="EOD164"/>
      <c r="EOE164"/>
      <c r="EOF164"/>
      <c r="EOG164"/>
      <c r="EOH164"/>
      <c r="EOI164"/>
      <c r="EOJ164"/>
      <c r="EOK164"/>
      <c r="EOL164"/>
      <c r="EOM164"/>
      <c r="EON164"/>
      <c r="EOO164"/>
      <c r="EOP164"/>
      <c r="EOQ164"/>
      <c r="EOR164"/>
      <c r="EOS164"/>
      <c r="EOT164"/>
      <c r="EOU164"/>
      <c r="EOV164"/>
      <c r="EOW164"/>
      <c r="EOX164"/>
      <c r="EOY164"/>
      <c r="EOZ164"/>
      <c r="EPA164"/>
      <c r="EPB164"/>
      <c r="EPC164"/>
      <c r="EPD164"/>
      <c r="EPE164"/>
      <c r="EPF164"/>
      <c r="EPG164"/>
      <c r="EPH164"/>
      <c r="EPI164"/>
      <c r="EPJ164"/>
      <c r="EPK164"/>
      <c r="EPL164"/>
      <c r="EPM164"/>
      <c r="EPN164"/>
      <c r="EPO164"/>
      <c r="EPP164"/>
      <c r="EPQ164"/>
      <c r="EPR164"/>
      <c r="EPS164"/>
      <c r="EPT164"/>
      <c r="EPU164"/>
      <c r="EPV164"/>
      <c r="EPW164"/>
      <c r="EPX164"/>
      <c r="EPY164"/>
      <c r="EPZ164"/>
      <c r="EQA164"/>
      <c r="EQB164"/>
      <c r="EQC164"/>
      <c r="EQD164"/>
      <c r="EQE164"/>
      <c r="EQF164"/>
      <c r="EQG164"/>
      <c r="EQH164"/>
      <c r="EQI164"/>
      <c r="EQJ164"/>
      <c r="EQK164"/>
      <c r="EQL164"/>
      <c r="EQM164"/>
      <c r="EQN164"/>
      <c r="EQO164"/>
      <c r="EQP164"/>
      <c r="EQQ164"/>
      <c r="EQR164"/>
      <c r="EQS164"/>
      <c r="EQT164"/>
      <c r="EQU164"/>
      <c r="EQV164"/>
      <c r="EQW164"/>
      <c r="EQX164"/>
      <c r="EQY164"/>
      <c r="EQZ164"/>
      <c r="ERA164"/>
      <c r="ERB164"/>
      <c r="ERC164"/>
      <c r="ERD164"/>
      <c r="ERE164"/>
      <c r="ERF164"/>
      <c r="ERG164"/>
      <c r="ERH164"/>
      <c r="ERI164"/>
      <c r="ERJ164"/>
      <c r="ERK164"/>
      <c r="ERL164"/>
      <c r="ERM164"/>
      <c r="ERN164"/>
      <c r="ERO164"/>
      <c r="ERP164"/>
      <c r="ERQ164"/>
      <c r="ERR164"/>
      <c r="ERS164"/>
      <c r="ERT164"/>
      <c r="ERU164"/>
      <c r="ERV164"/>
      <c r="ERW164"/>
      <c r="ERX164"/>
      <c r="ERY164"/>
      <c r="ERZ164"/>
      <c r="ESA164"/>
      <c r="ESB164"/>
      <c r="ESC164"/>
      <c r="ESD164"/>
      <c r="ESE164"/>
      <c r="ESF164"/>
      <c r="ESG164"/>
      <c r="ESH164"/>
      <c r="ESI164"/>
      <c r="ESJ164"/>
      <c r="ESK164"/>
      <c r="ESL164"/>
      <c r="ESM164"/>
      <c r="ESN164"/>
      <c r="ESO164"/>
      <c r="ESP164"/>
      <c r="ESQ164"/>
      <c r="ESR164"/>
      <c r="ESS164"/>
      <c r="EST164"/>
      <c r="ESU164"/>
      <c r="ESV164"/>
      <c r="ESW164"/>
      <c r="ESX164"/>
      <c r="ESY164"/>
      <c r="ESZ164"/>
      <c r="ETA164"/>
      <c r="ETB164"/>
      <c r="ETC164"/>
      <c r="ETD164"/>
      <c r="ETE164"/>
      <c r="ETF164"/>
      <c r="ETG164"/>
      <c r="ETH164"/>
      <c r="ETI164"/>
      <c r="ETJ164"/>
      <c r="ETK164"/>
      <c r="ETL164"/>
      <c r="ETM164"/>
      <c r="ETN164"/>
      <c r="ETO164"/>
      <c r="ETP164"/>
      <c r="ETQ164"/>
      <c r="ETR164"/>
      <c r="ETS164"/>
      <c r="ETT164"/>
      <c r="ETU164"/>
      <c r="ETV164"/>
      <c r="ETW164"/>
      <c r="ETX164"/>
      <c r="ETY164"/>
      <c r="ETZ164"/>
      <c r="EUA164"/>
      <c r="EUB164"/>
      <c r="EUC164"/>
      <c r="EUD164"/>
      <c r="EUE164"/>
      <c r="EUF164"/>
      <c r="EUG164"/>
      <c r="EUH164"/>
      <c r="EUI164"/>
      <c r="EUJ164"/>
      <c r="EUK164"/>
      <c r="EUL164"/>
      <c r="EUM164"/>
      <c r="EUN164"/>
      <c r="EUO164"/>
      <c r="EUP164"/>
      <c r="EUQ164"/>
      <c r="EUR164"/>
      <c r="EUS164"/>
      <c r="EUT164"/>
      <c r="EUU164"/>
      <c r="EUV164"/>
      <c r="EUW164"/>
      <c r="EUX164"/>
      <c r="EUY164"/>
      <c r="EUZ164"/>
      <c r="EVA164"/>
      <c r="EVB164"/>
      <c r="EVC164"/>
      <c r="EVD164"/>
      <c r="EVE164"/>
      <c r="EVF164"/>
      <c r="EVG164"/>
      <c r="EVH164"/>
      <c r="EVI164"/>
      <c r="EVJ164"/>
      <c r="EVK164"/>
      <c r="EVL164"/>
      <c r="EVM164"/>
      <c r="EVN164"/>
      <c r="EVO164"/>
      <c r="EVP164"/>
      <c r="EVQ164"/>
      <c r="EVR164"/>
      <c r="EVS164"/>
      <c r="EVT164"/>
      <c r="EVU164"/>
      <c r="EVV164"/>
      <c r="EVW164"/>
      <c r="EVX164"/>
      <c r="EVY164"/>
      <c r="EVZ164"/>
      <c r="EWA164"/>
      <c r="EWB164"/>
      <c r="EWC164"/>
      <c r="EWD164"/>
      <c r="EWE164"/>
      <c r="EWF164"/>
      <c r="EWG164"/>
      <c r="EWH164"/>
      <c r="EWI164"/>
      <c r="EWJ164"/>
      <c r="EWK164"/>
      <c r="EWL164"/>
      <c r="EWM164"/>
      <c r="EWN164"/>
      <c r="EWO164"/>
      <c r="EWP164"/>
      <c r="EWQ164"/>
      <c r="EWR164"/>
      <c r="EWS164"/>
      <c r="EWT164"/>
      <c r="EWU164"/>
      <c r="EWV164"/>
      <c r="EWW164"/>
      <c r="EWX164"/>
      <c r="EWY164"/>
      <c r="EWZ164"/>
      <c r="EXA164"/>
      <c r="EXB164"/>
      <c r="EXC164"/>
      <c r="EXD164"/>
      <c r="EXE164"/>
      <c r="EXF164"/>
      <c r="EXG164"/>
      <c r="EXH164"/>
      <c r="EXI164"/>
      <c r="EXJ164"/>
      <c r="EXK164"/>
      <c r="EXL164"/>
      <c r="EXM164"/>
      <c r="EXN164"/>
      <c r="EXO164"/>
      <c r="EXP164"/>
      <c r="EXQ164"/>
      <c r="EXR164"/>
      <c r="EXS164"/>
      <c r="EXT164"/>
      <c r="EXU164"/>
      <c r="EXV164"/>
      <c r="EXW164"/>
      <c r="EXX164"/>
      <c r="EXY164"/>
      <c r="EXZ164"/>
      <c r="EYA164"/>
      <c r="EYB164"/>
      <c r="EYC164"/>
      <c r="EYD164"/>
      <c r="EYE164"/>
      <c r="EYF164"/>
      <c r="EYG164"/>
      <c r="EYH164"/>
      <c r="EYI164"/>
      <c r="EYJ164"/>
      <c r="EYK164"/>
      <c r="EYL164"/>
      <c r="EYM164"/>
      <c r="EYN164"/>
      <c r="EYO164"/>
      <c r="EYP164"/>
      <c r="EYQ164"/>
      <c r="EYR164"/>
      <c r="EYS164"/>
      <c r="EYT164"/>
      <c r="EYU164"/>
      <c r="EYV164"/>
      <c r="EYW164"/>
      <c r="EYX164"/>
      <c r="EYY164"/>
      <c r="EYZ164"/>
      <c r="EZA164"/>
      <c r="EZB164"/>
      <c r="EZC164"/>
      <c r="EZD164"/>
      <c r="EZE164"/>
      <c r="EZF164"/>
      <c r="EZG164"/>
      <c r="EZH164"/>
      <c r="EZI164"/>
      <c r="EZJ164"/>
      <c r="EZK164"/>
      <c r="EZL164"/>
      <c r="EZM164"/>
      <c r="EZN164"/>
      <c r="EZO164"/>
      <c r="EZP164"/>
      <c r="EZQ164"/>
      <c r="EZR164"/>
      <c r="EZS164"/>
      <c r="EZT164"/>
      <c r="EZU164"/>
      <c r="EZV164"/>
      <c r="EZW164"/>
      <c r="EZX164"/>
      <c r="EZY164"/>
      <c r="EZZ164"/>
      <c r="FAA164"/>
      <c r="FAB164"/>
      <c r="FAC164"/>
      <c r="FAD164"/>
      <c r="FAE164"/>
      <c r="FAF164"/>
      <c r="FAG164"/>
      <c r="FAH164"/>
      <c r="FAI164"/>
      <c r="FAJ164"/>
      <c r="FAK164"/>
      <c r="FAL164"/>
      <c r="FAM164"/>
      <c r="FAN164"/>
      <c r="FAO164"/>
      <c r="FAP164"/>
      <c r="FAQ164"/>
      <c r="FAR164"/>
      <c r="FAS164"/>
      <c r="FAT164"/>
      <c r="FAU164"/>
      <c r="FAV164"/>
      <c r="FAW164"/>
      <c r="FAX164"/>
      <c r="FAY164"/>
      <c r="FAZ164"/>
      <c r="FBA164"/>
      <c r="FBB164"/>
      <c r="FBC164"/>
      <c r="FBD164"/>
      <c r="FBE164"/>
      <c r="FBF164"/>
      <c r="FBG164"/>
      <c r="FBH164"/>
      <c r="FBI164"/>
      <c r="FBJ164"/>
      <c r="FBK164"/>
      <c r="FBL164"/>
      <c r="FBM164"/>
      <c r="FBN164"/>
      <c r="FBO164"/>
      <c r="FBP164"/>
      <c r="FBQ164"/>
      <c r="FBR164"/>
      <c r="FBS164"/>
      <c r="FBT164"/>
      <c r="FBU164"/>
      <c r="FBV164"/>
      <c r="FBW164"/>
      <c r="FBX164"/>
      <c r="FBY164"/>
      <c r="FBZ164"/>
      <c r="FCA164"/>
      <c r="FCB164"/>
      <c r="FCC164"/>
      <c r="FCD164"/>
      <c r="FCE164"/>
      <c r="FCF164"/>
      <c r="FCG164"/>
      <c r="FCH164"/>
      <c r="FCI164"/>
      <c r="FCJ164"/>
      <c r="FCK164"/>
      <c r="FCL164"/>
      <c r="FCM164"/>
      <c r="FCN164"/>
      <c r="FCO164"/>
      <c r="FCP164"/>
      <c r="FCQ164"/>
      <c r="FCR164"/>
      <c r="FCS164"/>
      <c r="FCT164"/>
      <c r="FCU164"/>
      <c r="FCV164"/>
      <c r="FCW164"/>
      <c r="FCX164"/>
      <c r="FCY164"/>
      <c r="FCZ164"/>
      <c r="FDA164"/>
      <c r="FDB164"/>
      <c r="FDC164"/>
      <c r="FDD164"/>
      <c r="FDE164"/>
      <c r="FDF164"/>
      <c r="FDG164"/>
      <c r="FDH164"/>
      <c r="FDI164"/>
      <c r="FDJ164"/>
      <c r="FDK164"/>
      <c r="FDL164"/>
      <c r="FDM164"/>
      <c r="FDN164"/>
      <c r="FDO164"/>
      <c r="FDP164"/>
      <c r="FDQ164"/>
      <c r="FDR164"/>
      <c r="FDS164"/>
      <c r="FDT164"/>
      <c r="FDU164"/>
      <c r="FDV164"/>
      <c r="FDW164"/>
      <c r="FDX164"/>
      <c r="FDY164"/>
      <c r="FDZ164"/>
      <c r="FEA164"/>
      <c r="FEB164"/>
      <c r="FEC164"/>
      <c r="FED164"/>
      <c r="FEE164"/>
      <c r="FEF164"/>
      <c r="FEG164"/>
      <c r="FEH164"/>
      <c r="FEI164"/>
      <c r="FEJ164"/>
      <c r="FEK164"/>
      <c r="FEL164"/>
      <c r="FEM164"/>
      <c r="FEN164"/>
      <c r="FEO164"/>
      <c r="FEP164"/>
      <c r="FEQ164"/>
      <c r="FER164"/>
      <c r="FES164"/>
      <c r="FET164"/>
      <c r="FEU164"/>
      <c r="FEV164"/>
      <c r="FEW164"/>
      <c r="FEX164"/>
      <c r="FEY164"/>
      <c r="FEZ164"/>
      <c r="FFA164"/>
      <c r="FFB164"/>
      <c r="FFC164"/>
      <c r="FFD164"/>
      <c r="FFE164"/>
      <c r="FFF164"/>
      <c r="FFG164"/>
      <c r="FFH164"/>
      <c r="FFI164"/>
      <c r="FFJ164"/>
      <c r="FFK164"/>
      <c r="FFL164"/>
      <c r="FFM164"/>
      <c r="FFN164"/>
      <c r="FFO164"/>
      <c r="FFP164"/>
      <c r="FFQ164"/>
      <c r="FFR164"/>
      <c r="FFS164"/>
      <c r="FFT164"/>
      <c r="FFU164"/>
      <c r="FFV164"/>
      <c r="FFW164"/>
      <c r="FFX164"/>
      <c r="FFY164"/>
      <c r="FFZ164"/>
      <c r="FGA164"/>
      <c r="FGB164"/>
      <c r="FGC164"/>
      <c r="FGD164"/>
      <c r="FGE164"/>
      <c r="FGF164"/>
      <c r="FGG164"/>
      <c r="FGH164"/>
      <c r="FGI164"/>
      <c r="FGJ164"/>
      <c r="FGK164"/>
      <c r="FGL164"/>
      <c r="FGM164"/>
      <c r="FGN164"/>
      <c r="FGO164"/>
      <c r="FGP164"/>
      <c r="FGQ164"/>
      <c r="FGR164"/>
      <c r="FGS164"/>
      <c r="FGT164"/>
      <c r="FGU164"/>
      <c r="FGV164"/>
      <c r="FGW164"/>
      <c r="FGX164"/>
      <c r="FGY164"/>
      <c r="FGZ164"/>
      <c r="FHA164"/>
      <c r="FHB164"/>
      <c r="FHC164"/>
      <c r="FHD164"/>
      <c r="FHE164"/>
      <c r="FHF164"/>
      <c r="FHG164"/>
      <c r="FHH164"/>
      <c r="FHI164"/>
      <c r="FHJ164"/>
      <c r="FHK164"/>
      <c r="FHL164"/>
      <c r="FHM164"/>
      <c r="FHN164"/>
      <c r="FHO164"/>
      <c r="FHP164"/>
      <c r="FHQ164"/>
      <c r="FHR164"/>
      <c r="FHS164"/>
      <c r="FHT164"/>
      <c r="FHU164"/>
      <c r="FHV164"/>
      <c r="FHW164"/>
      <c r="FHX164"/>
      <c r="FHY164"/>
      <c r="FHZ164"/>
      <c r="FIA164"/>
      <c r="FIB164"/>
      <c r="FIC164"/>
      <c r="FID164"/>
      <c r="FIE164"/>
      <c r="FIF164"/>
      <c r="FIG164"/>
      <c r="FIH164"/>
      <c r="FII164"/>
      <c r="FIJ164"/>
      <c r="FIK164"/>
      <c r="FIL164"/>
      <c r="FIM164"/>
      <c r="FIN164"/>
      <c r="FIO164"/>
      <c r="FIP164"/>
      <c r="FIQ164"/>
      <c r="FIR164"/>
      <c r="FIS164"/>
      <c r="FIT164"/>
      <c r="FIU164"/>
      <c r="FIV164"/>
      <c r="FIW164"/>
      <c r="FIX164"/>
      <c r="FIY164"/>
      <c r="FIZ164"/>
      <c r="FJA164"/>
      <c r="FJB164"/>
      <c r="FJC164"/>
      <c r="FJD164"/>
      <c r="FJE164"/>
      <c r="FJF164"/>
      <c r="FJG164"/>
      <c r="FJH164"/>
      <c r="FJI164"/>
      <c r="FJJ164"/>
      <c r="FJK164"/>
      <c r="FJL164"/>
      <c r="FJM164"/>
      <c r="FJN164"/>
      <c r="FJO164"/>
      <c r="FJP164"/>
      <c r="FJQ164"/>
      <c r="FJR164"/>
      <c r="FJS164"/>
      <c r="FJT164"/>
      <c r="FJU164"/>
      <c r="FJV164"/>
      <c r="FJW164"/>
      <c r="FJX164"/>
      <c r="FJY164"/>
      <c r="FJZ164"/>
      <c r="FKA164"/>
      <c r="FKB164"/>
      <c r="FKC164"/>
      <c r="FKD164"/>
      <c r="FKE164"/>
      <c r="FKF164"/>
      <c r="FKG164"/>
      <c r="FKH164"/>
      <c r="FKI164"/>
      <c r="FKJ164"/>
      <c r="FKK164"/>
      <c r="FKL164"/>
      <c r="FKM164"/>
      <c r="FKN164"/>
      <c r="FKO164"/>
      <c r="FKP164"/>
      <c r="FKQ164"/>
      <c r="FKR164"/>
      <c r="FKS164"/>
      <c r="FKT164"/>
      <c r="FKU164"/>
      <c r="FKV164"/>
      <c r="FKW164"/>
      <c r="FKX164"/>
      <c r="FKY164"/>
      <c r="FKZ164"/>
      <c r="FLA164"/>
      <c r="FLB164"/>
      <c r="FLC164"/>
      <c r="FLD164"/>
      <c r="FLE164"/>
      <c r="FLF164"/>
      <c r="FLG164"/>
      <c r="FLH164"/>
      <c r="FLI164"/>
      <c r="FLJ164"/>
      <c r="FLK164"/>
      <c r="FLL164"/>
      <c r="FLM164"/>
      <c r="FLN164"/>
      <c r="FLO164"/>
      <c r="FLP164"/>
      <c r="FLQ164"/>
      <c r="FLR164"/>
      <c r="FLS164"/>
      <c r="FLT164"/>
      <c r="FLU164"/>
      <c r="FLV164"/>
      <c r="FLW164"/>
      <c r="FLX164"/>
      <c r="FLY164"/>
      <c r="FLZ164"/>
      <c r="FMA164"/>
      <c r="FMB164"/>
      <c r="FMC164"/>
      <c r="FMD164"/>
      <c r="FME164"/>
      <c r="FMF164"/>
      <c r="FMG164"/>
      <c r="FMH164"/>
      <c r="FMI164"/>
      <c r="FMJ164"/>
      <c r="FMK164"/>
      <c r="FML164"/>
      <c r="FMM164"/>
      <c r="FMN164"/>
      <c r="FMO164"/>
      <c r="FMP164"/>
      <c r="FMQ164"/>
      <c r="FMR164"/>
      <c r="FMS164"/>
      <c r="FMT164"/>
      <c r="FMU164"/>
      <c r="FMV164"/>
      <c r="FMW164"/>
      <c r="FMX164"/>
      <c r="FMY164"/>
      <c r="FMZ164"/>
      <c r="FNA164"/>
      <c r="FNB164"/>
      <c r="FNC164"/>
      <c r="FND164"/>
      <c r="FNE164"/>
      <c r="FNF164"/>
      <c r="FNG164"/>
      <c r="FNH164"/>
      <c r="FNI164"/>
      <c r="FNJ164"/>
      <c r="FNK164"/>
      <c r="FNL164"/>
      <c r="FNM164"/>
      <c r="FNN164"/>
      <c r="FNO164"/>
      <c r="FNP164"/>
      <c r="FNQ164"/>
      <c r="FNR164"/>
      <c r="FNS164"/>
      <c r="FNT164"/>
      <c r="FNU164"/>
      <c r="FNV164"/>
      <c r="FNW164"/>
      <c r="FNX164"/>
      <c r="FNY164"/>
      <c r="FNZ164"/>
      <c r="FOA164"/>
      <c r="FOB164"/>
      <c r="FOC164"/>
      <c r="FOD164"/>
      <c r="FOE164"/>
      <c r="FOF164"/>
      <c r="FOG164"/>
      <c r="FOH164"/>
      <c r="FOI164"/>
      <c r="FOJ164"/>
      <c r="FOK164"/>
      <c r="FOL164"/>
      <c r="FOM164"/>
      <c r="FON164"/>
      <c r="FOO164"/>
      <c r="FOP164"/>
      <c r="FOQ164"/>
      <c r="FOR164"/>
      <c r="FOS164"/>
      <c r="FOT164"/>
      <c r="FOU164"/>
      <c r="FOV164"/>
      <c r="FOW164"/>
      <c r="FOX164"/>
      <c r="FOY164"/>
      <c r="FOZ164"/>
      <c r="FPA164"/>
      <c r="FPB164"/>
      <c r="FPC164"/>
      <c r="FPD164"/>
      <c r="FPE164"/>
      <c r="FPF164"/>
      <c r="FPG164"/>
      <c r="FPH164"/>
      <c r="FPI164"/>
      <c r="FPJ164"/>
      <c r="FPK164"/>
      <c r="FPL164"/>
      <c r="FPM164"/>
      <c r="FPN164"/>
      <c r="FPO164"/>
      <c r="FPP164"/>
      <c r="FPQ164"/>
      <c r="FPR164"/>
      <c r="FPS164"/>
      <c r="FPT164"/>
      <c r="FPU164"/>
      <c r="FPV164"/>
      <c r="FPW164"/>
      <c r="FPX164"/>
      <c r="FPY164"/>
      <c r="FPZ164"/>
      <c r="FQA164"/>
      <c r="FQB164"/>
      <c r="FQC164"/>
      <c r="FQD164"/>
      <c r="FQE164"/>
      <c r="FQF164"/>
      <c r="FQG164"/>
      <c r="FQH164"/>
      <c r="FQI164"/>
      <c r="FQJ164"/>
      <c r="FQK164"/>
      <c r="FQL164"/>
      <c r="FQM164"/>
      <c r="FQN164"/>
      <c r="FQO164"/>
      <c r="FQP164"/>
      <c r="FQQ164"/>
      <c r="FQR164"/>
      <c r="FQS164"/>
      <c r="FQT164"/>
      <c r="FQU164"/>
      <c r="FQV164"/>
      <c r="FQW164"/>
      <c r="FQX164"/>
      <c r="FQY164"/>
      <c r="FQZ164"/>
      <c r="FRA164"/>
      <c r="FRB164"/>
      <c r="FRC164"/>
      <c r="FRD164"/>
      <c r="FRE164"/>
      <c r="FRF164"/>
      <c r="FRG164"/>
      <c r="FRH164"/>
      <c r="FRI164"/>
      <c r="FRJ164"/>
      <c r="FRK164"/>
      <c r="FRL164"/>
      <c r="FRM164"/>
      <c r="FRN164"/>
      <c r="FRO164"/>
      <c r="FRP164"/>
      <c r="FRQ164"/>
      <c r="FRR164"/>
      <c r="FRS164"/>
      <c r="FRT164"/>
      <c r="FRU164"/>
      <c r="FRV164"/>
      <c r="FRW164"/>
      <c r="FRX164"/>
      <c r="FRY164"/>
      <c r="FRZ164"/>
      <c r="FSA164"/>
      <c r="FSB164"/>
      <c r="FSC164"/>
      <c r="FSD164"/>
      <c r="FSE164"/>
      <c r="FSF164"/>
      <c r="FSG164"/>
      <c r="FSH164"/>
      <c r="FSI164"/>
      <c r="FSJ164"/>
      <c r="FSK164"/>
      <c r="FSL164"/>
      <c r="FSM164"/>
      <c r="FSN164"/>
      <c r="FSO164"/>
      <c r="FSP164"/>
      <c r="FSQ164"/>
      <c r="FSR164"/>
      <c r="FSS164"/>
      <c r="FST164"/>
      <c r="FSU164"/>
      <c r="FSV164"/>
      <c r="FSW164"/>
      <c r="FSX164"/>
      <c r="FSY164"/>
      <c r="FSZ164"/>
      <c r="FTA164"/>
      <c r="FTB164"/>
      <c r="FTC164"/>
      <c r="FTD164"/>
      <c r="FTE164"/>
      <c r="FTF164"/>
      <c r="FTG164"/>
      <c r="FTH164"/>
      <c r="FTI164"/>
      <c r="FTJ164"/>
      <c r="FTK164"/>
      <c r="FTL164"/>
      <c r="FTM164"/>
      <c r="FTN164"/>
      <c r="FTO164"/>
      <c r="FTP164"/>
      <c r="FTQ164"/>
      <c r="FTR164"/>
      <c r="FTS164"/>
      <c r="FTT164"/>
      <c r="FTU164"/>
      <c r="FTV164"/>
      <c r="FTW164"/>
      <c r="FTX164"/>
      <c r="FTY164"/>
      <c r="FTZ164"/>
      <c r="FUA164"/>
      <c r="FUB164"/>
      <c r="FUC164"/>
      <c r="FUD164"/>
      <c r="FUE164"/>
      <c r="FUF164"/>
      <c r="FUG164"/>
      <c r="FUH164"/>
      <c r="FUI164"/>
      <c r="FUJ164"/>
      <c r="FUK164"/>
      <c r="FUL164"/>
      <c r="FUM164"/>
      <c r="FUN164"/>
      <c r="FUO164"/>
      <c r="FUP164"/>
      <c r="FUQ164"/>
      <c r="FUR164"/>
      <c r="FUS164"/>
      <c r="FUT164"/>
      <c r="FUU164"/>
      <c r="FUV164"/>
      <c r="FUW164"/>
      <c r="FUX164"/>
      <c r="FUY164"/>
      <c r="FUZ164"/>
      <c r="FVA164"/>
      <c r="FVB164"/>
      <c r="FVC164"/>
      <c r="FVD164"/>
      <c r="FVE164"/>
      <c r="FVF164"/>
      <c r="FVG164"/>
      <c r="FVH164"/>
      <c r="FVI164"/>
      <c r="FVJ164"/>
      <c r="FVK164"/>
      <c r="FVL164"/>
      <c r="FVM164"/>
      <c r="FVN164"/>
      <c r="FVO164"/>
      <c r="FVP164"/>
      <c r="FVQ164"/>
      <c r="FVR164"/>
      <c r="FVS164"/>
      <c r="FVT164"/>
      <c r="FVU164"/>
      <c r="FVV164"/>
      <c r="FVW164"/>
      <c r="FVX164"/>
      <c r="FVY164"/>
      <c r="FVZ164"/>
      <c r="FWA164"/>
      <c r="FWB164"/>
      <c r="FWC164"/>
      <c r="FWD164"/>
      <c r="FWE164"/>
      <c r="FWF164"/>
      <c r="FWG164"/>
      <c r="FWH164"/>
      <c r="FWI164"/>
      <c r="FWJ164"/>
      <c r="FWK164"/>
      <c r="FWL164"/>
      <c r="FWM164"/>
      <c r="FWN164"/>
      <c r="FWO164"/>
      <c r="FWP164"/>
      <c r="FWQ164"/>
      <c r="FWR164"/>
      <c r="FWS164"/>
      <c r="FWT164"/>
      <c r="FWU164"/>
      <c r="FWV164"/>
      <c r="FWW164"/>
      <c r="FWX164"/>
      <c r="FWY164"/>
      <c r="FWZ164"/>
      <c r="FXA164"/>
      <c r="FXB164"/>
      <c r="FXC164"/>
      <c r="FXD164"/>
      <c r="FXE164"/>
      <c r="FXF164"/>
      <c r="FXG164"/>
      <c r="FXH164"/>
      <c r="FXI164"/>
      <c r="FXJ164"/>
      <c r="FXK164"/>
      <c r="FXL164"/>
      <c r="FXM164"/>
      <c r="FXN164"/>
      <c r="FXO164"/>
      <c r="FXP164"/>
      <c r="FXQ164"/>
      <c r="FXR164"/>
      <c r="FXS164"/>
      <c r="FXT164"/>
      <c r="FXU164"/>
      <c r="FXV164"/>
      <c r="FXW164"/>
      <c r="FXX164"/>
      <c r="FXY164"/>
      <c r="FXZ164"/>
      <c r="FYA164"/>
      <c r="FYB164"/>
      <c r="FYC164"/>
      <c r="FYD164"/>
      <c r="FYE164"/>
      <c r="FYF164"/>
      <c r="FYG164"/>
      <c r="FYH164"/>
      <c r="FYI164"/>
      <c r="FYJ164"/>
      <c r="FYK164"/>
      <c r="FYL164"/>
      <c r="FYM164"/>
      <c r="FYN164"/>
      <c r="FYO164"/>
      <c r="FYP164"/>
      <c r="FYQ164"/>
      <c r="FYR164"/>
      <c r="FYS164"/>
      <c r="FYT164"/>
      <c r="FYU164"/>
      <c r="FYV164"/>
      <c r="FYW164"/>
      <c r="FYX164"/>
      <c r="FYY164"/>
      <c r="FYZ164"/>
      <c r="FZA164"/>
      <c r="FZB164"/>
      <c r="FZC164"/>
      <c r="FZD164"/>
      <c r="FZE164"/>
      <c r="FZF164"/>
      <c r="FZG164"/>
      <c r="FZH164"/>
      <c r="FZI164"/>
      <c r="FZJ164"/>
      <c r="FZK164"/>
      <c r="FZL164"/>
      <c r="FZM164"/>
      <c r="FZN164"/>
      <c r="FZO164"/>
      <c r="FZP164"/>
      <c r="FZQ164"/>
      <c r="FZR164"/>
      <c r="FZS164"/>
      <c r="FZT164"/>
      <c r="FZU164"/>
      <c r="FZV164"/>
      <c r="FZW164"/>
      <c r="FZX164"/>
      <c r="FZY164"/>
      <c r="FZZ164"/>
      <c r="GAA164"/>
      <c r="GAB164"/>
      <c r="GAC164"/>
      <c r="GAD164"/>
      <c r="GAE164"/>
      <c r="GAF164"/>
      <c r="GAG164"/>
      <c r="GAH164"/>
      <c r="GAI164"/>
      <c r="GAJ164"/>
      <c r="GAK164"/>
      <c r="GAL164"/>
      <c r="GAM164"/>
      <c r="GAN164"/>
      <c r="GAO164"/>
      <c r="GAP164"/>
      <c r="GAQ164"/>
      <c r="GAR164"/>
      <c r="GAS164"/>
      <c r="GAT164"/>
      <c r="GAU164"/>
      <c r="GAV164"/>
      <c r="GAW164"/>
      <c r="GAX164"/>
      <c r="GAY164"/>
      <c r="GAZ164"/>
      <c r="GBA164"/>
      <c r="GBB164"/>
      <c r="GBC164"/>
      <c r="GBD164"/>
      <c r="GBE164"/>
      <c r="GBF164"/>
      <c r="GBG164"/>
      <c r="GBH164"/>
      <c r="GBI164"/>
      <c r="GBJ164"/>
      <c r="GBK164"/>
      <c r="GBL164"/>
      <c r="GBM164"/>
      <c r="GBN164"/>
      <c r="GBO164"/>
      <c r="GBP164"/>
      <c r="GBQ164"/>
      <c r="GBR164"/>
      <c r="GBS164"/>
      <c r="GBT164"/>
      <c r="GBU164"/>
      <c r="GBV164"/>
      <c r="GBW164"/>
      <c r="GBX164"/>
      <c r="GBY164"/>
      <c r="GBZ164"/>
      <c r="GCA164"/>
      <c r="GCB164"/>
      <c r="GCC164"/>
      <c r="GCD164"/>
      <c r="GCE164"/>
      <c r="GCF164"/>
      <c r="GCG164"/>
      <c r="GCH164"/>
      <c r="GCI164"/>
      <c r="GCJ164"/>
      <c r="GCK164"/>
      <c r="GCL164"/>
      <c r="GCM164"/>
      <c r="GCN164"/>
      <c r="GCO164"/>
      <c r="GCP164"/>
      <c r="GCQ164"/>
      <c r="GCR164"/>
      <c r="GCS164"/>
      <c r="GCT164"/>
      <c r="GCU164"/>
      <c r="GCV164"/>
      <c r="GCW164"/>
      <c r="GCX164"/>
      <c r="GCY164"/>
      <c r="GCZ164"/>
      <c r="GDA164"/>
      <c r="GDB164"/>
      <c r="GDC164"/>
      <c r="GDD164"/>
      <c r="GDE164"/>
      <c r="GDF164"/>
      <c r="GDG164"/>
      <c r="GDH164"/>
      <c r="GDI164"/>
      <c r="GDJ164"/>
      <c r="GDK164"/>
      <c r="GDL164"/>
      <c r="GDM164"/>
      <c r="GDN164"/>
      <c r="GDO164"/>
      <c r="GDP164"/>
      <c r="GDQ164"/>
      <c r="GDR164"/>
      <c r="GDS164"/>
      <c r="GDT164"/>
      <c r="GDU164"/>
      <c r="GDV164"/>
      <c r="GDW164"/>
      <c r="GDX164"/>
      <c r="GDY164"/>
      <c r="GDZ164"/>
      <c r="GEA164"/>
      <c r="GEB164"/>
      <c r="GEC164"/>
      <c r="GED164"/>
      <c r="GEE164"/>
      <c r="GEF164"/>
      <c r="GEG164"/>
      <c r="GEH164"/>
      <c r="GEI164"/>
      <c r="GEJ164"/>
      <c r="GEK164"/>
      <c r="GEL164"/>
      <c r="GEM164"/>
      <c r="GEN164"/>
      <c r="GEO164"/>
      <c r="GEP164"/>
      <c r="GEQ164"/>
      <c r="GER164"/>
      <c r="GES164"/>
      <c r="GET164"/>
      <c r="GEU164"/>
      <c r="GEV164"/>
      <c r="GEW164"/>
      <c r="GEX164"/>
      <c r="GEY164"/>
      <c r="GEZ164"/>
      <c r="GFA164"/>
      <c r="GFB164"/>
      <c r="GFC164"/>
      <c r="GFD164"/>
      <c r="GFE164"/>
      <c r="GFF164"/>
      <c r="GFG164"/>
      <c r="GFH164"/>
      <c r="GFI164"/>
      <c r="GFJ164"/>
      <c r="GFK164"/>
      <c r="GFL164"/>
      <c r="GFM164"/>
      <c r="GFN164"/>
      <c r="GFO164"/>
      <c r="GFP164"/>
      <c r="GFQ164"/>
      <c r="GFR164"/>
      <c r="GFS164"/>
      <c r="GFT164"/>
      <c r="GFU164"/>
      <c r="GFV164"/>
      <c r="GFW164"/>
      <c r="GFX164"/>
      <c r="GFY164"/>
      <c r="GFZ164"/>
      <c r="GGA164"/>
      <c r="GGB164"/>
      <c r="GGC164"/>
      <c r="GGD164"/>
      <c r="GGE164"/>
      <c r="GGF164"/>
      <c r="GGG164"/>
      <c r="GGH164"/>
      <c r="GGI164"/>
      <c r="GGJ164"/>
      <c r="GGK164"/>
      <c r="GGL164"/>
      <c r="GGM164"/>
      <c r="GGN164"/>
      <c r="GGO164"/>
      <c r="GGP164"/>
      <c r="GGQ164"/>
      <c r="GGR164"/>
      <c r="GGS164"/>
      <c r="GGT164"/>
      <c r="GGU164"/>
      <c r="GGV164"/>
      <c r="GGW164"/>
      <c r="GGX164"/>
      <c r="GGY164"/>
      <c r="GGZ164"/>
      <c r="GHA164"/>
      <c r="GHB164"/>
      <c r="GHC164"/>
      <c r="GHD164"/>
      <c r="GHE164"/>
      <c r="GHF164"/>
      <c r="GHG164"/>
      <c r="GHH164"/>
      <c r="GHI164"/>
      <c r="GHJ164"/>
      <c r="GHK164"/>
      <c r="GHL164"/>
      <c r="GHM164"/>
      <c r="GHN164"/>
      <c r="GHO164"/>
      <c r="GHP164"/>
      <c r="GHQ164"/>
      <c r="GHR164"/>
      <c r="GHS164"/>
      <c r="GHT164"/>
      <c r="GHU164"/>
      <c r="GHV164"/>
      <c r="GHW164"/>
      <c r="GHX164"/>
      <c r="GHY164"/>
      <c r="GHZ164"/>
      <c r="GIA164"/>
      <c r="GIB164"/>
      <c r="GIC164"/>
      <c r="GID164"/>
      <c r="GIE164"/>
      <c r="GIF164"/>
      <c r="GIG164"/>
      <c r="GIH164"/>
      <c r="GII164"/>
      <c r="GIJ164"/>
      <c r="GIK164"/>
      <c r="GIL164"/>
      <c r="GIM164"/>
      <c r="GIN164"/>
      <c r="GIO164"/>
      <c r="GIP164"/>
      <c r="GIQ164"/>
      <c r="GIR164"/>
      <c r="GIS164"/>
      <c r="GIT164"/>
      <c r="GIU164"/>
      <c r="GIV164"/>
      <c r="GIW164"/>
      <c r="GIX164"/>
      <c r="GIY164"/>
      <c r="GIZ164"/>
      <c r="GJA164"/>
      <c r="GJB164"/>
      <c r="GJC164"/>
      <c r="GJD164"/>
      <c r="GJE164"/>
      <c r="GJF164"/>
      <c r="GJG164"/>
      <c r="GJH164"/>
      <c r="GJI164"/>
      <c r="GJJ164"/>
      <c r="GJK164"/>
      <c r="GJL164"/>
      <c r="GJM164"/>
      <c r="GJN164"/>
      <c r="GJO164"/>
      <c r="GJP164"/>
      <c r="GJQ164"/>
      <c r="GJR164"/>
      <c r="GJS164"/>
      <c r="GJT164"/>
      <c r="GJU164"/>
      <c r="GJV164"/>
      <c r="GJW164"/>
      <c r="GJX164"/>
      <c r="GJY164"/>
      <c r="GJZ164"/>
      <c r="GKA164"/>
      <c r="GKB164"/>
      <c r="GKC164"/>
      <c r="GKD164"/>
      <c r="GKE164"/>
      <c r="GKF164"/>
      <c r="GKG164"/>
      <c r="GKH164"/>
      <c r="GKI164"/>
      <c r="GKJ164"/>
      <c r="GKK164"/>
      <c r="GKL164"/>
      <c r="GKM164"/>
      <c r="GKN164"/>
      <c r="GKO164"/>
      <c r="GKP164"/>
      <c r="GKQ164"/>
      <c r="GKR164"/>
      <c r="GKS164"/>
      <c r="GKT164"/>
      <c r="GKU164"/>
      <c r="GKV164"/>
      <c r="GKW164"/>
      <c r="GKX164"/>
      <c r="GKY164"/>
      <c r="GKZ164"/>
      <c r="GLA164"/>
      <c r="GLB164"/>
      <c r="GLC164"/>
      <c r="GLD164"/>
      <c r="GLE164"/>
      <c r="GLF164"/>
      <c r="GLG164"/>
      <c r="GLH164"/>
      <c r="GLI164"/>
      <c r="GLJ164"/>
      <c r="GLK164"/>
      <c r="GLL164"/>
      <c r="GLM164"/>
      <c r="GLN164"/>
      <c r="GLO164"/>
      <c r="GLP164"/>
      <c r="GLQ164"/>
      <c r="GLR164"/>
      <c r="GLS164"/>
      <c r="GLT164"/>
      <c r="GLU164"/>
      <c r="GLV164"/>
      <c r="GLW164"/>
      <c r="GLX164"/>
      <c r="GLY164"/>
      <c r="GLZ164"/>
      <c r="GMA164"/>
      <c r="GMB164"/>
      <c r="GMC164"/>
      <c r="GMD164"/>
      <c r="GME164"/>
      <c r="GMF164"/>
      <c r="GMG164"/>
      <c r="GMH164"/>
      <c r="GMI164"/>
      <c r="GMJ164"/>
      <c r="GMK164"/>
      <c r="GML164"/>
      <c r="GMM164"/>
      <c r="GMN164"/>
      <c r="GMO164"/>
      <c r="GMP164"/>
      <c r="GMQ164"/>
      <c r="GMR164"/>
      <c r="GMS164"/>
      <c r="GMT164"/>
      <c r="GMU164"/>
      <c r="GMV164"/>
      <c r="GMW164"/>
      <c r="GMX164"/>
      <c r="GMY164"/>
      <c r="GMZ164"/>
      <c r="GNA164"/>
      <c r="GNB164"/>
      <c r="GNC164"/>
      <c r="GND164"/>
      <c r="GNE164"/>
      <c r="GNF164"/>
      <c r="GNG164"/>
      <c r="GNH164"/>
      <c r="GNI164"/>
      <c r="GNJ164"/>
      <c r="GNK164"/>
      <c r="GNL164"/>
      <c r="GNM164"/>
      <c r="GNN164"/>
      <c r="GNO164"/>
      <c r="GNP164"/>
      <c r="GNQ164"/>
      <c r="GNR164"/>
      <c r="GNS164"/>
      <c r="GNT164"/>
      <c r="GNU164"/>
      <c r="GNV164"/>
      <c r="GNW164"/>
      <c r="GNX164"/>
      <c r="GNY164"/>
      <c r="GNZ164"/>
      <c r="GOA164"/>
      <c r="GOB164"/>
      <c r="GOC164"/>
      <c r="GOD164"/>
      <c r="GOE164"/>
      <c r="GOF164"/>
      <c r="GOG164"/>
      <c r="GOH164"/>
      <c r="GOI164"/>
      <c r="GOJ164"/>
      <c r="GOK164"/>
      <c r="GOL164"/>
      <c r="GOM164"/>
      <c r="GON164"/>
      <c r="GOO164"/>
      <c r="GOP164"/>
      <c r="GOQ164"/>
      <c r="GOR164"/>
      <c r="GOS164"/>
      <c r="GOT164"/>
      <c r="GOU164"/>
      <c r="GOV164"/>
      <c r="GOW164"/>
      <c r="GOX164"/>
      <c r="GOY164"/>
      <c r="GOZ164"/>
      <c r="GPA164"/>
      <c r="GPB164"/>
      <c r="GPC164"/>
      <c r="GPD164"/>
      <c r="GPE164"/>
      <c r="GPF164"/>
      <c r="GPG164"/>
      <c r="GPH164"/>
      <c r="GPI164"/>
      <c r="GPJ164"/>
      <c r="GPK164"/>
      <c r="GPL164"/>
      <c r="GPM164"/>
      <c r="GPN164"/>
      <c r="GPO164"/>
      <c r="GPP164"/>
      <c r="GPQ164"/>
      <c r="GPR164"/>
      <c r="GPS164"/>
      <c r="GPT164"/>
      <c r="GPU164"/>
      <c r="GPV164"/>
      <c r="GPW164"/>
      <c r="GPX164"/>
      <c r="GPY164"/>
      <c r="GPZ164"/>
      <c r="GQA164"/>
      <c r="GQB164"/>
      <c r="GQC164"/>
      <c r="GQD164"/>
      <c r="GQE164"/>
      <c r="GQF164"/>
      <c r="GQG164"/>
      <c r="GQH164"/>
      <c r="GQI164"/>
      <c r="GQJ164"/>
      <c r="GQK164"/>
      <c r="GQL164"/>
      <c r="GQM164"/>
      <c r="GQN164"/>
      <c r="GQO164"/>
      <c r="GQP164"/>
      <c r="GQQ164"/>
      <c r="GQR164"/>
      <c r="GQS164"/>
      <c r="GQT164"/>
      <c r="GQU164"/>
      <c r="GQV164"/>
      <c r="GQW164"/>
      <c r="GQX164"/>
      <c r="GQY164"/>
      <c r="GQZ164"/>
      <c r="GRA164"/>
      <c r="GRB164"/>
      <c r="GRC164"/>
      <c r="GRD164"/>
      <c r="GRE164"/>
      <c r="GRF164"/>
      <c r="GRG164"/>
      <c r="GRH164"/>
      <c r="GRI164"/>
      <c r="GRJ164"/>
      <c r="GRK164"/>
      <c r="GRL164"/>
      <c r="GRM164"/>
      <c r="GRN164"/>
      <c r="GRO164"/>
      <c r="GRP164"/>
      <c r="GRQ164"/>
      <c r="GRR164"/>
      <c r="GRS164"/>
      <c r="GRT164"/>
      <c r="GRU164"/>
      <c r="GRV164"/>
      <c r="GRW164"/>
      <c r="GRX164"/>
      <c r="GRY164"/>
      <c r="GRZ164"/>
      <c r="GSA164"/>
      <c r="GSB164"/>
      <c r="GSC164"/>
      <c r="GSD164"/>
      <c r="GSE164"/>
      <c r="GSF164"/>
      <c r="GSG164"/>
      <c r="GSH164"/>
      <c r="GSI164"/>
      <c r="GSJ164"/>
      <c r="GSK164"/>
      <c r="GSL164"/>
      <c r="GSM164"/>
      <c r="GSN164"/>
      <c r="GSO164"/>
      <c r="GSP164"/>
      <c r="GSQ164"/>
      <c r="GSR164"/>
      <c r="GSS164"/>
      <c r="GST164"/>
      <c r="GSU164"/>
      <c r="GSV164"/>
      <c r="GSW164"/>
      <c r="GSX164"/>
      <c r="GSY164"/>
      <c r="GSZ164"/>
      <c r="GTA164"/>
      <c r="GTB164"/>
      <c r="GTC164"/>
      <c r="GTD164"/>
      <c r="GTE164"/>
      <c r="GTF164"/>
      <c r="GTG164"/>
      <c r="GTH164"/>
      <c r="GTI164"/>
      <c r="GTJ164"/>
      <c r="GTK164"/>
      <c r="GTL164"/>
      <c r="GTM164"/>
      <c r="GTN164"/>
      <c r="GTO164"/>
      <c r="GTP164"/>
      <c r="GTQ164"/>
      <c r="GTR164"/>
      <c r="GTS164"/>
      <c r="GTT164"/>
      <c r="GTU164"/>
      <c r="GTV164"/>
      <c r="GTW164"/>
      <c r="GTX164"/>
      <c r="GTY164"/>
      <c r="GTZ164"/>
      <c r="GUA164"/>
      <c r="GUB164"/>
      <c r="GUC164"/>
      <c r="GUD164"/>
      <c r="GUE164"/>
      <c r="GUF164"/>
      <c r="GUG164"/>
      <c r="GUH164"/>
      <c r="GUI164"/>
      <c r="GUJ164"/>
      <c r="GUK164"/>
      <c r="GUL164"/>
      <c r="GUM164"/>
      <c r="GUN164"/>
      <c r="GUO164"/>
      <c r="GUP164"/>
      <c r="GUQ164"/>
      <c r="GUR164"/>
      <c r="GUS164"/>
      <c r="GUT164"/>
      <c r="GUU164"/>
      <c r="GUV164"/>
      <c r="GUW164"/>
      <c r="GUX164"/>
      <c r="GUY164"/>
      <c r="GUZ164"/>
      <c r="GVA164"/>
      <c r="GVB164"/>
      <c r="GVC164"/>
      <c r="GVD164"/>
      <c r="GVE164"/>
      <c r="GVF164"/>
      <c r="GVG164"/>
      <c r="GVH164"/>
      <c r="GVI164"/>
      <c r="GVJ164"/>
      <c r="GVK164"/>
      <c r="GVL164"/>
      <c r="GVM164"/>
      <c r="GVN164"/>
      <c r="GVO164"/>
      <c r="GVP164"/>
      <c r="GVQ164"/>
      <c r="GVR164"/>
      <c r="GVS164"/>
      <c r="GVT164"/>
      <c r="GVU164"/>
      <c r="GVV164"/>
      <c r="GVW164"/>
      <c r="GVX164"/>
      <c r="GVY164"/>
      <c r="GVZ164"/>
      <c r="GWA164"/>
      <c r="GWB164"/>
      <c r="GWC164"/>
      <c r="GWD164"/>
      <c r="GWE164"/>
      <c r="GWF164"/>
      <c r="GWG164"/>
      <c r="GWH164"/>
      <c r="GWI164"/>
      <c r="GWJ164"/>
      <c r="GWK164"/>
      <c r="GWL164"/>
      <c r="GWM164"/>
      <c r="GWN164"/>
      <c r="GWO164"/>
      <c r="GWP164"/>
      <c r="GWQ164"/>
      <c r="GWR164"/>
      <c r="GWS164"/>
      <c r="GWT164"/>
      <c r="GWU164"/>
      <c r="GWV164"/>
      <c r="GWW164"/>
      <c r="GWX164"/>
      <c r="GWY164"/>
      <c r="GWZ164"/>
      <c r="GXA164"/>
      <c r="GXB164"/>
      <c r="GXC164"/>
      <c r="GXD164"/>
      <c r="GXE164"/>
      <c r="GXF164"/>
      <c r="GXG164"/>
      <c r="GXH164"/>
      <c r="GXI164"/>
      <c r="GXJ164"/>
      <c r="GXK164"/>
      <c r="GXL164"/>
      <c r="GXM164"/>
      <c r="GXN164"/>
      <c r="GXO164"/>
      <c r="GXP164"/>
      <c r="GXQ164"/>
      <c r="GXR164"/>
      <c r="GXS164"/>
      <c r="GXT164"/>
      <c r="GXU164"/>
      <c r="GXV164"/>
      <c r="GXW164"/>
      <c r="GXX164"/>
      <c r="GXY164"/>
      <c r="GXZ164"/>
      <c r="GYA164"/>
      <c r="GYB164"/>
      <c r="GYC164"/>
      <c r="GYD164"/>
      <c r="GYE164"/>
      <c r="GYF164"/>
      <c r="GYG164"/>
      <c r="GYH164"/>
      <c r="GYI164"/>
      <c r="GYJ164"/>
      <c r="GYK164"/>
      <c r="GYL164"/>
      <c r="GYM164"/>
      <c r="GYN164"/>
      <c r="GYO164"/>
      <c r="GYP164"/>
      <c r="GYQ164"/>
      <c r="GYR164"/>
      <c r="GYS164"/>
      <c r="GYT164"/>
      <c r="GYU164"/>
      <c r="GYV164"/>
      <c r="GYW164"/>
      <c r="GYX164"/>
      <c r="GYY164"/>
      <c r="GYZ164"/>
      <c r="GZA164"/>
      <c r="GZB164"/>
      <c r="GZC164"/>
      <c r="GZD164"/>
      <c r="GZE164"/>
      <c r="GZF164"/>
      <c r="GZG164"/>
      <c r="GZH164"/>
      <c r="GZI164"/>
      <c r="GZJ164"/>
      <c r="GZK164"/>
      <c r="GZL164"/>
      <c r="GZM164"/>
      <c r="GZN164"/>
      <c r="GZO164"/>
      <c r="GZP164"/>
      <c r="GZQ164"/>
      <c r="GZR164"/>
      <c r="GZS164"/>
      <c r="GZT164"/>
      <c r="GZU164"/>
      <c r="GZV164"/>
      <c r="GZW164"/>
      <c r="GZX164"/>
      <c r="GZY164"/>
      <c r="GZZ164"/>
      <c r="HAA164"/>
      <c r="HAB164"/>
      <c r="HAC164"/>
      <c r="HAD164"/>
      <c r="HAE164"/>
      <c r="HAF164"/>
      <c r="HAG164"/>
      <c r="HAH164"/>
      <c r="HAI164"/>
      <c r="HAJ164"/>
      <c r="HAK164"/>
      <c r="HAL164"/>
      <c r="HAM164"/>
      <c r="HAN164"/>
      <c r="HAO164"/>
      <c r="HAP164"/>
      <c r="HAQ164"/>
      <c r="HAR164"/>
      <c r="HAS164"/>
      <c r="HAT164"/>
      <c r="HAU164"/>
      <c r="HAV164"/>
      <c r="HAW164"/>
      <c r="HAX164"/>
      <c r="HAY164"/>
      <c r="HAZ164"/>
      <c r="HBA164"/>
      <c r="HBB164"/>
      <c r="HBC164"/>
      <c r="HBD164"/>
      <c r="HBE164"/>
      <c r="HBF164"/>
      <c r="HBG164"/>
      <c r="HBH164"/>
      <c r="HBI164"/>
      <c r="HBJ164"/>
      <c r="HBK164"/>
      <c r="HBL164"/>
      <c r="HBM164"/>
      <c r="HBN164"/>
      <c r="HBO164"/>
      <c r="HBP164"/>
      <c r="HBQ164"/>
      <c r="HBR164"/>
      <c r="HBS164"/>
      <c r="HBT164"/>
      <c r="HBU164"/>
      <c r="HBV164"/>
      <c r="HBW164"/>
      <c r="HBX164"/>
      <c r="HBY164"/>
      <c r="HBZ164"/>
      <c r="HCA164"/>
      <c r="HCB164"/>
      <c r="HCC164"/>
      <c r="HCD164"/>
      <c r="HCE164"/>
      <c r="HCF164"/>
      <c r="HCG164"/>
      <c r="HCH164"/>
      <c r="HCI164"/>
      <c r="HCJ164"/>
      <c r="HCK164"/>
      <c r="HCL164"/>
      <c r="HCM164"/>
      <c r="HCN164"/>
      <c r="HCO164"/>
      <c r="HCP164"/>
      <c r="HCQ164"/>
      <c r="HCR164"/>
      <c r="HCS164"/>
      <c r="HCT164"/>
      <c r="HCU164"/>
      <c r="HCV164"/>
      <c r="HCW164"/>
      <c r="HCX164"/>
      <c r="HCY164"/>
      <c r="HCZ164"/>
      <c r="HDA164"/>
      <c r="HDB164"/>
      <c r="HDC164"/>
      <c r="HDD164"/>
      <c r="HDE164"/>
      <c r="HDF164"/>
      <c r="HDG164"/>
      <c r="HDH164"/>
      <c r="HDI164"/>
      <c r="HDJ164"/>
      <c r="HDK164"/>
      <c r="HDL164"/>
      <c r="HDM164"/>
      <c r="HDN164"/>
      <c r="HDO164"/>
      <c r="HDP164"/>
      <c r="HDQ164"/>
      <c r="HDR164"/>
      <c r="HDS164"/>
      <c r="HDT164"/>
      <c r="HDU164"/>
      <c r="HDV164"/>
      <c r="HDW164"/>
      <c r="HDX164"/>
      <c r="HDY164"/>
      <c r="HDZ164"/>
      <c r="HEA164"/>
      <c r="HEB164"/>
      <c r="HEC164"/>
      <c r="HED164"/>
      <c r="HEE164"/>
      <c r="HEF164"/>
      <c r="HEG164"/>
      <c r="HEH164"/>
      <c r="HEI164"/>
      <c r="HEJ164"/>
      <c r="HEK164"/>
      <c r="HEL164"/>
      <c r="HEM164"/>
      <c r="HEN164"/>
      <c r="HEO164"/>
      <c r="HEP164"/>
      <c r="HEQ164"/>
      <c r="HER164"/>
      <c r="HES164"/>
      <c r="HET164"/>
      <c r="HEU164"/>
      <c r="HEV164"/>
      <c r="HEW164"/>
      <c r="HEX164"/>
      <c r="HEY164"/>
      <c r="HEZ164"/>
      <c r="HFA164"/>
      <c r="HFB164"/>
      <c r="HFC164"/>
      <c r="HFD164"/>
      <c r="HFE164"/>
      <c r="HFF164"/>
      <c r="HFG164"/>
      <c r="HFH164"/>
      <c r="HFI164"/>
      <c r="HFJ164"/>
      <c r="HFK164"/>
      <c r="HFL164"/>
      <c r="HFM164"/>
      <c r="HFN164"/>
      <c r="HFO164"/>
      <c r="HFP164"/>
      <c r="HFQ164"/>
      <c r="HFR164"/>
      <c r="HFS164"/>
      <c r="HFT164"/>
      <c r="HFU164"/>
      <c r="HFV164"/>
      <c r="HFW164"/>
      <c r="HFX164"/>
      <c r="HFY164"/>
      <c r="HFZ164"/>
      <c r="HGA164"/>
      <c r="HGB164"/>
      <c r="HGC164"/>
      <c r="HGD164"/>
      <c r="HGE164"/>
      <c r="HGF164"/>
      <c r="HGG164"/>
      <c r="HGH164"/>
      <c r="HGI164"/>
      <c r="HGJ164"/>
      <c r="HGK164"/>
      <c r="HGL164"/>
      <c r="HGM164"/>
      <c r="HGN164"/>
      <c r="HGO164"/>
      <c r="HGP164"/>
      <c r="HGQ164"/>
      <c r="HGR164"/>
      <c r="HGS164"/>
      <c r="HGT164"/>
      <c r="HGU164"/>
      <c r="HGV164"/>
      <c r="HGW164"/>
      <c r="HGX164"/>
      <c r="HGY164"/>
      <c r="HGZ164"/>
      <c r="HHA164"/>
      <c r="HHB164"/>
      <c r="HHC164"/>
      <c r="HHD164"/>
      <c r="HHE164"/>
      <c r="HHF164"/>
      <c r="HHG164"/>
      <c r="HHH164"/>
      <c r="HHI164"/>
      <c r="HHJ164"/>
      <c r="HHK164"/>
      <c r="HHL164"/>
      <c r="HHM164"/>
      <c r="HHN164"/>
      <c r="HHO164"/>
      <c r="HHP164"/>
      <c r="HHQ164"/>
      <c r="HHR164"/>
      <c r="HHS164"/>
      <c r="HHT164"/>
      <c r="HHU164"/>
      <c r="HHV164"/>
      <c r="HHW164"/>
      <c r="HHX164"/>
      <c r="HHY164"/>
      <c r="HHZ164"/>
      <c r="HIA164"/>
      <c r="HIB164"/>
      <c r="HIC164"/>
      <c r="HID164"/>
      <c r="HIE164"/>
      <c r="HIF164"/>
      <c r="HIG164"/>
      <c r="HIH164"/>
      <c r="HII164"/>
      <c r="HIJ164"/>
      <c r="HIK164"/>
      <c r="HIL164"/>
      <c r="HIM164"/>
      <c r="HIN164"/>
      <c r="HIO164"/>
      <c r="HIP164"/>
      <c r="HIQ164"/>
      <c r="HIR164"/>
      <c r="HIS164"/>
      <c r="HIT164"/>
      <c r="HIU164"/>
      <c r="HIV164"/>
      <c r="HIW164"/>
      <c r="HIX164"/>
      <c r="HIY164"/>
      <c r="HIZ164"/>
      <c r="HJA164"/>
      <c r="HJB164"/>
      <c r="HJC164"/>
      <c r="HJD164"/>
      <c r="HJE164"/>
      <c r="HJF164"/>
      <c r="HJG164"/>
      <c r="HJH164"/>
      <c r="HJI164"/>
      <c r="HJJ164"/>
      <c r="HJK164"/>
      <c r="HJL164"/>
      <c r="HJM164"/>
      <c r="HJN164"/>
      <c r="HJO164"/>
      <c r="HJP164"/>
      <c r="HJQ164"/>
      <c r="HJR164"/>
      <c r="HJS164"/>
      <c r="HJT164"/>
      <c r="HJU164"/>
      <c r="HJV164"/>
      <c r="HJW164"/>
      <c r="HJX164"/>
      <c r="HJY164"/>
      <c r="HJZ164"/>
      <c r="HKA164"/>
      <c r="HKB164"/>
      <c r="HKC164"/>
      <c r="HKD164"/>
      <c r="HKE164"/>
      <c r="HKF164"/>
      <c r="HKG164"/>
      <c r="HKH164"/>
      <c r="HKI164"/>
      <c r="HKJ164"/>
      <c r="HKK164"/>
      <c r="HKL164"/>
      <c r="HKM164"/>
      <c r="HKN164"/>
      <c r="HKO164"/>
      <c r="HKP164"/>
      <c r="HKQ164"/>
      <c r="HKR164"/>
      <c r="HKS164"/>
      <c r="HKT164"/>
      <c r="HKU164"/>
      <c r="HKV164"/>
      <c r="HKW164"/>
      <c r="HKX164"/>
      <c r="HKY164"/>
      <c r="HKZ164"/>
      <c r="HLA164"/>
      <c r="HLB164"/>
      <c r="HLC164"/>
      <c r="HLD164"/>
      <c r="HLE164"/>
      <c r="HLF164"/>
      <c r="HLG164"/>
      <c r="HLH164"/>
      <c r="HLI164"/>
      <c r="HLJ164"/>
      <c r="HLK164"/>
      <c r="HLL164"/>
      <c r="HLM164"/>
      <c r="HLN164"/>
      <c r="HLO164"/>
      <c r="HLP164"/>
      <c r="HLQ164"/>
      <c r="HLR164"/>
      <c r="HLS164"/>
      <c r="HLT164"/>
      <c r="HLU164"/>
      <c r="HLV164"/>
      <c r="HLW164"/>
      <c r="HLX164"/>
      <c r="HLY164"/>
      <c r="HLZ164"/>
      <c r="HMA164"/>
      <c r="HMB164"/>
      <c r="HMC164"/>
      <c r="HMD164"/>
      <c r="HME164"/>
      <c r="HMF164"/>
      <c r="HMG164"/>
      <c r="HMH164"/>
      <c r="HMI164"/>
      <c r="HMJ164"/>
      <c r="HMK164"/>
      <c r="HML164"/>
      <c r="HMM164"/>
      <c r="HMN164"/>
      <c r="HMO164"/>
      <c r="HMP164"/>
      <c r="HMQ164"/>
      <c r="HMR164"/>
      <c r="HMS164"/>
      <c r="HMT164"/>
      <c r="HMU164"/>
      <c r="HMV164"/>
      <c r="HMW164"/>
      <c r="HMX164"/>
      <c r="HMY164"/>
      <c r="HMZ164"/>
      <c r="HNA164"/>
      <c r="HNB164"/>
      <c r="HNC164"/>
      <c r="HND164"/>
      <c r="HNE164"/>
      <c r="HNF164"/>
      <c r="HNG164"/>
      <c r="HNH164"/>
      <c r="HNI164"/>
      <c r="HNJ164"/>
      <c r="HNK164"/>
      <c r="HNL164"/>
      <c r="HNM164"/>
      <c r="HNN164"/>
      <c r="HNO164"/>
      <c r="HNP164"/>
      <c r="HNQ164"/>
      <c r="HNR164"/>
      <c r="HNS164"/>
      <c r="HNT164"/>
      <c r="HNU164"/>
      <c r="HNV164"/>
      <c r="HNW164"/>
      <c r="HNX164"/>
      <c r="HNY164"/>
      <c r="HNZ164"/>
      <c r="HOA164"/>
      <c r="HOB164"/>
      <c r="HOC164"/>
      <c r="HOD164"/>
      <c r="HOE164"/>
      <c r="HOF164"/>
      <c r="HOG164"/>
      <c r="HOH164"/>
      <c r="HOI164"/>
      <c r="HOJ164"/>
      <c r="HOK164"/>
      <c r="HOL164"/>
      <c r="HOM164"/>
      <c r="HON164"/>
      <c r="HOO164"/>
      <c r="HOP164"/>
      <c r="HOQ164"/>
      <c r="HOR164"/>
      <c r="HOS164"/>
      <c r="HOT164"/>
      <c r="HOU164"/>
      <c r="HOV164"/>
      <c r="HOW164"/>
      <c r="HOX164"/>
      <c r="HOY164"/>
      <c r="HOZ164"/>
      <c r="HPA164"/>
      <c r="HPB164"/>
      <c r="HPC164"/>
      <c r="HPD164"/>
      <c r="HPE164"/>
      <c r="HPF164"/>
      <c r="HPG164"/>
      <c r="HPH164"/>
      <c r="HPI164"/>
      <c r="HPJ164"/>
      <c r="HPK164"/>
      <c r="HPL164"/>
      <c r="HPM164"/>
      <c r="HPN164"/>
      <c r="HPO164"/>
      <c r="HPP164"/>
      <c r="HPQ164"/>
      <c r="HPR164"/>
      <c r="HPS164"/>
      <c r="HPT164"/>
      <c r="HPU164"/>
      <c r="HPV164"/>
      <c r="HPW164"/>
      <c r="HPX164"/>
      <c r="HPY164"/>
      <c r="HPZ164"/>
      <c r="HQA164"/>
      <c r="HQB164"/>
      <c r="HQC164"/>
      <c r="HQD164"/>
      <c r="HQE164"/>
      <c r="HQF164"/>
      <c r="HQG164"/>
      <c r="HQH164"/>
      <c r="HQI164"/>
      <c r="HQJ164"/>
      <c r="HQK164"/>
      <c r="HQL164"/>
      <c r="HQM164"/>
      <c r="HQN164"/>
      <c r="HQO164"/>
      <c r="HQP164"/>
      <c r="HQQ164"/>
      <c r="HQR164"/>
      <c r="HQS164"/>
      <c r="HQT164"/>
      <c r="HQU164"/>
      <c r="HQV164"/>
      <c r="HQW164"/>
      <c r="HQX164"/>
      <c r="HQY164"/>
      <c r="HQZ164"/>
      <c r="HRA164"/>
      <c r="HRB164"/>
      <c r="HRC164"/>
      <c r="HRD164"/>
      <c r="HRE164"/>
      <c r="HRF164"/>
      <c r="HRG164"/>
      <c r="HRH164"/>
      <c r="HRI164"/>
      <c r="HRJ164"/>
      <c r="HRK164"/>
      <c r="HRL164"/>
      <c r="HRM164"/>
      <c r="HRN164"/>
      <c r="HRO164"/>
      <c r="HRP164"/>
      <c r="HRQ164"/>
      <c r="HRR164"/>
      <c r="HRS164"/>
      <c r="HRT164"/>
      <c r="HRU164"/>
      <c r="HRV164"/>
      <c r="HRW164"/>
      <c r="HRX164"/>
      <c r="HRY164"/>
      <c r="HRZ164"/>
      <c r="HSA164"/>
      <c r="HSB164"/>
      <c r="HSC164"/>
      <c r="HSD164"/>
      <c r="HSE164"/>
      <c r="HSF164"/>
      <c r="HSG164"/>
      <c r="HSH164"/>
      <c r="HSI164"/>
      <c r="HSJ164"/>
      <c r="HSK164"/>
      <c r="HSL164"/>
      <c r="HSM164"/>
      <c r="HSN164"/>
      <c r="HSO164"/>
      <c r="HSP164"/>
      <c r="HSQ164"/>
      <c r="HSR164"/>
      <c r="HSS164"/>
      <c r="HST164"/>
      <c r="HSU164"/>
      <c r="HSV164"/>
      <c r="HSW164"/>
      <c r="HSX164"/>
      <c r="HSY164"/>
      <c r="HSZ164"/>
      <c r="HTA164"/>
      <c r="HTB164"/>
      <c r="HTC164"/>
      <c r="HTD164"/>
      <c r="HTE164"/>
      <c r="HTF164"/>
      <c r="HTG164"/>
      <c r="HTH164"/>
      <c r="HTI164"/>
      <c r="HTJ164"/>
      <c r="HTK164"/>
      <c r="HTL164"/>
      <c r="HTM164"/>
      <c r="HTN164"/>
      <c r="HTO164"/>
      <c r="HTP164"/>
      <c r="HTQ164"/>
      <c r="HTR164"/>
      <c r="HTS164"/>
      <c r="HTT164"/>
      <c r="HTU164"/>
      <c r="HTV164"/>
      <c r="HTW164"/>
      <c r="HTX164"/>
      <c r="HTY164"/>
      <c r="HTZ164"/>
      <c r="HUA164"/>
      <c r="HUB164"/>
      <c r="HUC164"/>
      <c r="HUD164"/>
      <c r="HUE164"/>
      <c r="HUF164"/>
      <c r="HUG164"/>
      <c r="HUH164"/>
      <c r="HUI164"/>
      <c r="HUJ164"/>
      <c r="HUK164"/>
      <c r="HUL164"/>
      <c r="HUM164"/>
      <c r="HUN164"/>
      <c r="HUO164"/>
      <c r="HUP164"/>
      <c r="HUQ164"/>
      <c r="HUR164"/>
      <c r="HUS164"/>
      <c r="HUT164"/>
      <c r="HUU164"/>
      <c r="HUV164"/>
      <c r="HUW164"/>
      <c r="HUX164"/>
      <c r="HUY164"/>
      <c r="HUZ164"/>
      <c r="HVA164"/>
      <c r="HVB164"/>
      <c r="HVC164"/>
      <c r="HVD164"/>
      <c r="HVE164"/>
      <c r="HVF164"/>
      <c r="HVG164"/>
      <c r="HVH164"/>
      <c r="HVI164"/>
      <c r="HVJ164"/>
      <c r="HVK164"/>
      <c r="HVL164"/>
      <c r="HVM164"/>
      <c r="HVN164"/>
      <c r="HVO164"/>
      <c r="HVP164"/>
      <c r="HVQ164"/>
      <c r="HVR164"/>
      <c r="HVS164"/>
      <c r="HVT164"/>
      <c r="HVU164"/>
      <c r="HVV164"/>
      <c r="HVW164"/>
      <c r="HVX164"/>
      <c r="HVY164"/>
      <c r="HVZ164"/>
      <c r="HWA164"/>
      <c r="HWB164"/>
      <c r="HWC164"/>
      <c r="HWD164"/>
      <c r="HWE164"/>
      <c r="HWF164"/>
      <c r="HWG164"/>
      <c r="HWH164"/>
      <c r="HWI164"/>
      <c r="HWJ164"/>
      <c r="HWK164"/>
      <c r="HWL164"/>
      <c r="HWM164"/>
      <c r="HWN164"/>
      <c r="HWO164"/>
      <c r="HWP164"/>
      <c r="HWQ164"/>
      <c r="HWR164"/>
      <c r="HWS164"/>
      <c r="HWT164"/>
      <c r="HWU164"/>
      <c r="HWV164"/>
      <c r="HWW164"/>
      <c r="HWX164"/>
      <c r="HWY164"/>
      <c r="HWZ164"/>
      <c r="HXA164"/>
      <c r="HXB164"/>
      <c r="HXC164"/>
      <c r="HXD164"/>
      <c r="HXE164"/>
      <c r="HXF164"/>
      <c r="HXG164"/>
      <c r="HXH164"/>
      <c r="HXI164"/>
      <c r="HXJ164"/>
      <c r="HXK164"/>
      <c r="HXL164"/>
      <c r="HXM164"/>
      <c r="HXN164"/>
      <c r="HXO164"/>
      <c r="HXP164"/>
      <c r="HXQ164"/>
      <c r="HXR164"/>
      <c r="HXS164"/>
      <c r="HXT164"/>
      <c r="HXU164"/>
      <c r="HXV164"/>
      <c r="HXW164"/>
      <c r="HXX164"/>
      <c r="HXY164"/>
      <c r="HXZ164"/>
      <c r="HYA164"/>
      <c r="HYB164"/>
      <c r="HYC164"/>
      <c r="HYD164"/>
      <c r="HYE164"/>
      <c r="HYF164"/>
      <c r="HYG164"/>
      <c r="HYH164"/>
      <c r="HYI164"/>
      <c r="HYJ164"/>
      <c r="HYK164"/>
      <c r="HYL164"/>
      <c r="HYM164"/>
      <c r="HYN164"/>
      <c r="HYO164"/>
      <c r="HYP164"/>
      <c r="HYQ164"/>
      <c r="HYR164"/>
      <c r="HYS164"/>
      <c r="HYT164"/>
      <c r="HYU164"/>
      <c r="HYV164"/>
      <c r="HYW164"/>
      <c r="HYX164"/>
      <c r="HYY164"/>
      <c r="HYZ164"/>
      <c r="HZA164"/>
      <c r="HZB164"/>
      <c r="HZC164"/>
      <c r="HZD164"/>
      <c r="HZE164"/>
      <c r="HZF164"/>
      <c r="HZG164"/>
      <c r="HZH164"/>
      <c r="HZI164"/>
      <c r="HZJ164"/>
      <c r="HZK164"/>
      <c r="HZL164"/>
      <c r="HZM164"/>
      <c r="HZN164"/>
      <c r="HZO164"/>
      <c r="HZP164"/>
      <c r="HZQ164"/>
      <c r="HZR164"/>
      <c r="HZS164"/>
      <c r="HZT164"/>
      <c r="HZU164"/>
      <c r="HZV164"/>
      <c r="HZW164"/>
      <c r="HZX164"/>
      <c r="HZY164"/>
      <c r="HZZ164"/>
      <c r="IAA164"/>
      <c r="IAB164"/>
      <c r="IAC164"/>
      <c r="IAD164"/>
      <c r="IAE164"/>
      <c r="IAF164"/>
      <c r="IAG164"/>
      <c r="IAH164"/>
      <c r="IAI164"/>
      <c r="IAJ164"/>
      <c r="IAK164"/>
      <c r="IAL164"/>
      <c r="IAM164"/>
      <c r="IAN164"/>
      <c r="IAO164"/>
      <c r="IAP164"/>
      <c r="IAQ164"/>
      <c r="IAR164"/>
      <c r="IAS164"/>
      <c r="IAT164"/>
      <c r="IAU164"/>
      <c r="IAV164"/>
      <c r="IAW164"/>
      <c r="IAX164"/>
      <c r="IAY164"/>
      <c r="IAZ164"/>
      <c r="IBA164"/>
      <c r="IBB164"/>
      <c r="IBC164"/>
      <c r="IBD164"/>
      <c r="IBE164"/>
      <c r="IBF164"/>
      <c r="IBG164"/>
      <c r="IBH164"/>
      <c r="IBI164"/>
      <c r="IBJ164"/>
      <c r="IBK164"/>
      <c r="IBL164"/>
      <c r="IBM164"/>
      <c r="IBN164"/>
      <c r="IBO164"/>
      <c r="IBP164"/>
      <c r="IBQ164"/>
      <c r="IBR164"/>
      <c r="IBS164"/>
      <c r="IBT164"/>
      <c r="IBU164"/>
      <c r="IBV164"/>
      <c r="IBW164"/>
      <c r="IBX164"/>
      <c r="IBY164"/>
      <c r="IBZ164"/>
      <c r="ICA164"/>
      <c r="ICB164"/>
      <c r="ICC164"/>
      <c r="ICD164"/>
      <c r="ICE164"/>
      <c r="ICF164"/>
      <c r="ICG164"/>
      <c r="ICH164"/>
      <c r="ICI164"/>
      <c r="ICJ164"/>
      <c r="ICK164"/>
      <c r="ICL164"/>
      <c r="ICM164"/>
      <c r="ICN164"/>
      <c r="ICO164"/>
      <c r="ICP164"/>
      <c r="ICQ164"/>
      <c r="ICR164"/>
      <c r="ICS164"/>
      <c r="ICT164"/>
      <c r="ICU164"/>
      <c r="ICV164"/>
      <c r="ICW164"/>
      <c r="ICX164"/>
      <c r="ICY164"/>
      <c r="ICZ164"/>
      <c r="IDA164"/>
      <c r="IDB164"/>
      <c r="IDC164"/>
      <c r="IDD164"/>
      <c r="IDE164"/>
      <c r="IDF164"/>
      <c r="IDG164"/>
      <c r="IDH164"/>
      <c r="IDI164"/>
      <c r="IDJ164"/>
      <c r="IDK164"/>
      <c r="IDL164"/>
      <c r="IDM164"/>
      <c r="IDN164"/>
      <c r="IDO164"/>
      <c r="IDP164"/>
      <c r="IDQ164"/>
      <c r="IDR164"/>
      <c r="IDS164"/>
      <c r="IDT164"/>
      <c r="IDU164"/>
      <c r="IDV164"/>
      <c r="IDW164"/>
      <c r="IDX164"/>
      <c r="IDY164"/>
      <c r="IDZ164"/>
      <c r="IEA164"/>
      <c r="IEB164"/>
      <c r="IEC164"/>
      <c r="IED164"/>
      <c r="IEE164"/>
      <c r="IEF164"/>
      <c r="IEG164"/>
      <c r="IEH164"/>
      <c r="IEI164"/>
      <c r="IEJ164"/>
      <c r="IEK164"/>
      <c r="IEL164"/>
      <c r="IEM164"/>
      <c r="IEN164"/>
      <c r="IEO164"/>
      <c r="IEP164"/>
      <c r="IEQ164"/>
      <c r="IER164"/>
      <c r="IES164"/>
      <c r="IET164"/>
      <c r="IEU164"/>
      <c r="IEV164"/>
      <c r="IEW164"/>
      <c r="IEX164"/>
      <c r="IEY164"/>
      <c r="IEZ164"/>
      <c r="IFA164"/>
      <c r="IFB164"/>
      <c r="IFC164"/>
      <c r="IFD164"/>
      <c r="IFE164"/>
      <c r="IFF164"/>
      <c r="IFG164"/>
      <c r="IFH164"/>
      <c r="IFI164"/>
      <c r="IFJ164"/>
      <c r="IFK164"/>
      <c r="IFL164"/>
      <c r="IFM164"/>
      <c r="IFN164"/>
      <c r="IFO164"/>
      <c r="IFP164"/>
      <c r="IFQ164"/>
      <c r="IFR164"/>
      <c r="IFS164"/>
      <c r="IFT164"/>
      <c r="IFU164"/>
      <c r="IFV164"/>
      <c r="IFW164"/>
      <c r="IFX164"/>
      <c r="IFY164"/>
      <c r="IFZ164"/>
      <c r="IGA164"/>
      <c r="IGB164"/>
      <c r="IGC164"/>
      <c r="IGD164"/>
      <c r="IGE164"/>
      <c r="IGF164"/>
      <c r="IGG164"/>
      <c r="IGH164"/>
      <c r="IGI164"/>
      <c r="IGJ164"/>
      <c r="IGK164"/>
      <c r="IGL164"/>
      <c r="IGM164"/>
      <c r="IGN164"/>
      <c r="IGO164"/>
      <c r="IGP164"/>
      <c r="IGQ164"/>
      <c r="IGR164"/>
      <c r="IGS164"/>
      <c r="IGT164"/>
      <c r="IGU164"/>
      <c r="IGV164"/>
      <c r="IGW164"/>
      <c r="IGX164"/>
      <c r="IGY164"/>
      <c r="IGZ164"/>
      <c r="IHA164"/>
      <c r="IHB164"/>
      <c r="IHC164"/>
      <c r="IHD164"/>
      <c r="IHE164"/>
      <c r="IHF164"/>
      <c r="IHG164"/>
      <c r="IHH164"/>
      <c r="IHI164"/>
      <c r="IHJ164"/>
      <c r="IHK164"/>
      <c r="IHL164"/>
      <c r="IHM164"/>
      <c r="IHN164"/>
      <c r="IHO164"/>
      <c r="IHP164"/>
      <c r="IHQ164"/>
      <c r="IHR164"/>
      <c r="IHS164"/>
      <c r="IHT164"/>
      <c r="IHU164"/>
      <c r="IHV164"/>
      <c r="IHW164"/>
      <c r="IHX164"/>
      <c r="IHY164"/>
      <c r="IHZ164"/>
      <c r="IIA164"/>
      <c r="IIB164"/>
      <c r="IIC164"/>
      <c r="IID164"/>
      <c r="IIE164"/>
      <c r="IIF164"/>
      <c r="IIG164"/>
      <c r="IIH164"/>
      <c r="III164"/>
      <c r="IIJ164"/>
      <c r="IIK164"/>
      <c r="IIL164"/>
      <c r="IIM164"/>
      <c r="IIN164"/>
      <c r="IIO164"/>
      <c r="IIP164"/>
      <c r="IIQ164"/>
      <c r="IIR164"/>
      <c r="IIS164"/>
      <c r="IIT164"/>
      <c r="IIU164"/>
      <c r="IIV164"/>
      <c r="IIW164"/>
      <c r="IIX164"/>
      <c r="IIY164"/>
      <c r="IIZ164"/>
      <c r="IJA164"/>
      <c r="IJB164"/>
      <c r="IJC164"/>
      <c r="IJD164"/>
      <c r="IJE164"/>
      <c r="IJF164"/>
      <c r="IJG164"/>
      <c r="IJH164"/>
      <c r="IJI164"/>
      <c r="IJJ164"/>
      <c r="IJK164"/>
      <c r="IJL164"/>
      <c r="IJM164"/>
      <c r="IJN164"/>
      <c r="IJO164"/>
      <c r="IJP164"/>
      <c r="IJQ164"/>
      <c r="IJR164"/>
      <c r="IJS164"/>
      <c r="IJT164"/>
      <c r="IJU164"/>
      <c r="IJV164"/>
      <c r="IJW164"/>
      <c r="IJX164"/>
      <c r="IJY164"/>
      <c r="IJZ164"/>
      <c r="IKA164"/>
      <c r="IKB164"/>
      <c r="IKC164"/>
      <c r="IKD164"/>
      <c r="IKE164"/>
      <c r="IKF164"/>
      <c r="IKG164"/>
      <c r="IKH164"/>
      <c r="IKI164"/>
      <c r="IKJ164"/>
      <c r="IKK164"/>
      <c r="IKL164"/>
      <c r="IKM164"/>
      <c r="IKN164"/>
      <c r="IKO164"/>
      <c r="IKP164"/>
      <c r="IKQ164"/>
      <c r="IKR164"/>
      <c r="IKS164"/>
      <c r="IKT164"/>
      <c r="IKU164"/>
      <c r="IKV164"/>
      <c r="IKW164"/>
      <c r="IKX164"/>
      <c r="IKY164"/>
      <c r="IKZ164"/>
      <c r="ILA164"/>
      <c r="ILB164"/>
      <c r="ILC164"/>
      <c r="ILD164"/>
      <c r="ILE164"/>
      <c r="ILF164"/>
      <c r="ILG164"/>
      <c r="ILH164"/>
      <c r="ILI164"/>
      <c r="ILJ164"/>
      <c r="ILK164"/>
      <c r="ILL164"/>
      <c r="ILM164"/>
      <c r="ILN164"/>
      <c r="ILO164"/>
      <c r="ILP164"/>
      <c r="ILQ164"/>
      <c r="ILR164"/>
      <c r="ILS164"/>
      <c r="ILT164"/>
      <c r="ILU164"/>
      <c r="ILV164"/>
      <c r="ILW164"/>
      <c r="ILX164"/>
      <c r="ILY164"/>
      <c r="ILZ164"/>
      <c r="IMA164"/>
      <c r="IMB164"/>
      <c r="IMC164"/>
      <c r="IMD164"/>
      <c r="IME164"/>
      <c r="IMF164"/>
      <c r="IMG164"/>
      <c r="IMH164"/>
      <c r="IMI164"/>
      <c r="IMJ164"/>
      <c r="IMK164"/>
      <c r="IML164"/>
      <c r="IMM164"/>
      <c r="IMN164"/>
      <c r="IMO164"/>
      <c r="IMP164"/>
      <c r="IMQ164"/>
      <c r="IMR164"/>
      <c r="IMS164"/>
      <c r="IMT164"/>
      <c r="IMU164"/>
      <c r="IMV164"/>
      <c r="IMW164"/>
      <c r="IMX164"/>
      <c r="IMY164"/>
      <c r="IMZ164"/>
      <c r="INA164"/>
      <c r="INB164"/>
      <c r="INC164"/>
      <c r="IND164"/>
      <c r="INE164"/>
      <c r="INF164"/>
      <c r="ING164"/>
      <c r="INH164"/>
      <c r="INI164"/>
      <c r="INJ164"/>
      <c r="INK164"/>
      <c r="INL164"/>
      <c r="INM164"/>
      <c r="INN164"/>
      <c r="INO164"/>
      <c r="INP164"/>
      <c r="INQ164"/>
      <c r="INR164"/>
      <c r="INS164"/>
      <c r="INT164"/>
      <c r="INU164"/>
      <c r="INV164"/>
      <c r="INW164"/>
      <c r="INX164"/>
      <c r="INY164"/>
      <c r="INZ164"/>
      <c r="IOA164"/>
      <c r="IOB164"/>
      <c r="IOC164"/>
      <c r="IOD164"/>
      <c r="IOE164"/>
      <c r="IOF164"/>
      <c r="IOG164"/>
      <c r="IOH164"/>
      <c r="IOI164"/>
      <c r="IOJ164"/>
      <c r="IOK164"/>
      <c r="IOL164"/>
      <c r="IOM164"/>
      <c r="ION164"/>
      <c r="IOO164"/>
      <c r="IOP164"/>
      <c r="IOQ164"/>
      <c r="IOR164"/>
      <c r="IOS164"/>
      <c r="IOT164"/>
      <c r="IOU164"/>
      <c r="IOV164"/>
      <c r="IOW164"/>
      <c r="IOX164"/>
      <c r="IOY164"/>
      <c r="IOZ164"/>
      <c r="IPA164"/>
      <c r="IPB164"/>
      <c r="IPC164"/>
      <c r="IPD164"/>
      <c r="IPE164"/>
      <c r="IPF164"/>
      <c r="IPG164"/>
      <c r="IPH164"/>
      <c r="IPI164"/>
      <c r="IPJ164"/>
      <c r="IPK164"/>
      <c r="IPL164"/>
      <c r="IPM164"/>
      <c r="IPN164"/>
      <c r="IPO164"/>
      <c r="IPP164"/>
      <c r="IPQ164"/>
      <c r="IPR164"/>
      <c r="IPS164"/>
      <c r="IPT164"/>
      <c r="IPU164"/>
      <c r="IPV164"/>
      <c r="IPW164"/>
      <c r="IPX164"/>
      <c r="IPY164"/>
      <c r="IPZ164"/>
      <c r="IQA164"/>
      <c r="IQB164"/>
      <c r="IQC164"/>
      <c r="IQD164"/>
      <c r="IQE164"/>
      <c r="IQF164"/>
      <c r="IQG164"/>
      <c r="IQH164"/>
      <c r="IQI164"/>
      <c r="IQJ164"/>
      <c r="IQK164"/>
      <c r="IQL164"/>
      <c r="IQM164"/>
      <c r="IQN164"/>
      <c r="IQO164"/>
      <c r="IQP164"/>
      <c r="IQQ164"/>
      <c r="IQR164"/>
      <c r="IQS164"/>
      <c r="IQT164"/>
      <c r="IQU164"/>
      <c r="IQV164"/>
      <c r="IQW164"/>
      <c r="IQX164"/>
      <c r="IQY164"/>
      <c r="IQZ164"/>
      <c r="IRA164"/>
      <c r="IRB164"/>
      <c r="IRC164"/>
      <c r="IRD164"/>
      <c r="IRE164"/>
      <c r="IRF164"/>
      <c r="IRG164"/>
      <c r="IRH164"/>
      <c r="IRI164"/>
      <c r="IRJ164"/>
      <c r="IRK164"/>
      <c r="IRL164"/>
      <c r="IRM164"/>
      <c r="IRN164"/>
      <c r="IRO164"/>
      <c r="IRP164"/>
      <c r="IRQ164"/>
      <c r="IRR164"/>
      <c r="IRS164"/>
      <c r="IRT164"/>
      <c r="IRU164"/>
      <c r="IRV164"/>
      <c r="IRW164"/>
      <c r="IRX164"/>
      <c r="IRY164"/>
      <c r="IRZ164"/>
      <c r="ISA164"/>
      <c r="ISB164"/>
      <c r="ISC164"/>
      <c r="ISD164"/>
      <c r="ISE164"/>
      <c r="ISF164"/>
      <c r="ISG164"/>
      <c r="ISH164"/>
      <c r="ISI164"/>
      <c r="ISJ164"/>
      <c r="ISK164"/>
      <c r="ISL164"/>
      <c r="ISM164"/>
      <c r="ISN164"/>
      <c r="ISO164"/>
      <c r="ISP164"/>
      <c r="ISQ164"/>
      <c r="ISR164"/>
      <c r="ISS164"/>
      <c r="IST164"/>
      <c r="ISU164"/>
      <c r="ISV164"/>
      <c r="ISW164"/>
      <c r="ISX164"/>
      <c r="ISY164"/>
      <c r="ISZ164"/>
      <c r="ITA164"/>
      <c r="ITB164"/>
      <c r="ITC164"/>
      <c r="ITD164"/>
      <c r="ITE164"/>
      <c r="ITF164"/>
      <c r="ITG164"/>
      <c r="ITH164"/>
      <c r="ITI164"/>
      <c r="ITJ164"/>
      <c r="ITK164"/>
      <c r="ITL164"/>
      <c r="ITM164"/>
      <c r="ITN164"/>
      <c r="ITO164"/>
      <c r="ITP164"/>
      <c r="ITQ164"/>
      <c r="ITR164"/>
      <c r="ITS164"/>
      <c r="ITT164"/>
      <c r="ITU164"/>
      <c r="ITV164"/>
      <c r="ITW164"/>
      <c r="ITX164"/>
      <c r="ITY164"/>
      <c r="ITZ164"/>
      <c r="IUA164"/>
      <c r="IUB164"/>
      <c r="IUC164"/>
      <c r="IUD164"/>
      <c r="IUE164"/>
      <c r="IUF164"/>
      <c r="IUG164"/>
      <c r="IUH164"/>
      <c r="IUI164"/>
      <c r="IUJ164"/>
      <c r="IUK164"/>
      <c r="IUL164"/>
      <c r="IUM164"/>
      <c r="IUN164"/>
      <c r="IUO164"/>
      <c r="IUP164"/>
      <c r="IUQ164"/>
      <c r="IUR164"/>
      <c r="IUS164"/>
      <c r="IUT164"/>
      <c r="IUU164"/>
      <c r="IUV164"/>
      <c r="IUW164"/>
      <c r="IUX164"/>
      <c r="IUY164"/>
      <c r="IUZ164"/>
      <c r="IVA164"/>
      <c r="IVB164"/>
      <c r="IVC164"/>
      <c r="IVD164"/>
      <c r="IVE164"/>
      <c r="IVF164"/>
      <c r="IVG164"/>
      <c r="IVH164"/>
      <c r="IVI164"/>
      <c r="IVJ164"/>
      <c r="IVK164"/>
      <c r="IVL164"/>
      <c r="IVM164"/>
      <c r="IVN164"/>
      <c r="IVO164"/>
      <c r="IVP164"/>
      <c r="IVQ164"/>
      <c r="IVR164"/>
      <c r="IVS164"/>
      <c r="IVT164"/>
      <c r="IVU164"/>
      <c r="IVV164"/>
      <c r="IVW164"/>
      <c r="IVX164"/>
      <c r="IVY164"/>
      <c r="IVZ164"/>
      <c r="IWA164"/>
      <c r="IWB164"/>
      <c r="IWC164"/>
      <c r="IWD164"/>
      <c r="IWE164"/>
      <c r="IWF164"/>
      <c r="IWG164"/>
      <c r="IWH164"/>
      <c r="IWI164"/>
      <c r="IWJ164"/>
      <c r="IWK164"/>
      <c r="IWL164"/>
      <c r="IWM164"/>
      <c r="IWN164"/>
      <c r="IWO164"/>
      <c r="IWP164"/>
      <c r="IWQ164"/>
      <c r="IWR164"/>
      <c r="IWS164"/>
      <c r="IWT164"/>
      <c r="IWU164"/>
      <c r="IWV164"/>
      <c r="IWW164"/>
      <c r="IWX164"/>
      <c r="IWY164"/>
      <c r="IWZ164"/>
      <c r="IXA164"/>
      <c r="IXB164"/>
      <c r="IXC164"/>
      <c r="IXD164"/>
      <c r="IXE164"/>
      <c r="IXF164"/>
      <c r="IXG164"/>
      <c r="IXH164"/>
      <c r="IXI164"/>
      <c r="IXJ164"/>
      <c r="IXK164"/>
      <c r="IXL164"/>
      <c r="IXM164"/>
      <c r="IXN164"/>
      <c r="IXO164"/>
      <c r="IXP164"/>
      <c r="IXQ164"/>
      <c r="IXR164"/>
      <c r="IXS164"/>
      <c r="IXT164"/>
      <c r="IXU164"/>
      <c r="IXV164"/>
      <c r="IXW164"/>
      <c r="IXX164"/>
      <c r="IXY164"/>
      <c r="IXZ164"/>
      <c r="IYA164"/>
      <c r="IYB164"/>
      <c r="IYC164"/>
      <c r="IYD164"/>
      <c r="IYE164"/>
      <c r="IYF164"/>
      <c r="IYG164"/>
      <c r="IYH164"/>
      <c r="IYI164"/>
      <c r="IYJ164"/>
      <c r="IYK164"/>
      <c r="IYL164"/>
      <c r="IYM164"/>
      <c r="IYN164"/>
      <c r="IYO164"/>
      <c r="IYP164"/>
      <c r="IYQ164"/>
      <c r="IYR164"/>
      <c r="IYS164"/>
      <c r="IYT164"/>
      <c r="IYU164"/>
      <c r="IYV164"/>
      <c r="IYW164"/>
      <c r="IYX164"/>
      <c r="IYY164"/>
      <c r="IYZ164"/>
      <c r="IZA164"/>
      <c r="IZB164"/>
      <c r="IZC164"/>
      <c r="IZD164"/>
      <c r="IZE164"/>
      <c r="IZF164"/>
      <c r="IZG164"/>
      <c r="IZH164"/>
      <c r="IZI164"/>
      <c r="IZJ164"/>
      <c r="IZK164"/>
      <c r="IZL164"/>
      <c r="IZM164"/>
      <c r="IZN164"/>
      <c r="IZO164"/>
      <c r="IZP164"/>
      <c r="IZQ164"/>
      <c r="IZR164"/>
      <c r="IZS164"/>
      <c r="IZT164"/>
      <c r="IZU164"/>
      <c r="IZV164"/>
      <c r="IZW164"/>
      <c r="IZX164"/>
      <c r="IZY164"/>
      <c r="IZZ164"/>
      <c r="JAA164"/>
      <c r="JAB164"/>
      <c r="JAC164"/>
      <c r="JAD164"/>
      <c r="JAE164"/>
      <c r="JAF164"/>
      <c r="JAG164"/>
      <c r="JAH164"/>
      <c r="JAI164"/>
      <c r="JAJ164"/>
      <c r="JAK164"/>
      <c r="JAL164"/>
      <c r="JAM164"/>
      <c r="JAN164"/>
      <c r="JAO164"/>
      <c r="JAP164"/>
      <c r="JAQ164"/>
      <c r="JAR164"/>
      <c r="JAS164"/>
      <c r="JAT164"/>
      <c r="JAU164"/>
      <c r="JAV164"/>
      <c r="JAW164"/>
      <c r="JAX164"/>
      <c r="JAY164"/>
      <c r="JAZ164"/>
      <c r="JBA164"/>
      <c r="JBB164"/>
      <c r="JBC164"/>
      <c r="JBD164"/>
      <c r="JBE164"/>
      <c r="JBF164"/>
      <c r="JBG164"/>
      <c r="JBH164"/>
      <c r="JBI164"/>
      <c r="JBJ164"/>
      <c r="JBK164"/>
      <c r="JBL164"/>
      <c r="JBM164"/>
      <c r="JBN164"/>
      <c r="JBO164"/>
      <c r="JBP164"/>
      <c r="JBQ164"/>
      <c r="JBR164"/>
      <c r="JBS164"/>
      <c r="JBT164"/>
      <c r="JBU164"/>
      <c r="JBV164"/>
      <c r="JBW164"/>
      <c r="JBX164"/>
      <c r="JBY164"/>
      <c r="JBZ164"/>
      <c r="JCA164"/>
      <c r="JCB164"/>
      <c r="JCC164"/>
      <c r="JCD164"/>
      <c r="JCE164"/>
      <c r="JCF164"/>
      <c r="JCG164"/>
      <c r="JCH164"/>
      <c r="JCI164"/>
      <c r="JCJ164"/>
      <c r="JCK164"/>
      <c r="JCL164"/>
      <c r="JCM164"/>
      <c r="JCN164"/>
      <c r="JCO164"/>
      <c r="JCP164"/>
      <c r="JCQ164"/>
      <c r="JCR164"/>
      <c r="JCS164"/>
      <c r="JCT164"/>
      <c r="JCU164"/>
      <c r="JCV164"/>
      <c r="JCW164"/>
      <c r="JCX164"/>
      <c r="JCY164"/>
      <c r="JCZ164"/>
      <c r="JDA164"/>
      <c r="JDB164"/>
      <c r="JDC164"/>
      <c r="JDD164"/>
      <c r="JDE164"/>
      <c r="JDF164"/>
      <c r="JDG164"/>
      <c r="JDH164"/>
      <c r="JDI164"/>
      <c r="JDJ164"/>
      <c r="JDK164"/>
      <c r="JDL164"/>
      <c r="JDM164"/>
      <c r="JDN164"/>
      <c r="JDO164"/>
      <c r="JDP164"/>
      <c r="JDQ164"/>
      <c r="JDR164"/>
      <c r="JDS164"/>
      <c r="JDT164"/>
      <c r="JDU164"/>
      <c r="JDV164"/>
      <c r="JDW164"/>
      <c r="JDX164"/>
      <c r="JDY164"/>
      <c r="JDZ164"/>
      <c r="JEA164"/>
      <c r="JEB164"/>
      <c r="JEC164"/>
      <c r="JED164"/>
      <c r="JEE164"/>
      <c r="JEF164"/>
      <c r="JEG164"/>
      <c r="JEH164"/>
      <c r="JEI164"/>
      <c r="JEJ164"/>
      <c r="JEK164"/>
      <c r="JEL164"/>
      <c r="JEM164"/>
      <c r="JEN164"/>
      <c r="JEO164"/>
      <c r="JEP164"/>
      <c r="JEQ164"/>
      <c r="JER164"/>
      <c r="JES164"/>
      <c r="JET164"/>
      <c r="JEU164"/>
      <c r="JEV164"/>
      <c r="JEW164"/>
      <c r="JEX164"/>
      <c r="JEY164"/>
      <c r="JEZ164"/>
      <c r="JFA164"/>
      <c r="JFB164"/>
      <c r="JFC164"/>
      <c r="JFD164"/>
      <c r="JFE164"/>
      <c r="JFF164"/>
      <c r="JFG164"/>
      <c r="JFH164"/>
      <c r="JFI164"/>
      <c r="JFJ164"/>
      <c r="JFK164"/>
      <c r="JFL164"/>
      <c r="JFM164"/>
      <c r="JFN164"/>
      <c r="JFO164"/>
      <c r="JFP164"/>
      <c r="JFQ164"/>
      <c r="JFR164"/>
      <c r="JFS164"/>
      <c r="JFT164"/>
      <c r="JFU164"/>
      <c r="JFV164"/>
      <c r="JFW164"/>
      <c r="JFX164"/>
      <c r="JFY164"/>
      <c r="JFZ164"/>
      <c r="JGA164"/>
      <c r="JGB164"/>
      <c r="JGC164"/>
      <c r="JGD164"/>
      <c r="JGE164"/>
      <c r="JGF164"/>
      <c r="JGG164"/>
      <c r="JGH164"/>
      <c r="JGI164"/>
      <c r="JGJ164"/>
      <c r="JGK164"/>
      <c r="JGL164"/>
      <c r="JGM164"/>
      <c r="JGN164"/>
      <c r="JGO164"/>
      <c r="JGP164"/>
      <c r="JGQ164"/>
      <c r="JGR164"/>
      <c r="JGS164"/>
      <c r="JGT164"/>
      <c r="JGU164"/>
      <c r="JGV164"/>
      <c r="JGW164"/>
      <c r="JGX164"/>
      <c r="JGY164"/>
      <c r="JGZ164"/>
      <c r="JHA164"/>
      <c r="JHB164"/>
      <c r="JHC164"/>
      <c r="JHD164"/>
      <c r="JHE164"/>
      <c r="JHF164"/>
      <c r="JHG164"/>
      <c r="JHH164"/>
      <c r="JHI164"/>
      <c r="JHJ164"/>
      <c r="JHK164"/>
      <c r="JHL164"/>
      <c r="JHM164"/>
      <c r="JHN164"/>
      <c r="JHO164"/>
      <c r="JHP164"/>
      <c r="JHQ164"/>
      <c r="JHR164"/>
      <c r="JHS164"/>
      <c r="JHT164"/>
      <c r="JHU164"/>
      <c r="JHV164"/>
      <c r="JHW164"/>
      <c r="JHX164"/>
      <c r="JHY164"/>
      <c r="JHZ164"/>
      <c r="JIA164"/>
      <c r="JIB164"/>
      <c r="JIC164"/>
      <c r="JID164"/>
      <c r="JIE164"/>
      <c r="JIF164"/>
      <c r="JIG164"/>
      <c r="JIH164"/>
      <c r="JII164"/>
      <c r="JIJ164"/>
      <c r="JIK164"/>
      <c r="JIL164"/>
      <c r="JIM164"/>
      <c r="JIN164"/>
      <c r="JIO164"/>
      <c r="JIP164"/>
      <c r="JIQ164"/>
      <c r="JIR164"/>
      <c r="JIS164"/>
      <c r="JIT164"/>
      <c r="JIU164"/>
      <c r="JIV164"/>
      <c r="JIW164"/>
      <c r="JIX164"/>
      <c r="JIY164"/>
      <c r="JIZ164"/>
      <c r="JJA164"/>
      <c r="JJB164"/>
      <c r="JJC164"/>
      <c r="JJD164"/>
      <c r="JJE164"/>
      <c r="JJF164"/>
      <c r="JJG164"/>
      <c r="JJH164"/>
      <c r="JJI164"/>
      <c r="JJJ164"/>
      <c r="JJK164"/>
      <c r="JJL164"/>
      <c r="JJM164"/>
      <c r="JJN164"/>
      <c r="JJO164"/>
      <c r="JJP164"/>
      <c r="JJQ164"/>
      <c r="JJR164"/>
      <c r="JJS164"/>
      <c r="JJT164"/>
      <c r="JJU164"/>
      <c r="JJV164"/>
      <c r="JJW164"/>
      <c r="JJX164"/>
      <c r="JJY164"/>
      <c r="JJZ164"/>
      <c r="JKA164"/>
      <c r="JKB164"/>
      <c r="JKC164"/>
      <c r="JKD164"/>
      <c r="JKE164"/>
      <c r="JKF164"/>
      <c r="JKG164"/>
      <c r="JKH164"/>
      <c r="JKI164"/>
      <c r="JKJ164"/>
      <c r="JKK164"/>
      <c r="JKL164"/>
      <c r="JKM164"/>
      <c r="JKN164"/>
      <c r="JKO164"/>
      <c r="JKP164"/>
      <c r="JKQ164"/>
      <c r="JKR164"/>
      <c r="JKS164"/>
      <c r="JKT164"/>
      <c r="JKU164"/>
      <c r="JKV164"/>
      <c r="JKW164"/>
      <c r="JKX164"/>
      <c r="JKY164"/>
      <c r="JKZ164"/>
      <c r="JLA164"/>
      <c r="JLB164"/>
      <c r="JLC164"/>
      <c r="JLD164"/>
      <c r="JLE164"/>
      <c r="JLF164"/>
      <c r="JLG164"/>
      <c r="JLH164"/>
      <c r="JLI164"/>
      <c r="JLJ164"/>
      <c r="JLK164"/>
      <c r="JLL164"/>
      <c r="JLM164"/>
      <c r="JLN164"/>
      <c r="JLO164"/>
      <c r="JLP164"/>
      <c r="JLQ164"/>
      <c r="JLR164"/>
      <c r="JLS164"/>
      <c r="JLT164"/>
      <c r="JLU164"/>
      <c r="JLV164"/>
      <c r="JLW164"/>
      <c r="JLX164"/>
      <c r="JLY164"/>
      <c r="JLZ164"/>
      <c r="JMA164"/>
      <c r="JMB164"/>
      <c r="JMC164"/>
      <c r="JMD164"/>
      <c r="JME164"/>
      <c r="JMF164"/>
      <c r="JMG164"/>
      <c r="JMH164"/>
      <c r="JMI164"/>
      <c r="JMJ164"/>
      <c r="JMK164"/>
      <c r="JML164"/>
      <c r="JMM164"/>
      <c r="JMN164"/>
      <c r="JMO164"/>
      <c r="JMP164"/>
      <c r="JMQ164"/>
      <c r="JMR164"/>
      <c r="JMS164"/>
      <c r="JMT164"/>
      <c r="JMU164"/>
      <c r="JMV164"/>
      <c r="JMW164"/>
      <c r="JMX164"/>
      <c r="JMY164"/>
      <c r="JMZ164"/>
      <c r="JNA164"/>
      <c r="JNB164"/>
      <c r="JNC164"/>
      <c r="JND164"/>
      <c r="JNE164"/>
      <c r="JNF164"/>
      <c r="JNG164"/>
      <c r="JNH164"/>
      <c r="JNI164"/>
      <c r="JNJ164"/>
      <c r="JNK164"/>
      <c r="JNL164"/>
      <c r="JNM164"/>
      <c r="JNN164"/>
      <c r="JNO164"/>
      <c r="JNP164"/>
      <c r="JNQ164"/>
      <c r="JNR164"/>
      <c r="JNS164"/>
      <c r="JNT164"/>
      <c r="JNU164"/>
      <c r="JNV164"/>
      <c r="JNW164"/>
      <c r="JNX164"/>
      <c r="JNY164"/>
      <c r="JNZ164"/>
      <c r="JOA164"/>
      <c r="JOB164"/>
      <c r="JOC164"/>
      <c r="JOD164"/>
      <c r="JOE164"/>
      <c r="JOF164"/>
      <c r="JOG164"/>
      <c r="JOH164"/>
      <c r="JOI164"/>
      <c r="JOJ164"/>
      <c r="JOK164"/>
      <c r="JOL164"/>
      <c r="JOM164"/>
      <c r="JON164"/>
      <c r="JOO164"/>
      <c r="JOP164"/>
      <c r="JOQ164"/>
      <c r="JOR164"/>
      <c r="JOS164"/>
      <c r="JOT164"/>
      <c r="JOU164"/>
      <c r="JOV164"/>
      <c r="JOW164"/>
      <c r="JOX164"/>
      <c r="JOY164"/>
      <c r="JOZ164"/>
      <c r="JPA164"/>
      <c r="JPB164"/>
      <c r="JPC164"/>
      <c r="JPD164"/>
      <c r="JPE164"/>
      <c r="JPF164"/>
      <c r="JPG164"/>
      <c r="JPH164"/>
      <c r="JPI164"/>
      <c r="JPJ164"/>
      <c r="JPK164"/>
      <c r="JPL164"/>
      <c r="JPM164"/>
      <c r="JPN164"/>
      <c r="JPO164"/>
      <c r="JPP164"/>
      <c r="JPQ164"/>
      <c r="JPR164"/>
      <c r="JPS164"/>
      <c r="JPT164"/>
      <c r="JPU164"/>
      <c r="JPV164"/>
      <c r="JPW164"/>
      <c r="JPX164"/>
      <c r="JPY164"/>
      <c r="JPZ164"/>
      <c r="JQA164"/>
      <c r="JQB164"/>
      <c r="JQC164"/>
      <c r="JQD164"/>
      <c r="JQE164"/>
      <c r="JQF164"/>
      <c r="JQG164"/>
      <c r="JQH164"/>
      <c r="JQI164"/>
      <c r="JQJ164"/>
      <c r="JQK164"/>
      <c r="JQL164"/>
      <c r="JQM164"/>
      <c r="JQN164"/>
      <c r="JQO164"/>
      <c r="JQP164"/>
      <c r="JQQ164"/>
      <c r="JQR164"/>
      <c r="JQS164"/>
      <c r="JQT164"/>
      <c r="JQU164"/>
      <c r="JQV164"/>
      <c r="JQW164"/>
      <c r="JQX164"/>
      <c r="JQY164"/>
      <c r="JQZ164"/>
      <c r="JRA164"/>
      <c r="JRB164"/>
      <c r="JRC164"/>
      <c r="JRD164"/>
      <c r="JRE164"/>
      <c r="JRF164"/>
      <c r="JRG164"/>
      <c r="JRH164"/>
      <c r="JRI164"/>
      <c r="JRJ164"/>
      <c r="JRK164"/>
      <c r="JRL164"/>
      <c r="JRM164"/>
      <c r="JRN164"/>
      <c r="JRO164"/>
      <c r="JRP164"/>
      <c r="JRQ164"/>
      <c r="JRR164"/>
      <c r="JRS164"/>
      <c r="JRT164"/>
      <c r="JRU164"/>
      <c r="JRV164"/>
      <c r="JRW164"/>
      <c r="JRX164"/>
      <c r="JRY164"/>
      <c r="JRZ164"/>
      <c r="JSA164"/>
      <c r="JSB164"/>
      <c r="JSC164"/>
      <c r="JSD164"/>
      <c r="JSE164"/>
      <c r="JSF164"/>
      <c r="JSG164"/>
      <c r="JSH164"/>
      <c r="JSI164"/>
      <c r="JSJ164"/>
      <c r="JSK164"/>
      <c r="JSL164"/>
      <c r="JSM164"/>
      <c r="JSN164"/>
      <c r="JSO164"/>
      <c r="JSP164"/>
      <c r="JSQ164"/>
      <c r="JSR164"/>
      <c r="JSS164"/>
      <c r="JST164"/>
      <c r="JSU164"/>
      <c r="JSV164"/>
      <c r="JSW164"/>
      <c r="JSX164"/>
      <c r="JSY164"/>
      <c r="JSZ164"/>
      <c r="JTA164"/>
      <c r="JTB164"/>
      <c r="JTC164"/>
      <c r="JTD164"/>
      <c r="JTE164"/>
      <c r="JTF164"/>
      <c r="JTG164"/>
      <c r="JTH164"/>
      <c r="JTI164"/>
      <c r="JTJ164"/>
      <c r="JTK164"/>
      <c r="JTL164"/>
      <c r="JTM164"/>
      <c r="JTN164"/>
      <c r="JTO164"/>
      <c r="JTP164"/>
      <c r="JTQ164"/>
      <c r="JTR164"/>
      <c r="JTS164"/>
      <c r="JTT164"/>
      <c r="JTU164"/>
      <c r="JTV164"/>
      <c r="JTW164"/>
      <c r="JTX164"/>
      <c r="JTY164"/>
      <c r="JTZ164"/>
      <c r="JUA164"/>
      <c r="JUB164"/>
      <c r="JUC164"/>
      <c r="JUD164"/>
      <c r="JUE164"/>
      <c r="JUF164"/>
      <c r="JUG164"/>
      <c r="JUH164"/>
      <c r="JUI164"/>
      <c r="JUJ164"/>
      <c r="JUK164"/>
      <c r="JUL164"/>
      <c r="JUM164"/>
      <c r="JUN164"/>
      <c r="JUO164"/>
      <c r="JUP164"/>
      <c r="JUQ164"/>
      <c r="JUR164"/>
      <c r="JUS164"/>
      <c r="JUT164"/>
      <c r="JUU164"/>
      <c r="JUV164"/>
      <c r="JUW164"/>
      <c r="JUX164"/>
      <c r="JUY164"/>
      <c r="JUZ164"/>
      <c r="JVA164"/>
      <c r="JVB164"/>
      <c r="JVC164"/>
      <c r="JVD164"/>
      <c r="JVE164"/>
      <c r="JVF164"/>
      <c r="JVG164"/>
      <c r="JVH164"/>
      <c r="JVI164"/>
      <c r="JVJ164"/>
      <c r="JVK164"/>
      <c r="JVL164"/>
      <c r="JVM164"/>
      <c r="JVN164"/>
      <c r="JVO164"/>
      <c r="JVP164"/>
      <c r="JVQ164"/>
      <c r="JVR164"/>
      <c r="JVS164"/>
      <c r="JVT164"/>
      <c r="JVU164"/>
      <c r="JVV164"/>
      <c r="JVW164"/>
      <c r="JVX164"/>
      <c r="JVY164"/>
      <c r="JVZ164"/>
      <c r="JWA164"/>
      <c r="JWB164"/>
      <c r="JWC164"/>
      <c r="JWD164"/>
      <c r="JWE164"/>
      <c r="JWF164"/>
      <c r="JWG164"/>
      <c r="JWH164"/>
      <c r="JWI164"/>
      <c r="JWJ164"/>
      <c r="JWK164"/>
      <c r="JWL164"/>
      <c r="JWM164"/>
      <c r="JWN164"/>
      <c r="JWO164"/>
      <c r="JWP164"/>
      <c r="JWQ164"/>
      <c r="JWR164"/>
      <c r="JWS164"/>
      <c r="JWT164"/>
      <c r="JWU164"/>
      <c r="JWV164"/>
      <c r="JWW164"/>
      <c r="JWX164"/>
      <c r="JWY164"/>
      <c r="JWZ164"/>
      <c r="JXA164"/>
      <c r="JXB164"/>
      <c r="JXC164"/>
      <c r="JXD164"/>
      <c r="JXE164"/>
      <c r="JXF164"/>
      <c r="JXG164"/>
      <c r="JXH164"/>
      <c r="JXI164"/>
      <c r="JXJ164"/>
      <c r="JXK164"/>
      <c r="JXL164"/>
      <c r="JXM164"/>
      <c r="JXN164"/>
      <c r="JXO164"/>
      <c r="JXP164"/>
      <c r="JXQ164"/>
      <c r="JXR164"/>
      <c r="JXS164"/>
      <c r="JXT164"/>
      <c r="JXU164"/>
      <c r="JXV164"/>
      <c r="JXW164"/>
      <c r="JXX164"/>
      <c r="JXY164"/>
      <c r="JXZ164"/>
      <c r="JYA164"/>
      <c r="JYB164"/>
      <c r="JYC164"/>
      <c r="JYD164"/>
      <c r="JYE164"/>
      <c r="JYF164"/>
      <c r="JYG164"/>
      <c r="JYH164"/>
      <c r="JYI164"/>
      <c r="JYJ164"/>
      <c r="JYK164"/>
      <c r="JYL164"/>
      <c r="JYM164"/>
      <c r="JYN164"/>
      <c r="JYO164"/>
      <c r="JYP164"/>
      <c r="JYQ164"/>
      <c r="JYR164"/>
      <c r="JYS164"/>
      <c r="JYT164"/>
      <c r="JYU164"/>
      <c r="JYV164"/>
      <c r="JYW164"/>
      <c r="JYX164"/>
      <c r="JYY164"/>
      <c r="JYZ164"/>
      <c r="JZA164"/>
      <c r="JZB164"/>
      <c r="JZC164"/>
      <c r="JZD164"/>
      <c r="JZE164"/>
      <c r="JZF164"/>
      <c r="JZG164"/>
      <c r="JZH164"/>
      <c r="JZI164"/>
      <c r="JZJ164"/>
      <c r="JZK164"/>
      <c r="JZL164"/>
      <c r="JZM164"/>
      <c r="JZN164"/>
      <c r="JZO164"/>
      <c r="JZP164"/>
      <c r="JZQ164"/>
      <c r="JZR164"/>
      <c r="JZS164"/>
      <c r="JZT164"/>
      <c r="JZU164"/>
      <c r="JZV164"/>
      <c r="JZW164"/>
      <c r="JZX164"/>
      <c r="JZY164"/>
      <c r="JZZ164"/>
      <c r="KAA164"/>
      <c r="KAB164"/>
      <c r="KAC164"/>
      <c r="KAD164"/>
      <c r="KAE164"/>
      <c r="KAF164"/>
      <c r="KAG164"/>
      <c r="KAH164"/>
      <c r="KAI164"/>
      <c r="KAJ164"/>
      <c r="KAK164"/>
      <c r="KAL164"/>
      <c r="KAM164"/>
      <c r="KAN164"/>
      <c r="KAO164"/>
      <c r="KAP164"/>
      <c r="KAQ164"/>
      <c r="KAR164"/>
      <c r="KAS164"/>
      <c r="KAT164"/>
      <c r="KAU164"/>
      <c r="KAV164"/>
      <c r="KAW164"/>
      <c r="KAX164"/>
      <c r="KAY164"/>
      <c r="KAZ164"/>
      <c r="KBA164"/>
      <c r="KBB164"/>
      <c r="KBC164"/>
      <c r="KBD164"/>
      <c r="KBE164"/>
      <c r="KBF164"/>
      <c r="KBG164"/>
      <c r="KBH164"/>
      <c r="KBI164"/>
      <c r="KBJ164"/>
      <c r="KBK164"/>
      <c r="KBL164"/>
      <c r="KBM164"/>
      <c r="KBN164"/>
      <c r="KBO164"/>
      <c r="KBP164"/>
      <c r="KBQ164"/>
      <c r="KBR164"/>
      <c r="KBS164"/>
      <c r="KBT164"/>
      <c r="KBU164"/>
      <c r="KBV164"/>
      <c r="KBW164"/>
      <c r="KBX164"/>
      <c r="KBY164"/>
      <c r="KBZ164"/>
      <c r="KCA164"/>
      <c r="KCB164"/>
      <c r="KCC164"/>
      <c r="KCD164"/>
      <c r="KCE164"/>
      <c r="KCF164"/>
      <c r="KCG164"/>
      <c r="KCH164"/>
      <c r="KCI164"/>
      <c r="KCJ164"/>
      <c r="KCK164"/>
      <c r="KCL164"/>
      <c r="KCM164"/>
      <c r="KCN164"/>
      <c r="KCO164"/>
      <c r="KCP164"/>
      <c r="KCQ164"/>
      <c r="KCR164"/>
      <c r="KCS164"/>
      <c r="KCT164"/>
      <c r="KCU164"/>
      <c r="KCV164"/>
      <c r="KCW164"/>
      <c r="KCX164"/>
      <c r="KCY164"/>
      <c r="KCZ164"/>
      <c r="KDA164"/>
      <c r="KDB164"/>
      <c r="KDC164"/>
      <c r="KDD164"/>
      <c r="KDE164"/>
      <c r="KDF164"/>
      <c r="KDG164"/>
      <c r="KDH164"/>
      <c r="KDI164"/>
      <c r="KDJ164"/>
      <c r="KDK164"/>
      <c r="KDL164"/>
      <c r="KDM164"/>
      <c r="KDN164"/>
      <c r="KDO164"/>
      <c r="KDP164"/>
      <c r="KDQ164"/>
      <c r="KDR164"/>
      <c r="KDS164"/>
      <c r="KDT164"/>
      <c r="KDU164"/>
      <c r="KDV164"/>
      <c r="KDW164"/>
      <c r="KDX164"/>
      <c r="KDY164"/>
      <c r="KDZ164"/>
      <c r="KEA164"/>
      <c r="KEB164"/>
      <c r="KEC164"/>
      <c r="KED164"/>
      <c r="KEE164"/>
      <c r="KEF164"/>
      <c r="KEG164"/>
      <c r="KEH164"/>
      <c r="KEI164"/>
      <c r="KEJ164"/>
      <c r="KEK164"/>
      <c r="KEL164"/>
      <c r="KEM164"/>
      <c r="KEN164"/>
      <c r="KEO164"/>
      <c r="KEP164"/>
      <c r="KEQ164"/>
      <c r="KER164"/>
      <c r="KES164"/>
      <c r="KET164"/>
      <c r="KEU164"/>
      <c r="KEV164"/>
      <c r="KEW164"/>
      <c r="KEX164"/>
      <c r="KEY164"/>
      <c r="KEZ164"/>
      <c r="KFA164"/>
      <c r="KFB164"/>
      <c r="KFC164"/>
      <c r="KFD164"/>
      <c r="KFE164"/>
      <c r="KFF164"/>
      <c r="KFG164"/>
      <c r="KFH164"/>
      <c r="KFI164"/>
      <c r="KFJ164"/>
      <c r="KFK164"/>
      <c r="KFL164"/>
      <c r="KFM164"/>
      <c r="KFN164"/>
      <c r="KFO164"/>
      <c r="KFP164"/>
      <c r="KFQ164"/>
      <c r="KFR164"/>
      <c r="KFS164"/>
      <c r="KFT164"/>
      <c r="KFU164"/>
      <c r="KFV164"/>
      <c r="KFW164"/>
      <c r="KFX164"/>
      <c r="KFY164"/>
      <c r="KFZ164"/>
      <c r="KGA164"/>
      <c r="KGB164"/>
      <c r="KGC164"/>
      <c r="KGD164"/>
      <c r="KGE164"/>
      <c r="KGF164"/>
      <c r="KGG164"/>
      <c r="KGH164"/>
      <c r="KGI164"/>
      <c r="KGJ164"/>
      <c r="KGK164"/>
      <c r="KGL164"/>
      <c r="KGM164"/>
      <c r="KGN164"/>
      <c r="KGO164"/>
      <c r="KGP164"/>
      <c r="KGQ164"/>
      <c r="KGR164"/>
      <c r="KGS164"/>
      <c r="KGT164"/>
      <c r="KGU164"/>
      <c r="KGV164"/>
      <c r="KGW164"/>
      <c r="KGX164"/>
      <c r="KGY164"/>
      <c r="KGZ164"/>
      <c r="KHA164"/>
      <c r="KHB164"/>
      <c r="KHC164"/>
      <c r="KHD164"/>
      <c r="KHE164"/>
      <c r="KHF164"/>
      <c r="KHG164"/>
      <c r="KHH164"/>
      <c r="KHI164"/>
      <c r="KHJ164"/>
      <c r="KHK164"/>
      <c r="KHL164"/>
      <c r="KHM164"/>
      <c r="KHN164"/>
      <c r="KHO164"/>
      <c r="KHP164"/>
      <c r="KHQ164"/>
      <c r="KHR164"/>
      <c r="KHS164"/>
      <c r="KHT164"/>
      <c r="KHU164"/>
      <c r="KHV164"/>
      <c r="KHW164"/>
      <c r="KHX164"/>
      <c r="KHY164"/>
      <c r="KHZ164"/>
      <c r="KIA164"/>
      <c r="KIB164"/>
      <c r="KIC164"/>
      <c r="KID164"/>
      <c r="KIE164"/>
      <c r="KIF164"/>
      <c r="KIG164"/>
      <c r="KIH164"/>
      <c r="KII164"/>
      <c r="KIJ164"/>
      <c r="KIK164"/>
      <c r="KIL164"/>
      <c r="KIM164"/>
      <c r="KIN164"/>
      <c r="KIO164"/>
      <c r="KIP164"/>
      <c r="KIQ164"/>
      <c r="KIR164"/>
      <c r="KIS164"/>
      <c r="KIT164"/>
      <c r="KIU164"/>
      <c r="KIV164"/>
      <c r="KIW164"/>
      <c r="KIX164"/>
      <c r="KIY164"/>
      <c r="KIZ164"/>
      <c r="KJA164"/>
      <c r="KJB164"/>
      <c r="KJC164"/>
      <c r="KJD164"/>
      <c r="KJE164"/>
      <c r="KJF164"/>
      <c r="KJG164"/>
      <c r="KJH164"/>
      <c r="KJI164"/>
      <c r="KJJ164"/>
      <c r="KJK164"/>
      <c r="KJL164"/>
      <c r="KJM164"/>
      <c r="KJN164"/>
      <c r="KJO164"/>
      <c r="KJP164"/>
      <c r="KJQ164"/>
      <c r="KJR164"/>
      <c r="KJS164"/>
      <c r="KJT164"/>
      <c r="KJU164"/>
      <c r="KJV164"/>
      <c r="KJW164"/>
      <c r="KJX164"/>
      <c r="KJY164"/>
      <c r="KJZ164"/>
      <c r="KKA164"/>
      <c r="KKB164"/>
      <c r="KKC164"/>
      <c r="KKD164"/>
      <c r="KKE164"/>
      <c r="KKF164"/>
      <c r="KKG164"/>
      <c r="KKH164"/>
      <c r="KKI164"/>
      <c r="KKJ164"/>
      <c r="KKK164"/>
      <c r="KKL164"/>
      <c r="KKM164"/>
      <c r="KKN164"/>
      <c r="KKO164"/>
      <c r="KKP164"/>
      <c r="KKQ164"/>
      <c r="KKR164"/>
      <c r="KKS164"/>
      <c r="KKT164"/>
      <c r="KKU164"/>
      <c r="KKV164"/>
      <c r="KKW164"/>
      <c r="KKX164"/>
      <c r="KKY164"/>
      <c r="KKZ164"/>
      <c r="KLA164"/>
      <c r="KLB164"/>
      <c r="KLC164"/>
      <c r="KLD164"/>
      <c r="KLE164"/>
      <c r="KLF164"/>
      <c r="KLG164"/>
      <c r="KLH164"/>
      <c r="KLI164"/>
      <c r="KLJ164"/>
      <c r="KLK164"/>
      <c r="KLL164"/>
      <c r="KLM164"/>
      <c r="KLN164"/>
      <c r="KLO164"/>
      <c r="KLP164"/>
      <c r="KLQ164"/>
      <c r="KLR164"/>
      <c r="KLS164"/>
      <c r="KLT164"/>
      <c r="KLU164"/>
      <c r="KLV164"/>
      <c r="KLW164"/>
      <c r="KLX164"/>
      <c r="KLY164"/>
      <c r="KLZ164"/>
      <c r="KMA164"/>
      <c r="KMB164"/>
      <c r="KMC164"/>
      <c r="KMD164"/>
      <c r="KME164"/>
      <c r="KMF164"/>
      <c r="KMG164"/>
      <c r="KMH164"/>
      <c r="KMI164"/>
      <c r="KMJ164"/>
      <c r="KMK164"/>
      <c r="KML164"/>
      <c r="KMM164"/>
      <c r="KMN164"/>
      <c r="KMO164"/>
      <c r="KMP164"/>
      <c r="KMQ164"/>
      <c r="KMR164"/>
      <c r="KMS164"/>
      <c r="KMT164"/>
      <c r="KMU164"/>
      <c r="KMV164"/>
      <c r="KMW164"/>
      <c r="KMX164"/>
      <c r="KMY164"/>
      <c r="KMZ164"/>
      <c r="KNA164"/>
      <c r="KNB164"/>
      <c r="KNC164"/>
      <c r="KND164"/>
      <c r="KNE164"/>
      <c r="KNF164"/>
      <c r="KNG164"/>
      <c r="KNH164"/>
      <c r="KNI164"/>
      <c r="KNJ164"/>
      <c r="KNK164"/>
      <c r="KNL164"/>
      <c r="KNM164"/>
      <c r="KNN164"/>
      <c r="KNO164"/>
      <c r="KNP164"/>
      <c r="KNQ164"/>
      <c r="KNR164"/>
      <c r="KNS164"/>
      <c r="KNT164"/>
      <c r="KNU164"/>
      <c r="KNV164"/>
      <c r="KNW164"/>
      <c r="KNX164"/>
      <c r="KNY164"/>
      <c r="KNZ164"/>
      <c r="KOA164"/>
      <c r="KOB164"/>
      <c r="KOC164"/>
      <c r="KOD164"/>
      <c r="KOE164"/>
      <c r="KOF164"/>
      <c r="KOG164"/>
      <c r="KOH164"/>
      <c r="KOI164"/>
      <c r="KOJ164"/>
      <c r="KOK164"/>
      <c r="KOL164"/>
      <c r="KOM164"/>
      <c r="KON164"/>
      <c r="KOO164"/>
      <c r="KOP164"/>
      <c r="KOQ164"/>
      <c r="KOR164"/>
      <c r="KOS164"/>
      <c r="KOT164"/>
      <c r="KOU164"/>
      <c r="KOV164"/>
      <c r="KOW164"/>
      <c r="KOX164"/>
      <c r="KOY164"/>
      <c r="KOZ164"/>
      <c r="KPA164"/>
      <c r="KPB164"/>
      <c r="KPC164"/>
      <c r="KPD164"/>
      <c r="KPE164"/>
      <c r="KPF164"/>
      <c r="KPG164"/>
      <c r="KPH164"/>
      <c r="KPI164"/>
      <c r="KPJ164"/>
      <c r="KPK164"/>
      <c r="KPL164"/>
      <c r="KPM164"/>
      <c r="KPN164"/>
      <c r="KPO164"/>
      <c r="KPP164"/>
      <c r="KPQ164"/>
      <c r="KPR164"/>
      <c r="KPS164"/>
      <c r="KPT164"/>
      <c r="KPU164"/>
      <c r="KPV164"/>
      <c r="KPW164"/>
      <c r="KPX164"/>
      <c r="KPY164"/>
      <c r="KPZ164"/>
      <c r="KQA164"/>
      <c r="KQB164"/>
      <c r="KQC164"/>
      <c r="KQD164"/>
      <c r="KQE164"/>
      <c r="KQF164"/>
      <c r="KQG164"/>
      <c r="KQH164"/>
      <c r="KQI164"/>
      <c r="KQJ164"/>
      <c r="KQK164"/>
      <c r="KQL164"/>
      <c r="KQM164"/>
      <c r="KQN164"/>
      <c r="KQO164"/>
      <c r="KQP164"/>
      <c r="KQQ164"/>
      <c r="KQR164"/>
      <c r="KQS164"/>
      <c r="KQT164"/>
      <c r="KQU164"/>
      <c r="KQV164"/>
      <c r="KQW164"/>
      <c r="KQX164"/>
      <c r="KQY164"/>
      <c r="KQZ164"/>
      <c r="KRA164"/>
      <c r="KRB164"/>
      <c r="KRC164"/>
      <c r="KRD164"/>
      <c r="KRE164"/>
      <c r="KRF164"/>
      <c r="KRG164"/>
      <c r="KRH164"/>
      <c r="KRI164"/>
      <c r="KRJ164"/>
      <c r="KRK164"/>
      <c r="KRL164"/>
      <c r="KRM164"/>
      <c r="KRN164"/>
      <c r="KRO164"/>
      <c r="KRP164"/>
      <c r="KRQ164"/>
      <c r="KRR164"/>
      <c r="KRS164"/>
      <c r="KRT164"/>
      <c r="KRU164"/>
      <c r="KRV164"/>
      <c r="KRW164"/>
      <c r="KRX164"/>
      <c r="KRY164"/>
      <c r="KRZ164"/>
      <c r="KSA164"/>
      <c r="KSB164"/>
      <c r="KSC164"/>
      <c r="KSD164"/>
      <c r="KSE164"/>
      <c r="KSF164"/>
      <c r="KSG164"/>
      <c r="KSH164"/>
      <c r="KSI164"/>
      <c r="KSJ164"/>
      <c r="KSK164"/>
      <c r="KSL164"/>
      <c r="KSM164"/>
      <c r="KSN164"/>
      <c r="KSO164"/>
      <c r="KSP164"/>
      <c r="KSQ164"/>
      <c r="KSR164"/>
      <c r="KSS164"/>
      <c r="KST164"/>
      <c r="KSU164"/>
      <c r="KSV164"/>
      <c r="KSW164"/>
      <c r="KSX164"/>
      <c r="KSY164"/>
      <c r="KSZ164"/>
      <c r="KTA164"/>
      <c r="KTB164"/>
      <c r="KTC164"/>
      <c r="KTD164"/>
      <c r="KTE164"/>
      <c r="KTF164"/>
      <c r="KTG164"/>
      <c r="KTH164"/>
      <c r="KTI164"/>
      <c r="KTJ164"/>
      <c r="KTK164"/>
      <c r="KTL164"/>
      <c r="KTM164"/>
      <c r="KTN164"/>
      <c r="KTO164"/>
      <c r="KTP164"/>
      <c r="KTQ164"/>
      <c r="KTR164"/>
      <c r="KTS164"/>
      <c r="KTT164"/>
      <c r="KTU164"/>
      <c r="KTV164"/>
      <c r="KTW164"/>
      <c r="KTX164"/>
      <c r="KTY164"/>
      <c r="KTZ164"/>
      <c r="KUA164"/>
      <c r="KUB164"/>
      <c r="KUC164"/>
      <c r="KUD164"/>
      <c r="KUE164"/>
      <c r="KUF164"/>
      <c r="KUG164"/>
      <c r="KUH164"/>
      <c r="KUI164"/>
      <c r="KUJ164"/>
      <c r="KUK164"/>
      <c r="KUL164"/>
      <c r="KUM164"/>
      <c r="KUN164"/>
      <c r="KUO164"/>
      <c r="KUP164"/>
      <c r="KUQ164"/>
      <c r="KUR164"/>
      <c r="KUS164"/>
      <c r="KUT164"/>
      <c r="KUU164"/>
      <c r="KUV164"/>
      <c r="KUW164"/>
      <c r="KUX164"/>
      <c r="KUY164"/>
      <c r="KUZ164"/>
      <c r="KVA164"/>
      <c r="KVB164"/>
      <c r="KVC164"/>
      <c r="KVD164"/>
      <c r="KVE164"/>
      <c r="KVF164"/>
      <c r="KVG164"/>
      <c r="KVH164"/>
      <c r="KVI164"/>
      <c r="KVJ164"/>
      <c r="KVK164"/>
      <c r="KVL164"/>
      <c r="KVM164"/>
      <c r="KVN164"/>
      <c r="KVO164"/>
      <c r="KVP164"/>
      <c r="KVQ164"/>
      <c r="KVR164"/>
      <c r="KVS164"/>
      <c r="KVT164"/>
      <c r="KVU164"/>
      <c r="KVV164"/>
      <c r="KVW164"/>
      <c r="KVX164"/>
      <c r="KVY164"/>
      <c r="KVZ164"/>
      <c r="KWA164"/>
      <c r="KWB164"/>
      <c r="KWC164"/>
      <c r="KWD164"/>
      <c r="KWE164"/>
      <c r="KWF164"/>
      <c r="KWG164"/>
      <c r="KWH164"/>
      <c r="KWI164"/>
      <c r="KWJ164"/>
      <c r="KWK164"/>
      <c r="KWL164"/>
      <c r="KWM164"/>
      <c r="KWN164"/>
      <c r="KWO164"/>
      <c r="KWP164"/>
      <c r="KWQ164"/>
      <c r="KWR164"/>
      <c r="KWS164"/>
      <c r="KWT164"/>
      <c r="KWU164"/>
      <c r="KWV164"/>
      <c r="KWW164"/>
      <c r="KWX164"/>
      <c r="KWY164"/>
      <c r="KWZ164"/>
      <c r="KXA164"/>
      <c r="KXB164"/>
      <c r="KXC164"/>
      <c r="KXD164"/>
      <c r="KXE164"/>
      <c r="KXF164"/>
      <c r="KXG164"/>
      <c r="KXH164"/>
      <c r="KXI164"/>
      <c r="KXJ164"/>
      <c r="KXK164"/>
      <c r="KXL164"/>
      <c r="KXM164"/>
      <c r="KXN164"/>
      <c r="KXO164"/>
      <c r="KXP164"/>
      <c r="KXQ164"/>
      <c r="KXR164"/>
      <c r="KXS164"/>
      <c r="KXT164"/>
      <c r="KXU164"/>
      <c r="KXV164"/>
      <c r="KXW164"/>
      <c r="KXX164"/>
      <c r="KXY164"/>
      <c r="KXZ164"/>
      <c r="KYA164"/>
      <c r="KYB164"/>
      <c r="KYC164"/>
      <c r="KYD164"/>
      <c r="KYE164"/>
      <c r="KYF164"/>
      <c r="KYG164"/>
      <c r="KYH164"/>
      <c r="KYI164"/>
      <c r="KYJ164"/>
      <c r="KYK164"/>
      <c r="KYL164"/>
      <c r="KYM164"/>
      <c r="KYN164"/>
      <c r="KYO164"/>
      <c r="KYP164"/>
      <c r="KYQ164"/>
      <c r="KYR164"/>
      <c r="KYS164"/>
      <c r="KYT164"/>
      <c r="KYU164"/>
      <c r="KYV164"/>
      <c r="KYW164"/>
      <c r="KYX164"/>
      <c r="KYY164"/>
      <c r="KYZ164"/>
      <c r="KZA164"/>
      <c r="KZB164"/>
      <c r="KZC164"/>
      <c r="KZD164"/>
      <c r="KZE164"/>
      <c r="KZF164"/>
      <c r="KZG164"/>
      <c r="KZH164"/>
      <c r="KZI164"/>
      <c r="KZJ164"/>
      <c r="KZK164"/>
      <c r="KZL164"/>
      <c r="KZM164"/>
      <c r="KZN164"/>
      <c r="KZO164"/>
      <c r="KZP164"/>
      <c r="KZQ164"/>
      <c r="KZR164"/>
      <c r="KZS164"/>
      <c r="KZT164"/>
      <c r="KZU164"/>
      <c r="KZV164"/>
      <c r="KZW164"/>
      <c r="KZX164"/>
      <c r="KZY164"/>
      <c r="KZZ164"/>
      <c r="LAA164"/>
      <c r="LAB164"/>
      <c r="LAC164"/>
      <c r="LAD164"/>
      <c r="LAE164"/>
      <c r="LAF164"/>
      <c r="LAG164"/>
      <c r="LAH164"/>
      <c r="LAI164"/>
      <c r="LAJ164"/>
      <c r="LAK164"/>
      <c r="LAL164"/>
      <c r="LAM164"/>
      <c r="LAN164"/>
      <c r="LAO164"/>
      <c r="LAP164"/>
      <c r="LAQ164"/>
      <c r="LAR164"/>
      <c r="LAS164"/>
      <c r="LAT164"/>
      <c r="LAU164"/>
      <c r="LAV164"/>
      <c r="LAW164"/>
      <c r="LAX164"/>
      <c r="LAY164"/>
      <c r="LAZ164"/>
      <c r="LBA164"/>
      <c r="LBB164"/>
      <c r="LBC164"/>
      <c r="LBD164"/>
      <c r="LBE164"/>
      <c r="LBF164"/>
      <c r="LBG164"/>
      <c r="LBH164"/>
      <c r="LBI164"/>
      <c r="LBJ164"/>
      <c r="LBK164"/>
      <c r="LBL164"/>
      <c r="LBM164"/>
      <c r="LBN164"/>
      <c r="LBO164"/>
      <c r="LBP164"/>
      <c r="LBQ164"/>
      <c r="LBR164"/>
      <c r="LBS164"/>
      <c r="LBT164"/>
      <c r="LBU164"/>
      <c r="LBV164"/>
      <c r="LBW164"/>
      <c r="LBX164"/>
      <c r="LBY164"/>
      <c r="LBZ164"/>
      <c r="LCA164"/>
      <c r="LCB164"/>
      <c r="LCC164"/>
      <c r="LCD164"/>
      <c r="LCE164"/>
      <c r="LCF164"/>
      <c r="LCG164"/>
      <c r="LCH164"/>
      <c r="LCI164"/>
      <c r="LCJ164"/>
      <c r="LCK164"/>
      <c r="LCL164"/>
      <c r="LCM164"/>
      <c r="LCN164"/>
      <c r="LCO164"/>
      <c r="LCP164"/>
      <c r="LCQ164"/>
      <c r="LCR164"/>
      <c r="LCS164"/>
      <c r="LCT164"/>
      <c r="LCU164"/>
      <c r="LCV164"/>
      <c r="LCW164"/>
      <c r="LCX164"/>
      <c r="LCY164"/>
      <c r="LCZ164"/>
      <c r="LDA164"/>
      <c r="LDB164"/>
      <c r="LDC164"/>
      <c r="LDD164"/>
      <c r="LDE164"/>
      <c r="LDF164"/>
      <c r="LDG164"/>
      <c r="LDH164"/>
      <c r="LDI164"/>
      <c r="LDJ164"/>
      <c r="LDK164"/>
      <c r="LDL164"/>
      <c r="LDM164"/>
      <c r="LDN164"/>
      <c r="LDO164"/>
      <c r="LDP164"/>
      <c r="LDQ164"/>
      <c r="LDR164"/>
      <c r="LDS164"/>
      <c r="LDT164"/>
      <c r="LDU164"/>
      <c r="LDV164"/>
      <c r="LDW164"/>
      <c r="LDX164"/>
      <c r="LDY164"/>
      <c r="LDZ164"/>
      <c r="LEA164"/>
      <c r="LEB164"/>
      <c r="LEC164"/>
      <c r="LED164"/>
      <c r="LEE164"/>
      <c r="LEF164"/>
      <c r="LEG164"/>
      <c r="LEH164"/>
      <c r="LEI164"/>
      <c r="LEJ164"/>
      <c r="LEK164"/>
      <c r="LEL164"/>
      <c r="LEM164"/>
      <c r="LEN164"/>
      <c r="LEO164"/>
      <c r="LEP164"/>
      <c r="LEQ164"/>
      <c r="LER164"/>
      <c r="LES164"/>
      <c r="LET164"/>
      <c r="LEU164"/>
      <c r="LEV164"/>
      <c r="LEW164"/>
      <c r="LEX164"/>
      <c r="LEY164"/>
      <c r="LEZ164"/>
      <c r="LFA164"/>
      <c r="LFB164"/>
      <c r="LFC164"/>
      <c r="LFD164"/>
      <c r="LFE164"/>
      <c r="LFF164"/>
      <c r="LFG164"/>
      <c r="LFH164"/>
      <c r="LFI164"/>
      <c r="LFJ164"/>
      <c r="LFK164"/>
      <c r="LFL164"/>
      <c r="LFM164"/>
      <c r="LFN164"/>
      <c r="LFO164"/>
      <c r="LFP164"/>
      <c r="LFQ164"/>
      <c r="LFR164"/>
      <c r="LFS164"/>
      <c r="LFT164"/>
      <c r="LFU164"/>
      <c r="LFV164"/>
      <c r="LFW164"/>
      <c r="LFX164"/>
      <c r="LFY164"/>
      <c r="LFZ164"/>
      <c r="LGA164"/>
      <c r="LGB164"/>
      <c r="LGC164"/>
      <c r="LGD164"/>
      <c r="LGE164"/>
      <c r="LGF164"/>
      <c r="LGG164"/>
      <c r="LGH164"/>
      <c r="LGI164"/>
      <c r="LGJ164"/>
      <c r="LGK164"/>
      <c r="LGL164"/>
      <c r="LGM164"/>
      <c r="LGN164"/>
      <c r="LGO164"/>
      <c r="LGP164"/>
      <c r="LGQ164"/>
      <c r="LGR164"/>
      <c r="LGS164"/>
      <c r="LGT164"/>
      <c r="LGU164"/>
      <c r="LGV164"/>
      <c r="LGW164"/>
      <c r="LGX164"/>
      <c r="LGY164"/>
      <c r="LGZ164"/>
      <c r="LHA164"/>
      <c r="LHB164"/>
      <c r="LHC164"/>
      <c r="LHD164"/>
      <c r="LHE164"/>
      <c r="LHF164"/>
      <c r="LHG164"/>
      <c r="LHH164"/>
      <c r="LHI164"/>
      <c r="LHJ164"/>
      <c r="LHK164"/>
      <c r="LHL164"/>
      <c r="LHM164"/>
      <c r="LHN164"/>
      <c r="LHO164"/>
      <c r="LHP164"/>
      <c r="LHQ164"/>
      <c r="LHR164"/>
      <c r="LHS164"/>
      <c r="LHT164"/>
      <c r="LHU164"/>
      <c r="LHV164"/>
      <c r="LHW164"/>
      <c r="LHX164"/>
      <c r="LHY164"/>
      <c r="LHZ164"/>
      <c r="LIA164"/>
      <c r="LIB164"/>
      <c r="LIC164"/>
      <c r="LID164"/>
      <c r="LIE164"/>
      <c r="LIF164"/>
      <c r="LIG164"/>
      <c r="LIH164"/>
      <c r="LII164"/>
      <c r="LIJ164"/>
      <c r="LIK164"/>
      <c r="LIL164"/>
      <c r="LIM164"/>
      <c r="LIN164"/>
      <c r="LIO164"/>
      <c r="LIP164"/>
      <c r="LIQ164"/>
      <c r="LIR164"/>
      <c r="LIS164"/>
      <c r="LIT164"/>
      <c r="LIU164"/>
      <c r="LIV164"/>
      <c r="LIW164"/>
      <c r="LIX164"/>
      <c r="LIY164"/>
      <c r="LIZ164"/>
      <c r="LJA164"/>
      <c r="LJB164"/>
      <c r="LJC164"/>
      <c r="LJD164"/>
      <c r="LJE164"/>
      <c r="LJF164"/>
      <c r="LJG164"/>
      <c r="LJH164"/>
      <c r="LJI164"/>
      <c r="LJJ164"/>
      <c r="LJK164"/>
      <c r="LJL164"/>
      <c r="LJM164"/>
      <c r="LJN164"/>
      <c r="LJO164"/>
      <c r="LJP164"/>
      <c r="LJQ164"/>
      <c r="LJR164"/>
      <c r="LJS164"/>
      <c r="LJT164"/>
      <c r="LJU164"/>
      <c r="LJV164"/>
      <c r="LJW164"/>
      <c r="LJX164"/>
      <c r="LJY164"/>
      <c r="LJZ164"/>
      <c r="LKA164"/>
      <c r="LKB164"/>
      <c r="LKC164"/>
      <c r="LKD164"/>
      <c r="LKE164"/>
      <c r="LKF164"/>
      <c r="LKG164"/>
      <c r="LKH164"/>
      <c r="LKI164"/>
      <c r="LKJ164"/>
      <c r="LKK164"/>
      <c r="LKL164"/>
      <c r="LKM164"/>
      <c r="LKN164"/>
      <c r="LKO164"/>
      <c r="LKP164"/>
      <c r="LKQ164"/>
      <c r="LKR164"/>
      <c r="LKS164"/>
      <c r="LKT164"/>
      <c r="LKU164"/>
      <c r="LKV164"/>
      <c r="LKW164"/>
      <c r="LKX164"/>
      <c r="LKY164"/>
      <c r="LKZ164"/>
      <c r="LLA164"/>
      <c r="LLB164"/>
      <c r="LLC164"/>
      <c r="LLD164"/>
      <c r="LLE164"/>
      <c r="LLF164"/>
      <c r="LLG164"/>
      <c r="LLH164"/>
      <c r="LLI164"/>
      <c r="LLJ164"/>
      <c r="LLK164"/>
      <c r="LLL164"/>
      <c r="LLM164"/>
      <c r="LLN164"/>
      <c r="LLO164"/>
      <c r="LLP164"/>
      <c r="LLQ164"/>
      <c r="LLR164"/>
      <c r="LLS164"/>
      <c r="LLT164"/>
      <c r="LLU164"/>
      <c r="LLV164"/>
      <c r="LLW164"/>
      <c r="LLX164"/>
      <c r="LLY164"/>
      <c r="LLZ164"/>
      <c r="LMA164"/>
      <c r="LMB164"/>
      <c r="LMC164"/>
      <c r="LMD164"/>
      <c r="LME164"/>
      <c r="LMF164"/>
      <c r="LMG164"/>
      <c r="LMH164"/>
      <c r="LMI164"/>
      <c r="LMJ164"/>
      <c r="LMK164"/>
      <c r="LML164"/>
      <c r="LMM164"/>
      <c r="LMN164"/>
      <c r="LMO164"/>
      <c r="LMP164"/>
      <c r="LMQ164"/>
      <c r="LMR164"/>
      <c r="LMS164"/>
      <c r="LMT164"/>
      <c r="LMU164"/>
      <c r="LMV164"/>
      <c r="LMW164"/>
      <c r="LMX164"/>
      <c r="LMY164"/>
      <c r="LMZ164"/>
      <c r="LNA164"/>
      <c r="LNB164"/>
      <c r="LNC164"/>
      <c r="LND164"/>
      <c r="LNE164"/>
      <c r="LNF164"/>
      <c r="LNG164"/>
      <c r="LNH164"/>
      <c r="LNI164"/>
      <c r="LNJ164"/>
      <c r="LNK164"/>
      <c r="LNL164"/>
      <c r="LNM164"/>
      <c r="LNN164"/>
      <c r="LNO164"/>
      <c r="LNP164"/>
      <c r="LNQ164"/>
      <c r="LNR164"/>
      <c r="LNS164"/>
      <c r="LNT164"/>
      <c r="LNU164"/>
      <c r="LNV164"/>
      <c r="LNW164"/>
      <c r="LNX164"/>
      <c r="LNY164"/>
      <c r="LNZ164"/>
      <c r="LOA164"/>
      <c r="LOB164"/>
      <c r="LOC164"/>
      <c r="LOD164"/>
      <c r="LOE164"/>
      <c r="LOF164"/>
      <c r="LOG164"/>
      <c r="LOH164"/>
      <c r="LOI164"/>
      <c r="LOJ164"/>
      <c r="LOK164"/>
      <c r="LOL164"/>
      <c r="LOM164"/>
      <c r="LON164"/>
      <c r="LOO164"/>
      <c r="LOP164"/>
      <c r="LOQ164"/>
      <c r="LOR164"/>
      <c r="LOS164"/>
      <c r="LOT164"/>
      <c r="LOU164"/>
      <c r="LOV164"/>
      <c r="LOW164"/>
      <c r="LOX164"/>
      <c r="LOY164"/>
      <c r="LOZ164"/>
      <c r="LPA164"/>
      <c r="LPB164"/>
      <c r="LPC164"/>
      <c r="LPD164"/>
      <c r="LPE164"/>
      <c r="LPF164"/>
      <c r="LPG164"/>
      <c r="LPH164"/>
      <c r="LPI164"/>
      <c r="LPJ164"/>
      <c r="LPK164"/>
      <c r="LPL164"/>
      <c r="LPM164"/>
      <c r="LPN164"/>
      <c r="LPO164"/>
      <c r="LPP164"/>
      <c r="LPQ164"/>
      <c r="LPR164"/>
      <c r="LPS164"/>
      <c r="LPT164"/>
      <c r="LPU164"/>
      <c r="LPV164"/>
      <c r="LPW164"/>
      <c r="LPX164"/>
      <c r="LPY164"/>
      <c r="LPZ164"/>
      <c r="LQA164"/>
      <c r="LQB164"/>
      <c r="LQC164"/>
      <c r="LQD164"/>
      <c r="LQE164"/>
      <c r="LQF164"/>
      <c r="LQG164"/>
      <c r="LQH164"/>
      <c r="LQI164"/>
      <c r="LQJ164"/>
      <c r="LQK164"/>
      <c r="LQL164"/>
      <c r="LQM164"/>
      <c r="LQN164"/>
      <c r="LQO164"/>
      <c r="LQP164"/>
      <c r="LQQ164"/>
      <c r="LQR164"/>
      <c r="LQS164"/>
      <c r="LQT164"/>
      <c r="LQU164"/>
      <c r="LQV164"/>
      <c r="LQW164"/>
      <c r="LQX164"/>
      <c r="LQY164"/>
      <c r="LQZ164"/>
      <c r="LRA164"/>
      <c r="LRB164"/>
      <c r="LRC164"/>
      <c r="LRD164"/>
      <c r="LRE164"/>
      <c r="LRF164"/>
      <c r="LRG164"/>
      <c r="LRH164"/>
      <c r="LRI164"/>
      <c r="LRJ164"/>
      <c r="LRK164"/>
      <c r="LRL164"/>
      <c r="LRM164"/>
      <c r="LRN164"/>
      <c r="LRO164"/>
      <c r="LRP164"/>
      <c r="LRQ164"/>
      <c r="LRR164"/>
      <c r="LRS164"/>
      <c r="LRT164"/>
      <c r="LRU164"/>
      <c r="LRV164"/>
      <c r="LRW164"/>
      <c r="LRX164"/>
      <c r="LRY164"/>
      <c r="LRZ164"/>
      <c r="LSA164"/>
      <c r="LSB164"/>
      <c r="LSC164"/>
      <c r="LSD164"/>
      <c r="LSE164"/>
      <c r="LSF164"/>
      <c r="LSG164"/>
      <c r="LSH164"/>
      <c r="LSI164"/>
      <c r="LSJ164"/>
      <c r="LSK164"/>
      <c r="LSL164"/>
      <c r="LSM164"/>
      <c r="LSN164"/>
      <c r="LSO164"/>
      <c r="LSP164"/>
      <c r="LSQ164"/>
      <c r="LSR164"/>
      <c r="LSS164"/>
      <c r="LST164"/>
      <c r="LSU164"/>
      <c r="LSV164"/>
      <c r="LSW164"/>
      <c r="LSX164"/>
      <c r="LSY164"/>
      <c r="LSZ164"/>
      <c r="LTA164"/>
      <c r="LTB164"/>
      <c r="LTC164"/>
      <c r="LTD164"/>
      <c r="LTE164"/>
      <c r="LTF164"/>
      <c r="LTG164"/>
      <c r="LTH164"/>
      <c r="LTI164"/>
      <c r="LTJ164"/>
      <c r="LTK164"/>
      <c r="LTL164"/>
      <c r="LTM164"/>
      <c r="LTN164"/>
      <c r="LTO164"/>
      <c r="LTP164"/>
      <c r="LTQ164"/>
      <c r="LTR164"/>
      <c r="LTS164"/>
      <c r="LTT164"/>
      <c r="LTU164"/>
      <c r="LTV164"/>
      <c r="LTW164"/>
      <c r="LTX164"/>
      <c r="LTY164"/>
      <c r="LTZ164"/>
      <c r="LUA164"/>
      <c r="LUB164"/>
      <c r="LUC164"/>
      <c r="LUD164"/>
      <c r="LUE164"/>
      <c r="LUF164"/>
      <c r="LUG164"/>
      <c r="LUH164"/>
      <c r="LUI164"/>
      <c r="LUJ164"/>
      <c r="LUK164"/>
      <c r="LUL164"/>
      <c r="LUM164"/>
      <c r="LUN164"/>
      <c r="LUO164"/>
      <c r="LUP164"/>
      <c r="LUQ164"/>
      <c r="LUR164"/>
      <c r="LUS164"/>
      <c r="LUT164"/>
      <c r="LUU164"/>
      <c r="LUV164"/>
      <c r="LUW164"/>
      <c r="LUX164"/>
      <c r="LUY164"/>
      <c r="LUZ164"/>
      <c r="LVA164"/>
      <c r="LVB164"/>
      <c r="LVC164"/>
      <c r="LVD164"/>
      <c r="LVE164"/>
      <c r="LVF164"/>
      <c r="LVG164"/>
      <c r="LVH164"/>
      <c r="LVI164"/>
      <c r="LVJ164"/>
      <c r="LVK164"/>
      <c r="LVL164"/>
      <c r="LVM164"/>
      <c r="LVN164"/>
      <c r="LVO164"/>
      <c r="LVP164"/>
      <c r="LVQ164"/>
      <c r="LVR164"/>
      <c r="LVS164"/>
      <c r="LVT164"/>
      <c r="LVU164"/>
      <c r="LVV164"/>
      <c r="LVW164"/>
      <c r="LVX164"/>
      <c r="LVY164"/>
      <c r="LVZ164"/>
      <c r="LWA164"/>
      <c r="LWB164"/>
      <c r="LWC164"/>
      <c r="LWD164"/>
      <c r="LWE164"/>
      <c r="LWF164"/>
      <c r="LWG164"/>
      <c r="LWH164"/>
      <c r="LWI164"/>
      <c r="LWJ164"/>
      <c r="LWK164"/>
      <c r="LWL164"/>
      <c r="LWM164"/>
      <c r="LWN164"/>
      <c r="LWO164"/>
      <c r="LWP164"/>
      <c r="LWQ164"/>
      <c r="LWR164"/>
      <c r="LWS164"/>
      <c r="LWT164"/>
      <c r="LWU164"/>
      <c r="LWV164"/>
      <c r="LWW164"/>
      <c r="LWX164"/>
      <c r="LWY164"/>
      <c r="LWZ164"/>
      <c r="LXA164"/>
      <c r="LXB164"/>
      <c r="LXC164"/>
      <c r="LXD164"/>
      <c r="LXE164"/>
      <c r="LXF164"/>
      <c r="LXG164"/>
      <c r="LXH164"/>
      <c r="LXI164"/>
      <c r="LXJ164"/>
      <c r="LXK164"/>
      <c r="LXL164"/>
      <c r="LXM164"/>
      <c r="LXN164"/>
      <c r="LXO164"/>
      <c r="LXP164"/>
      <c r="LXQ164"/>
      <c r="LXR164"/>
      <c r="LXS164"/>
      <c r="LXT164"/>
      <c r="LXU164"/>
      <c r="LXV164"/>
      <c r="LXW164"/>
      <c r="LXX164"/>
      <c r="LXY164"/>
      <c r="LXZ164"/>
      <c r="LYA164"/>
      <c r="LYB164"/>
      <c r="LYC164"/>
      <c r="LYD164"/>
      <c r="LYE164"/>
      <c r="LYF164"/>
      <c r="LYG164"/>
      <c r="LYH164"/>
      <c r="LYI164"/>
      <c r="LYJ164"/>
      <c r="LYK164"/>
      <c r="LYL164"/>
      <c r="LYM164"/>
      <c r="LYN164"/>
      <c r="LYO164"/>
      <c r="LYP164"/>
      <c r="LYQ164"/>
      <c r="LYR164"/>
      <c r="LYS164"/>
      <c r="LYT164"/>
      <c r="LYU164"/>
      <c r="LYV164"/>
      <c r="LYW164"/>
      <c r="LYX164"/>
      <c r="LYY164"/>
      <c r="LYZ164"/>
      <c r="LZA164"/>
      <c r="LZB164"/>
      <c r="LZC164"/>
      <c r="LZD164"/>
      <c r="LZE164"/>
      <c r="LZF164"/>
      <c r="LZG164"/>
      <c r="LZH164"/>
      <c r="LZI164"/>
      <c r="LZJ164"/>
      <c r="LZK164"/>
      <c r="LZL164"/>
      <c r="LZM164"/>
      <c r="LZN164"/>
      <c r="LZO164"/>
      <c r="LZP164"/>
      <c r="LZQ164"/>
      <c r="LZR164"/>
      <c r="LZS164"/>
      <c r="LZT164"/>
      <c r="LZU164"/>
      <c r="LZV164"/>
      <c r="LZW164"/>
      <c r="LZX164"/>
      <c r="LZY164"/>
      <c r="LZZ164"/>
      <c r="MAA164"/>
      <c r="MAB164"/>
      <c r="MAC164"/>
      <c r="MAD164"/>
      <c r="MAE164"/>
      <c r="MAF164"/>
      <c r="MAG164"/>
      <c r="MAH164"/>
      <c r="MAI164"/>
      <c r="MAJ164"/>
      <c r="MAK164"/>
      <c r="MAL164"/>
      <c r="MAM164"/>
      <c r="MAN164"/>
      <c r="MAO164"/>
      <c r="MAP164"/>
      <c r="MAQ164"/>
      <c r="MAR164"/>
      <c r="MAS164"/>
      <c r="MAT164"/>
      <c r="MAU164"/>
      <c r="MAV164"/>
      <c r="MAW164"/>
      <c r="MAX164"/>
      <c r="MAY164"/>
      <c r="MAZ164"/>
      <c r="MBA164"/>
      <c r="MBB164"/>
      <c r="MBC164"/>
      <c r="MBD164"/>
      <c r="MBE164"/>
      <c r="MBF164"/>
      <c r="MBG164"/>
      <c r="MBH164"/>
      <c r="MBI164"/>
      <c r="MBJ164"/>
      <c r="MBK164"/>
      <c r="MBL164"/>
      <c r="MBM164"/>
      <c r="MBN164"/>
      <c r="MBO164"/>
      <c r="MBP164"/>
      <c r="MBQ164"/>
      <c r="MBR164"/>
      <c r="MBS164"/>
      <c r="MBT164"/>
      <c r="MBU164"/>
      <c r="MBV164"/>
      <c r="MBW164"/>
      <c r="MBX164"/>
      <c r="MBY164"/>
      <c r="MBZ164"/>
      <c r="MCA164"/>
      <c r="MCB164"/>
      <c r="MCC164"/>
      <c r="MCD164"/>
      <c r="MCE164"/>
      <c r="MCF164"/>
      <c r="MCG164"/>
      <c r="MCH164"/>
      <c r="MCI164"/>
      <c r="MCJ164"/>
      <c r="MCK164"/>
      <c r="MCL164"/>
      <c r="MCM164"/>
      <c r="MCN164"/>
      <c r="MCO164"/>
      <c r="MCP164"/>
      <c r="MCQ164"/>
      <c r="MCR164"/>
      <c r="MCS164"/>
      <c r="MCT164"/>
      <c r="MCU164"/>
      <c r="MCV164"/>
      <c r="MCW164"/>
      <c r="MCX164"/>
      <c r="MCY164"/>
      <c r="MCZ164"/>
      <c r="MDA164"/>
      <c r="MDB164"/>
      <c r="MDC164"/>
      <c r="MDD164"/>
      <c r="MDE164"/>
      <c r="MDF164"/>
      <c r="MDG164"/>
      <c r="MDH164"/>
      <c r="MDI164"/>
      <c r="MDJ164"/>
      <c r="MDK164"/>
      <c r="MDL164"/>
      <c r="MDM164"/>
      <c r="MDN164"/>
      <c r="MDO164"/>
      <c r="MDP164"/>
      <c r="MDQ164"/>
      <c r="MDR164"/>
      <c r="MDS164"/>
      <c r="MDT164"/>
      <c r="MDU164"/>
      <c r="MDV164"/>
      <c r="MDW164"/>
      <c r="MDX164"/>
      <c r="MDY164"/>
      <c r="MDZ164"/>
      <c r="MEA164"/>
      <c r="MEB164"/>
      <c r="MEC164"/>
      <c r="MED164"/>
      <c r="MEE164"/>
      <c r="MEF164"/>
      <c r="MEG164"/>
      <c r="MEH164"/>
      <c r="MEI164"/>
      <c r="MEJ164"/>
      <c r="MEK164"/>
      <c r="MEL164"/>
      <c r="MEM164"/>
      <c r="MEN164"/>
      <c r="MEO164"/>
      <c r="MEP164"/>
      <c r="MEQ164"/>
      <c r="MER164"/>
      <c r="MES164"/>
      <c r="MET164"/>
      <c r="MEU164"/>
      <c r="MEV164"/>
      <c r="MEW164"/>
      <c r="MEX164"/>
      <c r="MEY164"/>
      <c r="MEZ164"/>
      <c r="MFA164"/>
      <c r="MFB164"/>
      <c r="MFC164"/>
      <c r="MFD164"/>
      <c r="MFE164"/>
      <c r="MFF164"/>
      <c r="MFG164"/>
      <c r="MFH164"/>
      <c r="MFI164"/>
      <c r="MFJ164"/>
      <c r="MFK164"/>
      <c r="MFL164"/>
      <c r="MFM164"/>
      <c r="MFN164"/>
      <c r="MFO164"/>
      <c r="MFP164"/>
      <c r="MFQ164"/>
      <c r="MFR164"/>
      <c r="MFS164"/>
      <c r="MFT164"/>
      <c r="MFU164"/>
      <c r="MFV164"/>
      <c r="MFW164"/>
      <c r="MFX164"/>
      <c r="MFY164"/>
      <c r="MFZ164"/>
      <c r="MGA164"/>
      <c r="MGB164"/>
      <c r="MGC164"/>
      <c r="MGD164"/>
      <c r="MGE164"/>
      <c r="MGF164"/>
      <c r="MGG164"/>
      <c r="MGH164"/>
      <c r="MGI164"/>
      <c r="MGJ164"/>
      <c r="MGK164"/>
      <c r="MGL164"/>
      <c r="MGM164"/>
      <c r="MGN164"/>
      <c r="MGO164"/>
      <c r="MGP164"/>
      <c r="MGQ164"/>
      <c r="MGR164"/>
      <c r="MGS164"/>
      <c r="MGT164"/>
      <c r="MGU164"/>
      <c r="MGV164"/>
      <c r="MGW164"/>
      <c r="MGX164"/>
      <c r="MGY164"/>
      <c r="MGZ164"/>
      <c r="MHA164"/>
      <c r="MHB164"/>
      <c r="MHC164"/>
      <c r="MHD164"/>
      <c r="MHE164"/>
      <c r="MHF164"/>
      <c r="MHG164"/>
      <c r="MHH164"/>
      <c r="MHI164"/>
      <c r="MHJ164"/>
      <c r="MHK164"/>
      <c r="MHL164"/>
      <c r="MHM164"/>
      <c r="MHN164"/>
      <c r="MHO164"/>
      <c r="MHP164"/>
      <c r="MHQ164"/>
      <c r="MHR164"/>
      <c r="MHS164"/>
      <c r="MHT164"/>
      <c r="MHU164"/>
      <c r="MHV164"/>
      <c r="MHW164"/>
      <c r="MHX164"/>
      <c r="MHY164"/>
      <c r="MHZ164"/>
      <c r="MIA164"/>
      <c r="MIB164"/>
      <c r="MIC164"/>
      <c r="MID164"/>
      <c r="MIE164"/>
      <c r="MIF164"/>
      <c r="MIG164"/>
      <c r="MIH164"/>
      <c r="MII164"/>
      <c r="MIJ164"/>
      <c r="MIK164"/>
      <c r="MIL164"/>
      <c r="MIM164"/>
      <c r="MIN164"/>
      <c r="MIO164"/>
      <c r="MIP164"/>
      <c r="MIQ164"/>
      <c r="MIR164"/>
      <c r="MIS164"/>
      <c r="MIT164"/>
      <c r="MIU164"/>
      <c r="MIV164"/>
      <c r="MIW164"/>
      <c r="MIX164"/>
      <c r="MIY164"/>
      <c r="MIZ164"/>
      <c r="MJA164"/>
      <c r="MJB164"/>
      <c r="MJC164"/>
      <c r="MJD164"/>
      <c r="MJE164"/>
      <c r="MJF164"/>
      <c r="MJG164"/>
      <c r="MJH164"/>
      <c r="MJI164"/>
      <c r="MJJ164"/>
      <c r="MJK164"/>
      <c r="MJL164"/>
      <c r="MJM164"/>
      <c r="MJN164"/>
      <c r="MJO164"/>
      <c r="MJP164"/>
      <c r="MJQ164"/>
      <c r="MJR164"/>
      <c r="MJS164"/>
      <c r="MJT164"/>
      <c r="MJU164"/>
      <c r="MJV164"/>
      <c r="MJW164"/>
      <c r="MJX164"/>
      <c r="MJY164"/>
      <c r="MJZ164"/>
      <c r="MKA164"/>
      <c r="MKB164"/>
      <c r="MKC164"/>
      <c r="MKD164"/>
      <c r="MKE164"/>
      <c r="MKF164"/>
      <c r="MKG164"/>
      <c r="MKH164"/>
      <c r="MKI164"/>
      <c r="MKJ164"/>
      <c r="MKK164"/>
      <c r="MKL164"/>
      <c r="MKM164"/>
      <c r="MKN164"/>
      <c r="MKO164"/>
      <c r="MKP164"/>
      <c r="MKQ164"/>
      <c r="MKR164"/>
      <c r="MKS164"/>
      <c r="MKT164"/>
      <c r="MKU164"/>
      <c r="MKV164"/>
      <c r="MKW164"/>
      <c r="MKX164"/>
      <c r="MKY164"/>
      <c r="MKZ164"/>
      <c r="MLA164"/>
      <c r="MLB164"/>
      <c r="MLC164"/>
      <c r="MLD164"/>
      <c r="MLE164"/>
      <c r="MLF164"/>
      <c r="MLG164"/>
      <c r="MLH164"/>
      <c r="MLI164"/>
      <c r="MLJ164"/>
      <c r="MLK164"/>
      <c r="MLL164"/>
      <c r="MLM164"/>
      <c r="MLN164"/>
      <c r="MLO164"/>
      <c r="MLP164"/>
      <c r="MLQ164"/>
      <c r="MLR164"/>
      <c r="MLS164"/>
      <c r="MLT164"/>
      <c r="MLU164"/>
      <c r="MLV164"/>
      <c r="MLW164"/>
      <c r="MLX164"/>
      <c r="MLY164"/>
      <c r="MLZ164"/>
      <c r="MMA164"/>
      <c r="MMB164"/>
      <c r="MMC164"/>
      <c r="MMD164"/>
      <c r="MME164"/>
      <c r="MMF164"/>
      <c r="MMG164"/>
      <c r="MMH164"/>
      <c r="MMI164"/>
      <c r="MMJ164"/>
      <c r="MMK164"/>
      <c r="MML164"/>
      <c r="MMM164"/>
      <c r="MMN164"/>
      <c r="MMO164"/>
      <c r="MMP164"/>
      <c r="MMQ164"/>
      <c r="MMR164"/>
      <c r="MMS164"/>
      <c r="MMT164"/>
      <c r="MMU164"/>
      <c r="MMV164"/>
      <c r="MMW164"/>
      <c r="MMX164"/>
      <c r="MMY164"/>
      <c r="MMZ164"/>
      <c r="MNA164"/>
      <c r="MNB164"/>
      <c r="MNC164"/>
      <c r="MND164"/>
      <c r="MNE164"/>
      <c r="MNF164"/>
      <c r="MNG164"/>
      <c r="MNH164"/>
      <c r="MNI164"/>
      <c r="MNJ164"/>
      <c r="MNK164"/>
      <c r="MNL164"/>
      <c r="MNM164"/>
      <c r="MNN164"/>
      <c r="MNO164"/>
      <c r="MNP164"/>
      <c r="MNQ164"/>
      <c r="MNR164"/>
      <c r="MNS164"/>
      <c r="MNT164"/>
      <c r="MNU164"/>
      <c r="MNV164"/>
      <c r="MNW164"/>
      <c r="MNX164"/>
      <c r="MNY164"/>
      <c r="MNZ164"/>
      <c r="MOA164"/>
      <c r="MOB164"/>
      <c r="MOC164"/>
      <c r="MOD164"/>
      <c r="MOE164"/>
      <c r="MOF164"/>
      <c r="MOG164"/>
      <c r="MOH164"/>
      <c r="MOI164"/>
      <c r="MOJ164"/>
      <c r="MOK164"/>
      <c r="MOL164"/>
      <c r="MOM164"/>
      <c r="MON164"/>
      <c r="MOO164"/>
      <c r="MOP164"/>
      <c r="MOQ164"/>
      <c r="MOR164"/>
      <c r="MOS164"/>
      <c r="MOT164"/>
      <c r="MOU164"/>
      <c r="MOV164"/>
      <c r="MOW164"/>
      <c r="MOX164"/>
      <c r="MOY164"/>
      <c r="MOZ164"/>
      <c r="MPA164"/>
      <c r="MPB164"/>
      <c r="MPC164"/>
      <c r="MPD164"/>
      <c r="MPE164"/>
      <c r="MPF164"/>
      <c r="MPG164"/>
      <c r="MPH164"/>
      <c r="MPI164"/>
      <c r="MPJ164"/>
      <c r="MPK164"/>
      <c r="MPL164"/>
      <c r="MPM164"/>
      <c r="MPN164"/>
      <c r="MPO164"/>
      <c r="MPP164"/>
      <c r="MPQ164"/>
      <c r="MPR164"/>
      <c r="MPS164"/>
      <c r="MPT164"/>
      <c r="MPU164"/>
      <c r="MPV164"/>
      <c r="MPW164"/>
      <c r="MPX164"/>
      <c r="MPY164"/>
      <c r="MPZ164"/>
      <c r="MQA164"/>
      <c r="MQB164"/>
      <c r="MQC164"/>
      <c r="MQD164"/>
      <c r="MQE164"/>
      <c r="MQF164"/>
      <c r="MQG164"/>
      <c r="MQH164"/>
      <c r="MQI164"/>
      <c r="MQJ164"/>
      <c r="MQK164"/>
      <c r="MQL164"/>
      <c r="MQM164"/>
      <c r="MQN164"/>
      <c r="MQO164"/>
      <c r="MQP164"/>
      <c r="MQQ164"/>
      <c r="MQR164"/>
      <c r="MQS164"/>
      <c r="MQT164"/>
      <c r="MQU164"/>
      <c r="MQV164"/>
      <c r="MQW164"/>
      <c r="MQX164"/>
      <c r="MQY164"/>
      <c r="MQZ164"/>
      <c r="MRA164"/>
      <c r="MRB164"/>
      <c r="MRC164"/>
      <c r="MRD164"/>
      <c r="MRE164"/>
      <c r="MRF164"/>
      <c r="MRG164"/>
      <c r="MRH164"/>
      <c r="MRI164"/>
      <c r="MRJ164"/>
      <c r="MRK164"/>
      <c r="MRL164"/>
      <c r="MRM164"/>
      <c r="MRN164"/>
      <c r="MRO164"/>
      <c r="MRP164"/>
      <c r="MRQ164"/>
      <c r="MRR164"/>
      <c r="MRS164"/>
      <c r="MRT164"/>
      <c r="MRU164"/>
      <c r="MRV164"/>
      <c r="MRW164"/>
      <c r="MRX164"/>
      <c r="MRY164"/>
      <c r="MRZ164"/>
      <c r="MSA164"/>
      <c r="MSB164"/>
      <c r="MSC164"/>
      <c r="MSD164"/>
      <c r="MSE164"/>
      <c r="MSF164"/>
      <c r="MSG164"/>
      <c r="MSH164"/>
      <c r="MSI164"/>
      <c r="MSJ164"/>
      <c r="MSK164"/>
      <c r="MSL164"/>
      <c r="MSM164"/>
      <c r="MSN164"/>
      <c r="MSO164"/>
      <c r="MSP164"/>
      <c r="MSQ164"/>
      <c r="MSR164"/>
      <c r="MSS164"/>
      <c r="MST164"/>
      <c r="MSU164"/>
      <c r="MSV164"/>
      <c r="MSW164"/>
      <c r="MSX164"/>
      <c r="MSY164"/>
      <c r="MSZ164"/>
      <c r="MTA164"/>
      <c r="MTB164"/>
      <c r="MTC164"/>
      <c r="MTD164"/>
      <c r="MTE164"/>
      <c r="MTF164"/>
      <c r="MTG164"/>
      <c r="MTH164"/>
      <c r="MTI164"/>
      <c r="MTJ164"/>
      <c r="MTK164"/>
      <c r="MTL164"/>
      <c r="MTM164"/>
      <c r="MTN164"/>
      <c r="MTO164"/>
      <c r="MTP164"/>
      <c r="MTQ164"/>
      <c r="MTR164"/>
      <c r="MTS164"/>
      <c r="MTT164"/>
      <c r="MTU164"/>
      <c r="MTV164"/>
      <c r="MTW164"/>
      <c r="MTX164"/>
      <c r="MTY164"/>
      <c r="MTZ164"/>
      <c r="MUA164"/>
      <c r="MUB164"/>
      <c r="MUC164"/>
      <c r="MUD164"/>
      <c r="MUE164"/>
      <c r="MUF164"/>
      <c r="MUG164"/>
      <c r="MUH164"/>
      <c r="MUI164"/>
      <c r="MUJ164"/>
      <c r="MUK164"/>
      <c r="MUL164"/>
      <c r="MUM164"/>
      <c r="MUN164"/>
      <c r="MUO164"/>
      <c r="MUP164"/>
      <c r="MUQ164"/>
      <c r="MUR164"/>
      <c r="MUS164"/>
      <c r="MUT164"/>
      <c r="MUU164"/>
      <c r="MUV164"/>
      <c r="MUW164"/>
      <c r="MUX164"/>
      <c r="MUY164"/>
      <c r="MUZ164"/>
      <c r="MVA164"/>
      <c r="MVB164"/>
      <c r="MVC164"/>
      <c r="MVD164"/>
      <c r="MVE164"/>
      <c r="MVF164"/>
      <c r="MVG164"/>
      <c r="MVH164"/>
      <c r="MVI164"/>
      <c r="MVJ164"/>
      <c r="MVK164"/>
      <c r="MVL164"/>
      <c r="MVM164"/>
      <c r="MVN164"/>
      <c r="MVO164"/>
      <c r="MVP164"/>
      <c r="MVQ164"/>
      <c r="MVR164"/>
      <c r="MVS164"/>
      <c r="MVT164"/>
      <c r="MVU164"/>
      <c r="MVV164"/>
      <c r="MVW164"/>
      <c r="MVX164"/>
      <c r="MVY164"/>
      <c r="MVZ164"/>
      <c r="MWA164"/>
      <c r="MWB164"/>
      <c r="MWC164"/>
      <c r="MWD164"/>
      <c r="MWE164"/>
      <c r="MWF164"/>
      <c r="MWG164"/>
      <c r="MWH164"/>
      <c r="MWI164"/>
      <c r="MWJ164"/>
      <c r="MWK164"/>
      <c r="MWL164"/>
      <c r="MWM164"/>
      <c r="MWN164"/>
      <c r="MWO164"/>
      <c r="MWP164"/>
      <c r="MWQ164"/>
      <c r="MWR164"/>
      <c r="MWS164"/>
      <c r="MWT164"/>
      <c r="MWU164"/>
      <c r="MWV164"/>
      <c r="MWW164"/>
      <c r="MWX164"/>
      <c r="MWY164"/>
      <c r="MWZ164"/>
      <c r="MXA164"/>
      <c r="MXB164"/>
      <c r="MXC164"/>
      <c r="MXD164"/>
      <c r="MXE164"/>
      <c r="MXF164"/>
      <c r="MXG164"/>
      <c r="MXH164"/>
      <c r="MXI164"/>
      <c r="MXJ164"/>
      <c r="MXK164"/>
      <c r="MXL164"/>
      <c r="MXM164"/>
      <c r="MXN164"/>
      <c r="MXO164"/>
      <c r="MXP164"/>
      <c r="MXQ164"/>
      <c r="MXR164"/>
      <c r="MXS164"/>
      <c r="MXT164"/>
      <c r="MXU164"/>
      <c r="MXV164"/>
      <c r="MXW164"/>
      <c r="MXX164"/>
      <c r="MXY164"/>
      <c r="MXZ164"/>
      <c r="MYA164"/>
      <c r="MYB164"/>
      <c r="MYC164"/>
      <c r="MYD164"/>
      <c r="MYE164"/>
      <c r="MYF164"/>
      <c r="MYG164"/>
      <c r="MYH164"/>
      <c r="MYI164"/>
      <c r="MYJ164"/>
      <c r="MYK164"/>
      <c r="MYL164"/>
      <c r="MYM164"/>
      <c r="MYN164"/>
      <c r="MYO164"/>
      <c r="MYP164"/>
      <c r="MYQ164"/>
      <c r="MYR164"/>
      <c r="MYS164"/>
      <c r="MYT164"/>
      <c r="MYU164"/>
      <c r="MYV164"/>
      <c r="MYW164"/>
      <c r="MYX164"/>
      <c r="MYY164"/>
      <c r="MYZ164"/>
      <c r="MZA164"/>
      <c r="MZB164"/>
      <c r="MZC164"/>
      <c r="MZD164"/>
      <c r="MZE164"/>
      <c r="MZF164"/>
      <c r="MZG164"/>
      <c r="MZH164"/>
      <c r="MZI164"/>
      <c r="MZJ164"/>
      <c r="MZK164"/>
      <c r="MZL164"/>
      <c r="MZM164"/>
      <c r="MZN164"/>
      <c r="MZO164"/>
      <c r="MZP164"/>
      <c r="MZQ164"/>
      <c r="MZR164"/>
      <c r="MZS164"/>
      <c r="MZT164"/>
      <c r="MZU164"/>
      <c r="MZV164"/>
      <c r="MZW164"/>
      <c r="MZX164"/>
      <c r="MZY164"/>
      <c r="MZZ164"/>
      <c r="NAA164"/>
      <c r="NAB164"/>
      <c r="NAC164"/>
      <c r="NAD164"/>
      <c r="NAE164"/>
      <c r="NAF164"/>
      <c r="NAG164"/>
      <c r="NAH164"/>
      <c r="NAI164"/>
      <c r="NAJ164"/>
      <c r="NAK164"/>
      <c r="NAL164"/>
      <c r="NAM164"/>
      <c r="NAN164"/>
      <c r="NAO164"/>
      <c r="NAP164"/>
      <c r="NAQ164"/>
      <c r="NAR164"/>
      <c r="NAS164"/>
      <c r="NAT164"/>
      <c r="NAU164"/>
      <c r="NAV164"/>
      <c r="NAW164"/>
      <c r="NAX164"/>
      <c r="NAY164"/>
      <c r="NAZ164"/>
      <c r="NBA164"/>
      <c r="NBB164"/>
      <c r="NBC164"/>
      <c r="NBD164"/>
      <c r="NBE164"/>
      <c r="NBF164"/>
      <c r="NBG164"/>
      <c r="NBH164"/>
      <c r="NBI164"/>
      <c r="NBJ164"/>
      <c r="NBK164"/>
      <c r="NBL164"/>
      <c r="NBM164"/>
      <c r="NBN164"/>
      <c r="NBO164"/>
      <c r="NBP164"/>
      <c r="NBQ164"/>
      <c r="NBR164"/>
      <c r="NBS164"/>
      <c r="NBT164"/>
      <c r="NBU164"/>
      <c r="NBV164"/>
      <c r="NBW164"/>
      <c r="NBX164"/>
      <c r="NBY164"/>
      <c r="NBZ164"/>
      <c r="NCA164"/>
      <c r="NCB164"/>
      <c r="NCC164"/>
      <c r="NCD164"/>
      <c r="NCE164"/>
      <c r="NCF164"/>
      <c r="NCG164"/>
      <c r="NCH164"/>
      <c r="NCI164"/>
      <c r="NCJ164"/>
      <c r="NCK164"/>
      <c r="NCL164"/>
      <c r="NCM164"/>
      <c r="NCN164"/>
      <c r="NCO164"/>
      <c r="NCP164"/>
      <c r="NCQ164"/>
      <c r="NCR164"/>
      <c r="NCS164"/>
      <c r="NCT164"/>
      <c r="NCU164"/>
      <c r="NCV164"/>
      <c r="NCW164"/>
      <c r="NCX164"/>
      <c r="NCY164"/>
      <c r="NCZ164"/>
      <c r="NDA164"/>
      <c r="NDB164"/>
      <c r="NDC164"/>
      <c r="NDD164"/>
      <c r="NDE164"/>
      <c r="NDF164"/>
      <c r="NDG164"/>
      <c r="NDH164"/>
      <c r="NDI164"/>
      <c r="NDJ164"/>
      <c r="NDK164"/>
      <c r="NDL164"/>
      <c r="NDM164"/>
      <c r="NDN164"/>
      <c r="NDO164"/>
      <c r="NDP164"/>
      <c r="NDQ164"/>
      <c r="NDR164"/>
      <c r="NDS164"/>
      <c r="NDT164"/>
      <c r="NDU164"/>
      <c r="NDV164"/>
      <c r="NDW164"/>
      <c r="NDX164"/>
      <c r="NDY164"/>
      <c r="NDZ164"/>
      <c r="NEA164"/>
      <c r="NEB164"/>
      <c r="NEC164"/>
      <c r="NED164"/>
      <c r="NEE164"/>
      <c r="NEF164"/>
      <c r="NEG164"/>
      <c r="NEH164"/>
      <c r="NEI164"/>
      <c r="NEJ164"/>
      <c r="NEK164"/>
      <c r="NEL164"/>
      <c r="NEM164"/>
      <c r="NEN164"/>
      <c r="NEO164"/>
      <c r="NEP164"/>
      <c r="NEQ164"/>
      <c r="NER164"/>
      <c r="NES164"/>
      <c r="NET164"/>
      <c r="NEU164"/>
      <c r="NEV164"/>
      <c r="NEW164"/>
      <c r="NEX164"/>
      <c r="NEY164"/>
      <c r="NEZ164"/>
      <c r="NFA164"/>
      <c r="NFB164"/>
      <c r="NFC164"/>
      <c r="NFD164"/>
      <c r="NFE164"/>
      <c r="NFF164"/>
      <c r="NFG164"/>
      <c r="NFH164"/>
      <c r="NFI164"/>
      <c r="NFJ164"/>
      <c r="NFK164"/>
      <c r="NFL164"/>
      <c r="NFM164"/>
      <c r="NFN164"/>
      <c r="NFO164"/>
      <c r="NFP164"/>
      <c r="NFQ164"/>
      <c r="NFR164"/>
      <c r="NFS164"/>
      <c r="NFT164"/>
      <c r="NFU164"/>
      <c r="NFV164"/>
      <c r="NFW164"/>
      <c r="NFX164"/>
      <c r="NFY164"/>
      <c r="NFZ164"/>
      <c r="NGA164"/>
      <c r="NGB164"/>
      <c r="NGC164"/>
      <c r="NGD164"/>
      <c r="NGE164"/>
      <c r="NGF164"/>
      <c r="NGG164"/>
      <c r="NGH164"/>
      <c r="NGI164"/>
      <c r="NGJ164"/>
      <c r="NGK164"/>
      <c r="NGL164"/>
      <c r="NGM164"/>
      <c r="NGN164"/>
      <c r="NGO164"/>
      <c r="NGP164"/>
      <c r="NGQ164"/>
      <c r="NGR164"/>
      <c r="NGS164"/>
      <c r="NGT164"/>
      <c r="NGU164"/>
      <c r="NGV164"/>
      <c r="NGW164"/>
      <c r="NGX164"/>
      <c r="NGY164"/>
      <c r="NGZ164"/>
      <c r="NHA164"/>
      <c r="NHB164"/>
      <c r="NHC164"/>
      <c r="NHD164"/>
      <c r="NHE164"/>
      <c r="NHF164"/>
      <c r="NHG164"/>
      <c r="NHH164"/>
      <c r="NHI164"/>
      <c r="NHJ164"/>
      <c r="NHK164"/>
      <c r="NHL164"/>
      <c r="NHM164"/>
      <c r="NHN164"/>
      <c r="NHO164"/>
      <c r="NHP164"/>
      <c r="NHQ164"/>
      <c r="NHR164"/>
      <c r="NHS164"/>
      <c r="NHT164"/>
      <c r="NHU164"/>
      <c r="NHV164"/>
      <c r="NHW164"/>
      <c r="NHX164"/>
      <c r="NHY164"/>
      <c r="NHZ164"/>
      <c r="NIA164"/>
      <c r="NIB164"/>
      <c r="NIC164"/>
      <c r="NID164"/>
      <c r="NIE164"/>
      <c r="NIF164"/>
      <c r="NIG164"/>
      <c r="NIH164"/>
      <c r="NII164"/>
      <c r="NIJ164"/>
      <c r="NIK164"/>
      <c r="NIL164"/>
      <c r="NIM164"/>
      <c r="NIN164"/>
      <c r="NIO164"/>
      <c r="NIP164"/>
      <c r="NIQ164"/>
      <c r="NIR164"/>
      <c r="NIS164"/>
      <c r="NIT164"/>
      <c r="NIU164"/>
      <c r="NIV164"/>
      <c r="NIW164"/>
      <c r="NIX164"/>
      <c r="NIY164"/>
      <c r="NIZ164"/>
      <c r="NJA164"/>
      <c r="NJB164"/>
      <c r="NJC164"/>
      <c r="NJD164"/>
      <c r="NJE164"/>
      <c r="NJF164"/>
      <c r="NJG164"/>
      <c r="NJH164"/>
      <c r="NJI164"/>
      <c r="NJJ164"/>
      <c r="NJK164"/>
      <c r="NJL164"/>
      <c r="NJM164"/>
      <c r="NJN164"/>
      <c r="NJO164"/>
      <c r="NJP164"/>
      <c r="NJQ164"/>
      <c r="NJR164"/>
      <c r="NJS164"/>
      <c r="NJT164"/>
      <c r="NJU164"/>
      <c r="NJV164"/>
      <c r="NJW164"/>
      <c r="NJX164"/>
      <c r="NJY164"/>
      <c r="NJZ164"/>
      <c r="NKA164"/>
      <c r="NKB164"/>
      <c r="NKC164"/>
      <c r="NKD164"/>
      <c r="NKE164"/>
      <c r="NKF164"/>
      <c r="NKG164"/>
      <c r="NKH164"/>
      <c r="NKI164"/>
      <c r="NKJ164"/>
      <c r="NKK164"/>
      <c r="NKL164"/>
      <c r="NKM164"/>
      <c r="NKN164"/>
      <c r="NKO164"/>
      <c r="NKP164"/>
      <c r="NKQ164"/>
      <c r="NKR164"/>
      <c r="NKS164"/>
      <c r="NKT164"/>
      <c r="NKU164"/>
      <c r="NKV164"/>
      <c r="NKW164"/>
      <c r="NKX164"/>
      <c r="NKY164"/>
      <c r="NKZ164"/>
      <c r="NLA164"/>
      <c r="NLB164"/>
      <c r="NLC164"/>
      <c r="NLD164"/>
      <c r="NLE164"/>
      <c r="NLF164"/>
      <c r="NLG164"/>
      <c r="NLH164"/>
      <c r="NLI164"/>
      <c r="NLJ164"/>
      <c r="NLK164"/>
      <c r="NLL164"/>
      <c r="NLM164"/>
      <c r="NLN164"/>
      <c r="NLO164"/>
      <c r="NLP164"/>
      <c r="NLQ164"/>
      <c r="NLR164"/>
      <c r="NLS164"/>
      <c r="NLT164"/>
      <c r="NLU164"/>
      <c r="NLV164"/>
      <c r="NLW164"/>
      <c r="NLX164"/>
      <c r="NLY164"/>
      <c r="NLZ164"/>
      <c r="NMA164"/>
      <c r="NMB164"/>
      <c r="NMC164"/>
      <c r="NMD164"/>
      <c r="NME164"/>
      <c r="NMF164"/>
      <c r="NMG164"/>
      <c r="NMH164"/>
      <c r="NMI164"/>
      <c r="NMJ164"/>
      <c r="NMK164"/>
      <c r="NML164"/>
      <c r="NMM164"/>
      <c r="NMN164"/>
      <c r="NMO164"/>
      <c r="NMP164"/>
      <c r="NMQ164"/>
      <c r="NMR164"/>
      <c r="NMS164"/>
      <c r="NMT164"/>
      <c r="NMU164"/>
      <c r="NMV164"/>
      <c r="NMW164"/>
      <c r="NMX164"/>
      <c r="NMY164"/>
      <c r="NMZ164"/>
      <c r="NNA164"/>
      <c r="NNB164"/>
      <c r="NNC164"/>
      <c r="NND164"/>
      <c r="NNE164"/>
      <c r="NNF164"/>
      <c r="NNG164"/>
      <c r="NNH164"/>
      <c r="NNI164"/>
      <c r="NNJ164"/>
      <c r="NNK164"/>
      <c r="NNL164"/>
      <c r="NNM164"/>
      <c r="NNN164"/>
      <c r="NNO164"/>
      <c r="NNP164"/>
      <c r="NNQ164"/>
      <c r="NNR164"/>
      <c r="NNS164"/>
      <c r="NNT164"/>
      <c r="NNU164"/>
      <c r="NNV164"/>
      <c r="NNW164"/>
      <c r="NNX164"/>
      <c r="NNY164"/>
      <c r="NNZ164"/>
      <c r="NOA164"/>
      <c r="NOB164"/>
      <c r="NOC164"/>
      <c r="NOD164"/>
      <c r="NOE164"/>
      <c r="NOF164"/>
      <c r="NOG164"/>
      <c r="NOH164"/>
      <c r="NOI164"/>
      <c r="NOJ164"/>
      <c r="NOK164"/>
      <c r="NOL164"/>
      <c r="NOM164"/>
      <c r="NON164"/>
      <c r="NOO164"/>
      <c r="NOP164"/>
      <c r="NOQ164"/>
      <c r="NOR164"/>
      <c r="NOS164"/>
      <c r="NOT164"/>
      <c r="NOU164"/>
      <c r="NOV164"/>
      <c r="NOW164"/>
      <c r="NOX164"/>
      <c r="NOY164"/>
      <c r="NOZ164"/>
      <c r="NPA164"/>
      <c r="NPB164"/>
      <c r="NPC164"/>
      <c r="NPD164"/>
      <c r="NPE164"/>
      <c r="NPF164"/>
      <c r="NPG164"/>
      <c r="NPH164"/>
      <c r="NPI164"/>
      <c r="NPJ164"/>
      <c r="NPK164"/>
      <c r="NPL164"/>
      <c r="NPM164"/>
      <c r="NPN164"/>
      <c r="NPO164"/>
      <c r="NPP164"/>
      <c r="NPQ164"/>
      <c r="NPR164"/>
      <c r="NPS164"/>
      <c r="NPT164"/>
      <c r="NPU164"/>
      <c r="NPV164"/>
      <c r="NPW164"/>
      <c r="NPX164"/>
      <c r="NPY164"/>
      <c r="NPZ164"/>
      <c r="NQA164"/>
      <c r="NQB164"/>
      <c r="NQC164"/>
      <c r="NQD164"/>
      <c r="NQE164"/>
      <c r="NQF164"/>
      <c r="NQG164"/>
      <c r="NQH164"/>
      <c r="NQI164"/>
      <c r="NQJ164"/>
      <c r="NQK164"/>
      <c r="NQL164"/>
      <c r="NQM164"/>
      <c r="NQN164"/>
      <c r="NQO164"/>
      <c r="NQP164"/>
      <c r="NQQ164"/>
      <c r="NQR164"/>
      <c r="NQS164"/>
      <c r="NQT164"/>
      <c r="NQU164"/>
      <c r="NQV164"/>
      <c r="NQW164"/>
      <c r="NQX164"/>
      <c r="NQY164"/>
      <c r="NQZ164"/>
      <c r="NRA164"/>
      <c r="NRB164"/>
      <c r="NRC164"/>
      <c r="NRD164"/>
      <c r="NRE164"/>
      <c r="NRF164"/>
      <c r="NRG164"/>
      <c r="NRH164"/>
      <c r="NRI164"/>
      <c r="NRJ164"/>
      <c r="NRK164"/>
      <c r="NRL164"/>
      <c r="NRM164"/>
      <c r="NRN164"/>
      <c r="NRO164"/>
      <c r="NRP164"/>
      <c r="NRQ164"/>
      <c r="NRR164"/>
      <c r="NRS164"/>
      <c r="NRT164"/>
      <c r="NRU164"/>
      <c r="NRV164"/>
      <c r="NRW164"/>
      <c r="NRX164"/>
      <c r="NRY164"/>
      <c r="NRZ164"/>
      <c r="NSA164"/>
      <c r="NSB164"/>
      <c r="NSC164"/>
      <c r="NSD164"/>
      <c r="NSE164"/>
      <c r="NSF164"/>
      <c r="NSG164"/>
      <c r="NSH164"/>
      <c r="NSI164"/>
      <c r="NSJ164"/>
      <c r="NSK164"/>
      <c r="NSL164"/>
      <c r="NSM164"/>
      <c r="NSN164"/>
      <c r="NSO164"/>
      <c r="NSP164"/>
      <c r="NSQ164"/>
      <c r="NSR164"/>
      <c r="NSS164"/>
      <c r="NST164"/>
      <c r="NSU164"/>
      <c r="NSV164"/>
      <c r="NSW164"/>
      <c r="NSX164"/>
      <c r="NSY164"/>
      <c r="NSZ164"/>
      <c r="NTA164"/>
      <c r="NTB164"/>
      <c r="NTC164"/>
      <c r="NTD164"/>
      <c r="NTE164"/>
      <c r="NTF164"/>
      <c r="NTG164"/>
      <c r="NTH164"/>
      <c r="NTI164"/>
      <c r="NTJ164"/>
      <c r="NTK164"/>
      <c r="NTL164"/>
      <c r="NTM164"/>
      <c r="NTN164"/>
      <c r="NTO164"/>
      <c r="NTP164"/>
      <c r="NTQ164"/>
      <c r="NTR164"/>
      <c r="NTS164"/>
      <c r="NTT164"/>
      <c r="NTU164"/>
      <c r="NTV164"/>
      <c r="NTW164"/>
      <c r="NTX164"/>
      <c r="NTY164"/>
      <c r="NTZ164"/>
      <c r="NUA164"/>
      <c r="NUB164"/>
      <c r="NUC164"/>
      <c r="NUD164"/>
      <c r="NUE164"/>
      <c r="NUF164"/>
      <c r="NUG164"/>
      <c r="NUH164"/>
      <c r="NUI164"/>
      <c r="NUJ164"/>
      <c r="NUK164"/>
      <c r="NUL164"/>
      <c r="NUM164"/>
      <c r="NUN164"/>
      <c r="NUO164"/>
      <c r="NUP164"/>
      <c r="NUQ164"/>
      <c r="NUR164"/>
      <c r="NUS164"/>
      <c r="NUT164"/>
      <c r="NUU164"/>
      <c r="NUV164"/>
      <c r="NUW164"/>
      <c r="NUX164"/>
      <c r="NUY164"/>
      <c r="NUZ164"/>
      <c r="NVA164"/>
      <c r="NVB164"/>
      <c r="NVC164"/>
      <c r="NVD164"/>
      <c r="NVE164"/>
      <c r="NVF164"/>
      <c r="NVG164"/>
      <c r="NVH164"/>
      <c r="NVI164"/>
      <c r="NVJ164"/>
      <c r="NVK164"/>
      <c r="NVL164"/>
      <c r="NVM164"/>
      <c r="NVN164"/>
      <c r="NVO164"/>
      <c r="NVP164"/>
      <c r="NVQ164"/>
      <c r="NVR164"/>
      <c r="NVS164"/>
      <c r="NVT164"/>
      <c r="NVU164"/>
      <c r="NVV164"/>
      <c r="NVW164"/>
      <c r="NVX164"/>
      <c r="NVY164"/>
      <c r="NVZ164"/>
      <c r="NWA164"/>
      <c r="NWB164"/>
      <c r="NWC164"/>
      <c r="NWD164"/>
      <c r="NWE164"/>
      <c r="NWF164"/>
      <c r="NWG164"/>
      <c r="NWH164"/>
      <c r="NWI164"/>
      <c r="NWJ164"/>
      <c r="NWK164"/>
      <c r="NWL164"/>
      <c r="NWM164"/>
      <c r="NWN164"/>
      <c r="NWO164"/>
      <c r="NWP164"/>
      <c r="NWQ164"/>
      <c r="NWR164"/>
      <c r="NWS164"/>
      <c r="NWT164"/>
      <c r="NWU164"/>
      <c r="NWV164"/>
      <c r="NWW164"/>
      <c r="NWX164"/>
      <c r="NWY164"/>
      <c r="NWZ164"/>
      <c r="NXA164"/>
      <c r="NXB164"/>
      <c r="NXC164"/>
      <c r="NXD164"/>
      <c r="NXE164"/>
      <c r="NXF164"/>
      <c r="NXG164"/>
      <c r="NXH164"/>
      <c r="NXI164"/>
      <c r="NXJ164"/>
      <c r="NXK164"/>
      <c r="NXL164"/>
      <c r="NXM164"/>
      <c r="NXN164"/>
      <c r="NXO164"/>
      <c r="NXP164"/>
      <c r="NXQ164"/>
      <c r="NXR164"/>
      <c r="NXS164"/>
      <c r="NXT164"/>
      <c r="NXU164"/>
      <c r="NXV164"/>
      <c r="NXW164"/>
      <c r="NXX164"/>
      <c r="NXY164"/>
      <c r="NXZ164"/>
      <c r="NYA164"/>
      <c r="NYB164"/>
      <c r="NYC164"/>
      <c r="NYD164"/>
      <c r="NYE164"/>
      <c r="NYF164"/>
      <c r="NYG164"/>
      <c r="NYH164"/>
      <c r="NYI164"/>
      <c r="NYJ164"/>
      <c r="NYK164"/>
      <c r="NYL164"/>
      <c r="NYM164"/>
      <c r="NYN164"/>
      <c r="NYO164"/>
      <c r="NYP164"/>
      <c r="NYQ164"/>
      <c r="NYR164"/>
      <c r="NYS164"/>
      <c r="NYT164"/>
      <c r="NYU164"/>
      <c r="NYV164"/>
      <c r="NYW164"/>
      <c r="NYX164"/>
      <c r="NYY164"/>
      <c r="NYZ164"/>
      <c r="NZA164"/>
      <c r="NZB164"/>
      <c r="NZC164"/>
      <c r="NZD164"/>
      <c r="NZE164"/>
      <c r="NZF164"/>
      <c r="NZG164"/>
      <c r="NZH164"/>
      <c r="NZI164"/>
      <c r="NZJ164"/>
      <c r="NZK164"/>
      <c r="NZL164"/>
      <c r="NZM164"/>
      <c r="NZN164"/>
      <c r="NZO164"/>
      <c r="NZP164"/>
      <c r="NZQ164"/>
      <c r="NZR164"/>
      <c r="NZS164"/>
      <c r="NZT164"/>
      <c r="NZU164"/>
      <c r="NZV164"/>
      <c r="NZW164"/>
      <c r="NZX164"/>
      <c r="NZY164"/>
      <c r="NZZ164"/>
      <c r="OAA164"/>
      <c r="OAB164"/>
      <c r="OAC164"/>
      <c r="OAD164"/>
      <c r="OAE164"/>
      <c r="OAF164"/>
      <c r="OAG164"/>
      <c r="OAH164"/>
      <c r="OAI164"/>
      <c r="OAJ164"/>
      <c r="OAK164"/>
      <c r="OAL164"/>
      <c r="OAM164"/>
      <c r="OAN164"/>
      <c r="OAO164"/>
      <c r="OAP164"/>
      <c r="OAQ164"/>
      <c r="OAR164"/>
      <c r="OAS164"/>
      <c r="OAT164"/>
      <c r="OAU164"/>
      <c r="OAV164"/>
      <c r="OAW164"/>
      <c r="OAX164"/>
      <c r="OAY164"/>
      <c r="OAZ164"/>
      <c r="OBA164"/>
      <c r="OBB164"/>
      <c r="OBC164"/>
      <c r="OBD164"/>
      <c r="OBE164"/>
      <c r="OBF164"/>
      <c r="OBG164"/>
      <c r="OBH164"/>
      <c r="OBI164"/>
      <c r="OBJ164"/>
      <c r="OBK164"/>
      <c r="OBL164"/>
      <c r="OBM164"/>
      <c r="OBN164"/>
      <c r="OBO164"/>
      <c r="OBP164"/>
      <c r="OBQ164"/>
      <c r="OBR164"/>
      <c r="OBS164"/>
      <c r="OBT164"/>
      <c r="OBU164"/>
      <c r="OBV164"/>
      <c r="OBW164"/>
      <c r="OBX164"/>
      <c r="OBY164"/>
      <c r="OBZ164"/>
      <c r="OCA164"/>
      <c r="OCB164"/>
      <c r="OCC164"/>
      <c r="OCD164"/>
      <c r="OCE164"/>
      <c r="OCF164"/>
      <c r="OCG164"/>
      <c r="OCH164"/>
      <c r="OCI164"/>
      <c r="OCJ164"/>
      <c r="OCK164"/>
      <c r="OCL164"/>
      <c r="OCM164"/>
      <c r="OCN164"/>
      <c r="OCO164"/>
      <c r="OCP164"/>
      <c r="OCQ164"/>
      <c r="OCR164"/>
      <c r="OCS164"/>
      <c r="OCT164"/>
      <c r="OCU164"/>
      <c r="OCV164"/>
      <c r="OCW164"/>
      <c r="OCX164"/>
      <c r="OCY164"/>
      <c r="OCZ164"/>
      <c r="ODA164"/>
      <c r="ODB164"/>
      <c r="ODC164"/>
      <c r="ODD164"/>
      <c r="ODE164"/>
      <c r="ODF164"/>
      <c r="ODG164"/>
      <c r="ODH164"/>
      <c r="ODI164"/>
      <c r="ODJ164"/>
      <c r="ODK164"/>
      <c r="ODL164"/>
      <c r="ODM164"/>
      <c r="ODN164"/>
      <c r="ODO164"/>
      <c r="ODP164"/>
      <c r="ODQ164"/>
      <c r="ODR164"/>
      <c r="ODS164"/>
      <c r="ODT164"/>
      <c r="ODU164"/>
      <c r="ODV164"/>
      <c r="ODW164"/>
      <c r="ODX164"/>
      <c r="ODY164"/>
      <c r="ODZ164"/>
      <c r="OEA164"/>
      <c r="OEB164"/>
      <c r="OEC164"/>
      <c r="OED164"/>
      <c r="OEE164"/>
      <c r="OEF164"/>
      <c r="OEG164"/>
      <c r="OEH164"/>
      <c r="OEI164"/>
      <c r="OEJ164"/>
      <c r="OEK164"/>
      <c r="OEL164"/>
      <c r="OEM164"/>
      <c r="OEN164"/>
      <c r="OEO164"/>
      <c r="OEP164"/>
      <c r="OEQ164"/>
      <c r="OER164"/>
      <c r="OES164"/>
      <c r="OET164"/>
      <c r="OEU164"/>
      <c r="OEV164"/>
      <c r="OEW164"/>
      <c r="OEX164"/>
      <c r="OEY164"/>
      <c r="OEZ164"/>
      <c r="OFA164"/>
      <c r="OFB164"/>
      <c r="OFC164"/>
      <c r="OFD164"/>
      <c r="OFE164"/>
      <c r="OFF164"/>
      <c r="OFG164"/>
      <c r="OFH164"/>
      <c r="OFI164"/>
      <c r="OFJ164"/>
      <c r="OFK164"/>
      <c r="OFL164"/>
      <c r="OFM164"/>
      <c r="OFN164"/>
      <c r="OFO164"/>
      <c r="OFP164"/>
      <c r="OFQ164"/>
      <c r="OFR164"/>
      <c r="OFS164"/>
      <c r="OFT164"/>
      <c r="OFU164"/>
      <c r="OFV164"/>
      <c r="OFW164"/>
      <c r="OFX164"/>
      <c r="OFY164"/>
      <c r="OFZ164"/>
      <c r="OGA164"/>
      <c r="OGB164"/>
      <c r="OGC164"/>
      <c r="OGD164"/>
      <c r="OGE164"/>
      <c r="OGF164"/>
      <c r="OGG164"/>
      <c r="OGH164"/>
      <c r="OGI164"/>
      <c r="OGJ164"/>
      <c r="OGK164"/>
      <c r="OGL164"/>
      <c r="OGM164"/>
      <c r="OGN164"/>
      <c r="OGO164"/>
      <c r="OGP164"/>
      <c r="OGQ164"/>
      <c r="OGR164"/>
      <c r="OGS164"/>
      <c r="OGT164"/>
      <c r="OGU164"/>
      <c r="OGV164"/>
      <c r="OGW164"/>
      <c r="OGX164"/>
      <c r="OGY164"/>
      <c r="OGZ164"/>
      <c r="OHA164"/>
      <c r="OHB164"/>
      <c r="OHC164"/>
      <c r="OHD164"/>
      <c r="OHE164"/>
      <c r="OHF164"/>
      <c r="OHG164"/>
      <c r="OHH164"/>
      <c r="OHI164"/>
      <c r="OHJ164"/>
      <c r="OHK164"/>
      <c r="OHL164"/>
      <c r="OHM164"/>
      <c r="OHN164"/>
      <c r="OHO164"/>
      <c r="OHP164"/>
      <c r="OHQ164"/>
      <c r="OHR164"/>
      <c r="OHS164"/>
      <c r="OHT164"/>
      <c r="OHU164"/>
      <c r="OHV164"/>
      <c r="OHW164"/>
      <c r="OHX164"/>
      <c r="OHY164"/>
      <c r="OHZ164"/>
      <c r="OIA164"/>
      <c r="OIB164"/>
      <c r="OIC164"/>
      <c r="OID164"/>
      <c r="OIE164"/>
      <c r="OIF164"/>
      <c r="OIG164"/>
      <c r="OIH164"/>
      <c r="OII164"/>
      <c r="OIJ164"/>
      <c r="OIK164"/>
      <c r="OIL164"/>
      <c r="OIM164"/>
      <c r="OIN164"/>
      <c r="OIO164"/>
      <c r="OIP164"/>
      <c r="OIQ164"/>
      <c r="OIR164"/>
      <c r="OIS164"/>
      <c r="OIT164"/>
      <c r="OIU164"/>
      <c r="OIV164"/>
      <c r="OIW164"/>
      <c r="OIX164"/>
      <c r="OIY164"/>
      <c r="OIZ164"/>
      <c r="OJA164"/>
      <c r="OJB164"/>
      <c r="OJC164"/>
      <c r="OJD164"/>
      <c r="OJE164"/>
      <c r="OJF164"/>
      <c r="OJG164"/>
      <c r="OJH164"/>
      <c r="OJI164"/>
      <c r="OJJ164"/>
      <c r="OJK164"/>
      <c r="OJL164"/>
      <c r="OJM164"/>
      <c r="OJN164"/>
      <c r="OJO164"/>
      <c r="OJP164"/>
      <c r="OJQ164"/>
      <c r="OJR164"/>
      <c r="OJS164"/>
      <c r="OJT164"/>
      <c r="OJU164"/>
      <c r="OJV164"/>
      <c r="OJW164"/>
      <c r="OJX164"/>
      <c r="OJY164"/>
      <c r="OJZ164"/>
      <c r="OKA164"/>
      <c r="OKB164"/>
      <c r="OKC164"/>
      <c r="OKD164"/>
      <c r="OKE164"/>
      <c r="OKF164"/>
      <c r="OKG164"/>
      <c r="OKH164"/>
      <c r="OKI164"/>
      <c r="OKJ164"/>
      <c r="OKK164"/>
      <c r="OKL164"/>
      <c r="OKM164"/>
      <c r="OKN164"/>
      <c r="OKO164"/>
      <c r="OKP164"/>
      <c r="OKQ164"/>
      <c r="OKR164"/>
      <c r="OKS164"/>
      <c r="OKT164"/>
      <c r="OKU164"/>
      <c r="OKV164"/>
      <c r="OKW164"/>
      <c r="OKX164"/>
      <c r="OKY164"/>
      <c r="OKZ164"/>
      <c r="OLA164"/>
      <c r="OLB164"/>
      <c r="OLC164"/>
      <c r="OLD164"/>
      <c r="OLE164"/>
      <c r="OLF164"/>
      <c r="OLG164"/>
      <c r="OLH164"/>
      <c r="OLI164"/>
      <c r="OLJ164"/>
      <c r="OLK164"/>
      <c r="OLL164"/>
      <c r="OLM164"/>
      <c r="OLN164"/>
      <c r="OLO164"/>
      <c r="OLP164"/>
      <c r="OLQ164"/>
      <c r="OLR164"/>
      <c r="OLS164"/>
      <c r="OLT164"/>
      <c r="OLU164"/>
      <c r="OLV164"/>
      <c r="OLW164"/>
      <c r="OLX164"/>
      <c r="OLY164"/>
      <c r="OLZ164"/>
      <c r="OMA164"/>
      <c r="OMB164"/>
      <c r="OMC164"/>
      <c r="OMD164"/>
      <c r="OME164"/>
      <c r="OMF164"/>
      <c r="OMG164"/>
      <c r="OMH164"/>
      <c r="OMI164"/>
      <c r="OMJ164"/>
      <c r="OMK164"/>
      <c r="OML164"/>
      <c r="OMM164"/>
      <c r="OMN164"/>
      <c r="OMO164"/>
      <c r="OMP164"/>
      <c r="OMQ164"/>
      <c r="OMR164"/>
      <c r="OMS164"/>
      <c r="OMT164"/>
      <c r="OMU164"/>
      <c r="OMV164"/>
      <c r="OMW164"/>
      <c r="OMX164"/>
      <c r="OMY164"/>
      <c r="OMZ164"/>
      <c r="ONA164"/>
      <c r="ONB164"/>
      <c r="ONC164"/>
      <c r="OND164"/>
      <c r="ONE164"/>
      <c r="ONF164"/>
      <c r="ONG164"/>
      <c r="ONH164"/>
      <c r="ONI164"/>
      <c r="ONJ164"/>
      <c r="ONK164"/>
      <c r="ONL164"/>
      <c r="ONM164"/>
      <c r="ONN164"/>
      <c r="ONO164"/>
      <c r="ONP164"/>
      <c r="ONQ164"/>
      <c r="ONR164"/>
      <c r="ONS164"/>
      <c r="ONT164"/>
      <c r="ONU164"/>
      <c r="ONV164"/>
      <c r="ONW164"/>
      <c r="ONX164"/>
      <c r="ONY164"/>
      <c r="ONZ164"/>
      <c r="OOA164"/>
      <c r="OOB164"/>
      <c r="OOC164"/>
      <c r="OOD164"/>
      <c r="OOE164"/>
      <c r="OOF164"/>
      <c r="OOG164"/>
      <c r="OOH164"/>
      <c r="OOI164"/>
      <c r="OOJ164"/>
      <c r="OOK164"/>
      <c r="OOL164"/>
      <c r="OOM164"/>
      <c r="OON164"/>
      <c r="OOO164"/>
      <c r="OOP164"/>
      <c r="OOQ164"/>
      <c r="OOR164"/>
      <c r="OOS164"/>
      <c r="OOT164"/>
      <c r="OOU164"/>
      <c r="OOV164"/>
      <c r="OOW164"/>
      <c r="OOX164"/>
      <c r="OOY164"/>
      <c r="OOZ164"/>
      <c r="OPA164"/>
      <c r="OPB164"/>
      <c r="OPC164"/>
      <c r="OPD164"/>
      <c r="OPE164"/>
      <c r="OPF164"/>
      <c r="OPG164"/>
      <c r="OPH164"/>
      <c r="OPI164"/>
      <c r="OPJ164"/>
      <c r="OPK164"/>
      <c r="OPL164"/>
      <c r="OPM164"/>
      <c r="OPN164"/>
      <c r="OPO164"/>
      <c r="OPP164"/>
      <c r="OPQ164"/>
      <c r="OPR164"/>
      <c r="OPS164"/>
      <c r="OPT164"/>
      <c r="OPU164"/>
      <c r="OPV164"/>
      <c r="OPW164"/>
      <c r="OPX164"/>
      <c r="OPY164"/>
      <c r="OPZ164"/>
      <c r="OQA164"/>
      <c r="OQB164"/>
      <c r="OQC164"/>
      <c r="OQD164"/>
      <c r="OQE164"/>
      <c r="OQF164"/>
      <c r="OQG164"/>
      <c r="OQH164"/>
      <c r="OQI164"/>
      <c r="OQJ164"/>
      <c r="OQK164"/>
      <c r="OQL164"/>
      <c r="OQM164"/>
      <c r="OQN164"/>
      <c r="OQO164"/>
      <c r="OQP164"/>
      <c r="OQQ164"/>
      <c r="OQR164"/>
      <c r="OQS164"/>
      <c r="OQT164"/>
      <c r="OQU164"/>
      <c r="OQV164"/>
      <c r="OQW164"/>
      <c r="OQX164"/>
      <c r="OQY164"/>
      <c r="OQZ164"/>
      <c r="ORA164"/>
      <c r="ORB164"/>
      <c r="ORC164"/>
      <c r="ORD164"/>
      <c r="ORE164"/>
      <c r="ORF164"/>
      <c r="ORG164"/>
      <c r="ORH164"/>
      <c r="ORI164"/>
      <c r="ORJ164"/>
      <c r="ORK164"/>
      <c r="ORL164"/>
      <c r="ORM164"/>
      <c r="ORN164"/>
      <c r="ORO164"/>
      <c r="ORP164"/>
      <c r="ORQ164"/>
      <c r="ORR164"/>
      <c r="ORS164"/>
      <c r="ORT164"/>
      <c r="ORU164"/>
      <c r="ORV164"/>
      <c r="ORW164"/>
      <c r="ORX164"/>
      <c r="ORY164"/>
      <c r="ORZ164"/>
      <c r="OSA164"/>
      <c r="OSB164"/>
      <c r="OSC164"/>
      <c r="OSD164"/>
      <c r="OSE164"/>
      <c r="OSF164"/>
      <c r="OSG164"/>
      <c r="OSH164"/>
      <c r="OSI164"/>
      <c r="OSJ164"/>
      <c r="OSK164"/>
      <c r="OSL164"/>
      <c r="OSM164"/>
      <c r="OSN164"/>
      <c r="OSO164"/>
      <c r="OSP164"/>
      <c r="OSQ164"/>
      <c r="OSR164"/>
      <c r="OSS164"/>
      <c r="OST164"/>
      <c r="OSU164"/>
      <c r="OSV164"/>
      <c r="OSW164"/>
      <c r="OSX164"/>
      <c r="OSY164"/>
      <c r="OSZ164"/>
      <c r="OTA164"/>
      <c r="OTB164"/>
      <c r="OTC164"/>
      <c r="OTD164"/>
      <c r="OTE164"/>
      <c r="OTF164"/>
      <c r="OTG164"/>
      <c r="OTH164"/>
      <c r="OTI164"/>
      <c r="OTJ164"/>
      <c r="OTK164"/>
      <c r="OTL164"/>
      <c r="OTM164"/>
      <c r="OTN164"/>
      <c r="OTO164"/>
      <c r="OTP164"/>
      <c r="OTQ164"/>
      <c r="OTR164"/>
      <c r="OTS164"/>
      <c r="OTT164"/>
      <c r="OTU164"/>
      <c r="OTV164"/>
      <c r="OTW164"/>
      <c r="OTX164"/>
      <c r="OTY164"/>
      <c r="OTZ164"/>
      <c r="OUA164"/>
      <c r="OUB164"/>
      <c r="OUC164"/>
      <c r="OUD164"/>
      <c r="OUE164"/>
      <c r="OUF164"/>
      <c r="OUG164"/>
      <c r="OUH164"/>
      <c r="OUI164"/>
      <c r="OUJ164"/>
      <c r="OUK164"/>
      <c r="OUL164"/>
      <c r="OUM164"/>
      <c r="OUN164"/>
      <c r="OUO164"/>
      <c r="OUP164"/>
      <c r="OUQ164"/>
      <c r="OUR164"/>
      <c r="OUS164"/>
      <c r="OUT164"/>
      <c r="OUU164"/>
      <c r="OUV164"/>
      <c r="OUW164"/>
      <c r="OUX164"/>
      <c r="OUY164"/>
      <c r="OUZ164"/>
      <c r="OVA164"/>
      <c r="OVB164"/>
      <c r="OVC164"/>
      <c r="OVD164"/>
      <c r="OVE164"/>
      <c r="OVF164"/>
      <c r="OVG164"/>
      <c r="OVH164"/>
      <c r="OVI164"/>
      <c r="OVJ164"/>
      <c r="OVK164"/>
      <c r="OVL164"/>
      <c r="OVM164"/>
      <c r="OVN164"/>
      <c r="OVO164"/>
      <c r="OVP164"/>
      <c r="OVQ164"/>
      <c r="OVR164"/>
      <c r="OVS164"/>
      <c r="OVT164"/>
      <c r="OVU164"/>
      <c r="OVV164"/>
      <c r="OVW164"/>
      <c r="OVX164"/>
      <c r="OVY164"/>
      <c r="OVZ164"/>
      <c r="OWA164"/>
      <c r="OWB164"/>
      <c r="OWC164"/>
      <c r="OWD164"/>
      <c r="OWE164"/>
      <c r="OWF164"/>
      <c r="OWG164"/>
      <c r="OWH164"/>
      <c r="OWI164"/>
      <c r="OWJ164"/>
      <c r="OWK164"/>
      <c r="OWL164"/>
      <c r="OWM164"/>
      <c r="OWN164"/>
      <c r="OWO164"/>
      <c r="OWP164"/>
      <c r="OWQ164"/>
      <c r="OWR164"/>
      <c r="OWS164"/>
      <c r="OWT164"/>
      <c r="OWU164"/>
      <c r="OWV164"/>
      <c r="OWW164"/>
      <c r="OWX164"/>
      <c r="OWY164"/>
      <c r="OWZ164"/>
      <c r="OXA164"/>
      <c r="OXB164"/>
      <c r="OXC164"/>
      <c r="OXD164"/>
      <c r="OXE164"/>
      <c r="OXF164"/>
      <c r="OXG164"/>
      <c r="OXH164"/>
      <c r="OXI164"/>
      <c r="OXJ164"/>
      <c r="OXK164"/>
      <c r="OXL164"/>
      <c r="OXM164"/>
      <c r="OXN164"/>
      <c r="OXO164"/>
      <c r="OXP164"/>
      <c r="OXQ164"/>
      <c r="OXR164"/>
      <c r="OXS164"/>
      <c r="OXT164"/>
      <c r="OXU164"/>
      <c r="OXV164"/>
      <c r="OXW164"/>
      <c r="OXX164"/>
      <c r="OXY164"/>
      <c r="OXZ164"/>
      <c r="OYA164"/>
      <c r="OYB164"/>
      <c r="OYC164"/>
      <c r="OYD164"/>
      <c r="OYE164"/>
      <c r="OYF164"/>
      <c r="OYG164"/>
      <c r="OYH164"/>
      <c r="OYI164"/>
      <c r="OYJ164"/>
      <c r="OYK164"/>
      <c r="OYL164"/>
      <c r="OYM164"/>
      <c r="OYN164"/>
      <c r="OYO164"/>
      <c r="OYP164"/>
      <c r="OYQ164"/>
      <c r="OYR164"/>
      <c r="OYS164"/>
      <c r="OYT164"/>
      <c r="OYU164"/>
      <c r="OYV164"/>
      <c r="OYW164"/>
      <c r="OYX164"/>
      <c r="OYY164"/>
      <c r="OYZ164"/>
      <c r="OZA164"/>
      <c r="OZB164"/>
      <c r="OZC164"/>
      <c r="OZD164"/>
      <c r="OZE164"/>
      <c r="OZF164"/>
      <c r="OZG164"/>
      <c r="OZH164"/>
      <c r="OZI164"/>
      <c r="OZJ164"/>
      <c r="OZK164"/>
      <c r="OZL164"/>
      <c r="OZM164"/>
      <c r="OZN164"/>
      <c r="OZO164"/>
      <c r="OZP164"/>
      <c r="OZQ164"/>
      <c r="OZR164"/>
      <c r="OZS164"/>
      <c r="OZT164"/>
      <c r="OZU164"/>
      <c r="OZV164"/>
      <c r="OZW164"/>
      <c r="OZX164"/>
      <c r="OZY164"/>
      <c r="OZZ164"/>
      <c r="PAA164"/>
      <c r="PAB164"/>
      <c r="PAC164"/>
      <c r="PAD164"/>
      <c r="PAE164"/>
      <c r="PAF164"/>
      <c r="PAG164"/>
      <c r="PAH164"/>
      <c r="PAI164"/>
      <c r="PAJ164"/>
      <c r="PAK164"/>
      <c r="PAL164"/>
      <c r="PAM164"/>
      <c r="PAN164"/>
      <c r="PAO164"/>
      <c r="PAP164"/>
      <c r="PAQ164"/>
      <c r="PAR164"/>
      <c r="PAS164"/>
      <c r="PAT164"/>
      <c r="PAU164"/>
      <c r="PAV164"/>
      <c r="PAW164"/>
      <c r="PAX164"/>
      <c r="PAY164"/>
      <c r="PAZ164"/>
      <c r="PBA164"/>
      <c r="PBB164"/>
      <c r="PBC164"/>
      <c r="PBD164"/>
      <c r="PBE164"/>
      <c r="PBF164"/>
      <c r="PBG164"/>
      <c r="PBH164"/>
      <c r="PBI164"/>
      <c r="PBJ164"/>
      <c r="PBK164"/>
      <c r="PBL164"/>
      <c r="PBM164"/>
      <c r="PBN164"/>
      <c r="PBO164"/>
      <c r="PBP164"/>
      <c r="PBQ164"/>
      <c r="PBR164"/>
      <c r="PBS164"/>
      <c r="PBT164"/>
      <c r="PBU164"/>
      <c r="PBV164"/>
      <c r="PBW164"/>
      <c r="PBX164"/>
      <c r="PBY164"/>
      <c r="PBZ164"/>
      <c r="PCA164"/>
      <c r="PCB164"/>
      <c r="PCC164"/>
      <c r="PCD164"/>
      <c r="PCE164"/>
      <c r="PCF164"/>
      <c r="PCG164"/>
      <c r="PCH164"/>
      <c r="PCI164"/>
      <c r="PCJ164"/>
      <c r="PCK164"/>
      <c r="PCL164"/>
      <c r="PCM164"/>
      <c r="PCN164"/>
      <c r="PCO164"/>
      <c r="PCP164"/>
      <c r="PCQ164"/>
      <c r="PCR164"/>
      <c r="PCS164"/>
      <c r="PCT164"/>
      <c r="PCU164"/>
      <c r="PCV164"/>
      <c r="PCW164"/>
      <c r="PCX164"/>
      <c r="PCY164"/>
      <c r="PCZ164"/>
      <c r="PDA164"/>
      <c r="PDB164"/>
      <c r="PDC164"/>
      <c r="PDD164"/>
      <c r="PDE164"/>
      <c r="PDF164"/>
      <c r="PDG164"/>
      <c r="PDH164"/>
      <c r="PDI164"/>
      <c r="PDJ164"/>
      <c r="PDK164"/>
      <c r="PDL164"/>
      <c r="PDM164"/>
      <c r="PDN164"/>
      <c r="PDO164"/>
      <c r="PDP164"/>
      <c r="PDQ164"/>
      <c r="PDR164"/>
      <c r="PDS164"/>
      <c r="PDT164"/>
      <c r="PDU164"/>
      <c r="PDV164"/>
      <c r="PDW164"/>
      <c r="PDX164"/>
      <c r="PDY164"/>
      <c r="PDZ164"/>
      <c r="PEA164"/>
      <c r="PEB164"/>
      <c r="PEC164"/>
      <c r="PED164"/>
      <c r="PEE164"/>
      <c r="PEF164"/>
      <c r="PEG164"/>
      <c r="PEH164"/>
      <c r="PEI164"/>
      <c r="PEJ164"/>
      <c r="PEK164"/>
      <c r="PEL164"/>
      <c r="PEM164"/>
      <c r="PEN164"/>
      <c r="PEO164"/>
      <c r="PEP164"/>
      <c r="PEQ164"/>
      <c r="PER164"/>
      <c r="PES164"/>
      <c r="PET164"/>
      <c r="PEU164"/>
      <c r="PEV164"/>
      <c r="PEW164"/>
      <c r="PEX164"/>
      <c r="PEY164"/>
      <c r="PEZ164"/>
      <c r="PFA164"/>
      <c r="PFB164"/>
      <c r="PFC164"/>
      <c r="PFD164"/>
      <c r="PFE164"/>
      <c r="PFF164"/>
      <c r="PFG164"/>
      <c r="PFH164"/>
      <c r="PFI164"/>
      <c r="PFJ164"/>
      <c r="PFK164"/>
      <c r="PFL164"/>
      <c r="PFM164"/>
      <c r="PFN164"/>
      <c r="PFO164"/>
      <c r="PFP164"/>
      <c r="PFQ164"/>
      <c r="PFR164"/>
      <c r="PFS164"/>
      <c r="PFT164"/>
      <c r="PFU164"/>
      <c r="PFV164"/>
      <c r="PFW164"/>
      <c r="PFX164"/>
      <c r="PFY164"/>
      <c r="PFZ164"/>
      <c r="PGA164"/>
      <c r="PGB164"/>
      <c r="PGC164"/>
      <c r="PGD164"/>
      <c r="PGE164"/>
      <c r="PGF164"/>
      <c r="PGG164"/>
      <c r="PGH164"/>
      <c r="PGI164"/>
      <c r="PGJ164"/>
      <c r="PGK164"/>
      <c r="PGL164"/>
      <c r="PGM164"/>
      <c r="PGN164"/>
      <c r="PGO164"/>
      <c r="PGP164"/>
      <c r="PGQ164"/>
      <c r="PGR164"/>
      <c r="PGS164"/>
      <c r="PGT164"/>
      <c r="PGU164"/>
      <c r="PGV164"/>
      <c r="PGW164"/>
      <c r="PGX164"/>
      <c r="PGY164"/>
      <c r="PGZ164"/>
      <c r="PHA164"/>
      <c r="PHB164"/>
      <c r="PHC164"/>
      <c r="PHD164"/>
      <c r="PHE164"/>
      <c r="PHF164"/>
      <c r="PHG164"/>
      <c r="PHH164"/>
      <c r="PHI164"/>
      <c r="PHJ164"/>
      <c r="PHK164"/>
      <c r="PHL164"/>
      <c r="PHM164"/>
      <c r="PHN164"/>
      <c r="PHO164"/>
      <c r="PHP164"/>
      <c r="PHQ164"/>
      <c r="PHR164"/>
      <c r="PHS164"/>
      <c r="PHT164"/>
      <c r="PHU164"/>
      <c r="PHV164"/>
      <c r="PHW164"/>
      <c r="PHX164"/>
      <c r="PHY164"/>
      <c r="PHZ164"/>
      <c r="PIA164"/>
      <c r="PIB164"/>
      <c r="PIC164"/>
      <c r="PID164"/>
      <c r="PIE164"/>
      <c r="PIF164"/>
      <c r="PIG164"/>
      <c r="PIH164"/>
      <c r="PII164"/>
      <c r="PIJ164"/>
      <c r="PIK164"/>
      <c r="PIL164"/>
      <c r="PIM164"/>
      <c r="PIN164"/>
      <c r="PIO164"/>
      <c r="PIP164"/>
      <c r="PIQ164"/>
      <c r="PIR164"/>
      <c r="PIS164"/>
      <c r="PIT164"/>
      <c r="PIU164"/>
      <c r="PIV164"/>
      <c r="PIW164"/>
      <c r="PIX164"/>
      <c r="PIY164"/>
      <c r="PIZ164"/>
      <c r="PJA164"/>
      <c r="PJB164"/>
      <c r="PJC164"/>
      <c r="PJD164"/>
      <c r="PJE164"/>
      <c r="PJF164"/>
      <c r="PJG164"/>
      <c r="PJH164"/>
      <c r="PJI164"/>
      <c r="PJJ164"/>
      <c r="PJK164"/>
      <c r="PJL164"/>
      <c r="PJM164"/>
      <c r="PJN164"/>
      <c r="PJO164"/>
      <c r="PJP164"/>
      <c r="PJQ164"/>
      <c r="PJR164"/>
      <c r="PJS164"/>
      <c r="PJT164"/>
      <c r="PJU164"/>
      <c r="PJV164"/>
      <c r="PJW164"/>
      <c r="PJX164"/>
      <c r="PJY164"/>
      <c r="PJZ164"/>
      <c r="PKA164"/>
      <c r="PKB164"/>
      <c r="PKC164"/>
      <c r="PKD164"/>
      <c r="PKE164"/>
      <c r="PKF164"/>
      <c r="PKG164"/>
      <c r="PKH164"/>
      <c r="PKI164"/>
      <c r="PKJ164"/>
      <c r="PKK164"/>
      <c r="PKL164"/>
      <c r="PKM164"/>
      <c r="PKN164"/>
      <c r="PKO164"/>
      <c r="PKP164"/>
      <c r="PKQ164"/>
      <c r="PKR164"/>
      <c r="PKS164"/>
      <c r="PKT164"/>
      <c r="PKU164"/>
      <c r="PKV164"/>
      <c r="PKW164"/>
      <c r="PKX164"/>
      <c r="PKY164"/>
      <c r="PKZ164"/>
      <c r="PLA164"/>
      <c r="PLB164"/>
      <c r="PLC164"/>
      <c r="PLD164"/>
      <c r="PLE164"/>
      <c r="PLF164"/>
      <c r="PLG164"/>
      <c r="PLH164"/>
      <c r="PLI164"/>
      <c r="PLJ164"/>
      <c r="PLK164"/>
      <c r="PLL164"/>
      <c r="PLM164"/>
      <c r="PLN164"/>
      <c r="PLO164"/>
      <c r="PLP164"/>
      <c r="PLQ164"/>
      <c r="PLR164"/>
      <c r="PLS164"/>
      <c r="PLT164"/>
      <c r="PLU164"/>
      <c r="PLV164"/>
      <c r="PLW164"/>
      <c r="PLX164"/>
      <c r="PLY164"/>
      <c r="PLZ164"/>
      <c r="PMA164"/>
      <c r="PMB164"/>
      <c r="PMC164"/>
      <c r="PMD164"/>
      <c r="PME164"/>
      <c r="PMF164"/>
      <c r="PMG164"/>
      <c r="PMH164"/>
      <c r="PMI164"/>
      <c r="PMJ164"/>
      <c r="PMK164"/>
      <c r="PML164"/>
      <c r="PMM164"/>
      <c r="PMN164"/>
      <c r="PMO164"/>
      <c r="PMP164"/>
      <c r="PMQ164"/>
      <c r="PMR164"/>
      <c r="PMS164"/>
      <c r="PMT164"/>
      <c r="PMU164"/>
      <c r="PMV164"/>
      <c r="PMW164"/>
      <c r="PMX164"/>
      <c r="PMY164"/>
      <c r="PMZ164"/>
      <c r="PNA164"/>
      <c r="PNB164"/>
      <c r="PNC164"/>
      <c r="PND164"/>
      <c r="PNE164"/>
      <c r="PNF164"/>
      <c r="PNG164"/>
      <c r="PNH164"/>
      <c r="PNI164"/>
      <c r="PNJ164"/>
      <c r="PNK164"/>
      <c r="PNL164"/>
      <c r="PNM164"/>
      <c r="PNN164"/>
      <c r="PNO164"/>
      <c r="PNP164"/>
      <c r="PNQ164"/>
      <c r="PNR164"/>
      <c r="PNS164"/>
      <c r="PNT164"/>
      <c r="PNU164"/>
      <c r="PNV164"/>
      <c r="PNW164"/>
      <c r="PNX164"/>
      <c r="PNY164"/>
      <c r="PNZ164"/>
      <c r="POA164"/>
      <c r="POB164"/>
      <c r="POC164"/>
      <c r="POD164"/>
      <c r="POE164"/>
      <c r="POF164"/>
      <c r="POG164"/>
      <c r="POH164"/>
      <c r="POI164"/>
      <c r="POJ164"/>
      <c r="POK164"/>
      <c r="POL164"/>
      <c r="POM164"/>
      <c r="PON164"/>
      <c r="POO164"/>
      <c r="POP164"/>
      <c r="POQ164"/>
      <c r="POR164"/>
      <c r="POS164"/>
      <c r="POT164"/>
      <c r="POU164"/>
      <c r="POV164"/>
      <c r="POW164"/>
      <c r="POX164"/>
      <c r="POY164"/>
      <c r="POZ164"/>
      <c r="PPA164"/>
      <c r="PPB164"/>
      <c r="PPC164"/>
      <c r="PPD164"/>
      <c r="PPE164"/>
      <c r="PPF164"/>
      <c r="PPG164"/>
      <c r="PPH164"/>
      <c r="PPI164"/>
      <c r="PPJ164"/>
      <c r="PPK164"/>
      <c r="PPL164"/>
      <c r="PPM164"/>
      <c r="PPN164"/>
      <c r="PPO164"/>
      <c r="PPP164"/>
      <c r="PPQ164"/>
      <c r="PPR164"/>
      <c r="PPS164"/>
      <c r="PPT164"/>
      <c r="PPU164"/>
      <c r="PPV164"/>
      <c r="PPW164"/>
      <c r="PPX164"/>
      <c r="PPY164"/>
      <c r="PPZ164"/>
      <c r="PQA164"/>
      <c r="PQB164"/>
      <c r="PQC164"/>
      <c r="PQD164"/>
      <c r="PQE164"/>
      <c r="PQF164"/>
      <c r="PQG164"/>
      <c r="PQH164"/>
      <c r="PQI164"/>
      <c r="PQJ164"/>
      <c r="PQK164"/>
      <c r="PQL164"/>
      <c r="PQM164"/>
      <c r="PQN164"/>
      <c r="PQO164"/>
      <c r="PQP164"/>
      <c r="PQQ164"/>
      <c r="PQR164"/>
      <c r="PQS164"/>
      <c r="PQT164"/>
      <c r="PQU164"/>
      <c r="PQV164"/>
      <c r="PQW164"/>
      <c r="PQX164"/>
      <c r="PQY164"/>
      <c r="PQZ164"/>
      <c r="PRA164"/>
      <c r="PRB164"/>
      <c r="PRC164"/>
      <c r="PRD164"/>
      <c r="PRE164"/>
      <c r="PRF164"/>
      <c r="PRG164"/>
      <c r="PRH164"/>
      <c r="PRI164"/>
      <c r="PRJ164"/>
      <c r="PRK164"/>
      <c r="PRL164"/>
      <c r="PRM164"/>
      <c r="PRN164"/>
      <c r="PRO164"/>
      <c r="PRP164"/>
      <c r="PRQ164"/>
      <c r="PRR164"/>
      <c r="PRS164"/>
      <c r="PRT164"/>
      <c r="PRU164"/>
      <c r="PRV164"/>
      <c r="PRW164"/>
      <c r="PRX164"/>
      <c r="PRY164"/>
      <c r="PRZ164"/>
      <c r="PSA164"/>
      <c r="PSB164"/>
      <c r="PSC164"/>
      <c r="PSD164"/>
      <c r="PSE164"/>
      <c r="PSF164"/>
      <c r="PSG164"/>
      <c r="PSH164"/>
      <c r="PSI164"/>
      <c r="PSJ164"/>
      <c r="PSK164"/>
      <c r="PSL164"/>
      <c r="PSM164"/>
      <c r="PSN164"/>
      <c r="PSO164"/>
      <c r="PSP164"/>
      <c r="PSQ164"/>
      <c r="PSR164"/>
      <c r="PSS164"/>
      <c r="PST164"/>
      <c r="PSU164"/>
      <c r="PSV164"/>
      <c r="PSW164"/>
      <c r="PSX164"/>
      <c r="PSY164"/>
      <c r="PSZ164"/>
      <c r="PTA164"/>
      <c r="PTB164"/>
      <c r="PTC164"/>
      <c r="PTD164"/>
      <c r="PTE164"/>
      <c r="PTF164"/>
      <c r="PTG164"/>
      <c r="PTH164"/>
      <c r="PTI164"/>
      <c r="PTJ164"/>
      <c r="PTK164"/>
      <c r="PTL164"/>
      <c r="PTM164"/>
      <c r="PTN164"/>
      <c r="PTO164"/>
      <c r="PTP164"/>
      <c r="PTQ164"/>
      <c r="PTR164"/>
      <c r="PTS164"/>
      <c r="PTT164"/>
      <c r="PTU164"/>
      <c r="PTV164"/>
      <c r="PTW164"/>
      <c r="PTX164"/>
      <c r="PTY164"/>
      <c r="PTZ164"/>
      <c r="PUA164"/>
      <c r="PUB164"/>
      <c r="PUC164"/>
      <c r="PUD164"/>
      <c r="PUE164"/>
      <c r="PUF164"/>
      <c r="PUG164"/>
      <c r="PUH164"/>
      <c r="PUI164"/>
      <c r="PUJ164"/>
      <c r="PUK164"/>
      <c r="PUL164"/>
      <c r="PUM164"/>
      <c r="PUN164"/>
      <c r="PUO164"/>
      <c r="PUP164"/>
      <c r="PUQ164"/>
      <c r="PUR164"/>
      <c r="PUS164"/>
      <c r="PUT164"/>
      <c r="PUU164"/>
      <c r="PUV164"/>
      <c r="PUW164"/>
      <c r="PUX164"/>
      <c r="PUY164"/>
      <c r="PUZ164"/>
      <c r="PVA164"/>
      <c r="PVB164"/>
      <c r="PVC164"/>
      <c r="PVD164"/>
      <c r="PVE164"/>
      <c r="PVF164"/>
      <c r="PVG164"/>
      <c r="PVH164"/>
      <c r="PVI164"/>
      <c r="PVJ164"/>
      <c r="PVK164"/>
      <c r="PVL164"/>
      <c r="PVM164"/>
      <c r="PVN164"/>
      <c r="PVO164"/>
      <c r="PVP164"/>
      <c r="PVQ164"/>
      <c r="PVR164"/>
      <c r="PVS164"/>
      <c r="PVT164"/>
      <c r="PVU164"/>
      <c r="PVV164"/>
      <c r="PVW164"/>
      <c r="PVX164"/>
      <c r="PVY164"/>
      <c r="PVZ164"/>
      <c r="PWA164"/>
      <c r="PWB164"/>
      <c r="PWC164"/>
      <c r="PWD164"/>
      <c r="PWE164"/>
      <c r="PWF164"/>
      <c r="PWG164"/>
      <c r="PWH164"/>
      <c r="PWI164"/>
      <c r="PWJ164"/>
      <c r="PWK164"/>
      <c r="PWL164"/>
      <c r="PWM164"/>
      <c r="PWN164"/>
      <c r="PWO164"/>
      <c r="PWP164"/>
      <c r="PWQ164"/>
      <c r="PWR164"/>
      <c r="PWS164"/>
      <c r="PWT164"/>
      <c r="PWU164"/>
      <c r="PWV164"/>
      <c r="PWW164"/>
      <c r="PWX164"/>
      <c r="PWY164"/>
      <c r="PWZ164"/>
      <c r="PXA164"/>
      <c r="PXB164"/>
      <c r="PXC164"/>
      <c r="PXD164"/>
      <c r="PXE164"/>
      <c r="PXF164"/>
      <c r="PXG164"/>
      <c r="PXH164"/>
      <c r="PXI164"/>
      <c r="PXJ164"/>
      <c r="PXK164"/>
      <c r="PXL164"/>
      <c r="PXM164"/>
      <c r="PXN164"/>
      <c r="PXO164"/>
      <c r="PXP164"/>
      <c r="PXQ164"/>
      <c r="PXR164"/>
      <c r="PXS164"/>
      <c r="PXT164"/>
      <c r="PXU164"/>
      <c r="PXV164"/>
      <c r="PXW164"/>
      <c r="PXX164"/>
      <c r="PXY164"/>
      <c r="PXZ164"/>
      <c r="PYA164"/>
      <c r="PYB164"/>
      <c r="PYC164"/>
      <c r="PYD164"/>
      <c r="PYE164"/>
      <c r="PYF164"/>
      <c r="PYG164"/>
      <c r="PYH164"/>
      <c r="PYI164"/>
      <c r="PYJ164"/>
      <c r="PYK164"/>
      <c r="PYL164"/>
      <c r="PYM164"/>
      <c r="PYN164"/>
      <c r="PYO164"/>
      <c r="PYP164"/>
      <c r="PYQ164"/>
      <c r="PYR164"/>
      <c r="PYS164"/>
      <c r="PYT164"/>
      <c r="PYU164"/>
      <c r="PYV164"/>
      <c r="PYW164"/>
      <c r="PYX164"/>
      <c r="PYY164"/>
      <c r="PYZ164"/>
      <c r="PZA164"/>
      <c r="PZB164"/>
      <c r="PZC164"/>
      <c r="PZD164"/>
      <c r="PZE164"/>
      <c r="PZF164"/>
      <c r="PZG164"/>
      <c r="PZH164"/>
      <c r="PZI164"/>
      <c r="PZJ164"/>
      <c r="PZK164"/>
      <c r="PZL164"/>
      <c r="PZM164"/>
      <c r="PZN164"/>
      <c r="PZO164"/>
      <c r="PZP164"/>
      <c r="PZQ164"/>
      <c r="PZR164"/>
      <c r="PZS164"/>
      <c r="PZT164"/>
      <c r="PZU164"/>
      <c r="PZV164"/>
      <c r="PZW164"/>
      <c r="PZX164"/>
      <c r="PZY164"/>
      <c r="PZZ164"/>
      <c r="QAA164"/>
      <c r="QAB164"/>
      <c r="QAC164"/>
      <c r="QAD164"/>
      <c r="QAE164"/>
      <c r="QAF164"/>
      <c r="QAG164"/>
      <c r="QAH164"/>
      <c r="QAI164"/>
      <c r="QAJ164"/>
      <c r="QAK164"/>
      <c r="QAL164"/>
      <c r="QAM164"/>
      <c r="QAN164"/>
      <c r="QAO164"/>
      <c r="QAP164"/>
      <c r="QAQ164"/>
      <c r="QAR164"/>
      <c r="QAS164"/>
      <c r="QAT164"/>
      <c r="QAU164"/>
      <c r="QAV164"/>
      <c r="QAW164"/>
      <c r="QAX164"/>
      <c r="QAY164"/>
      <c r="QAZ164"/>
      <c r="QBA164"/>
      <c r="QBB164"/>
      <c r="QBC164"/>
      <c r="QBD164"/>
      <c r="QBE164"/>
      <c r="QBF164"/>
      <c r="QBG164"/>
      <c r="QBH164"/>
      <c r="QBI164"/>
      <c r="QBJ164"/>
      <c r="QBK164"/>
      <c r="QBL164"/>
      <c r="QBM164"/>
      <c r="QBN164"/>
      <c r="QBO164"/>
      <c r="QBP164"/>
      <c r="QBQ164"/>
      <c r="QBR164"/>
      <c r="QBS164"/>
      <c r="QBT164"/>
      <c r="QBU164"/>
      <c r="QBV164"/>
      <c r="QBW164"/>
      <c r="QBX164"/>
      <c r="QBY164"/>
      <c r="QBZ164"/>
      <c r="QCA164"/>
      <c r="QCB164"/>
      <c r="QCC164"/>
      <c r="QCD164"/>
      <c r="QCE164"/>
      <c r="QCF164"/>
      <c r="QCG164"/>
      <c r="QCH164"/>
      <c r="QCI164"/>
      <c r="QCJ164"/>
      <c r="QCK164"/>
      <c r="QCL164"/>
      <c r="QCM164"/>
      <c r="QCN164"/>
      <c r="QCO164"/>
      <c r="QCP164"/>
      <c r="QCQ164"/>
      <c r="QCR164"/>
      <c r="QCS164"/>
      <c r="QCT164"/>
      <c r="QCU164"/>
      <c r="QCV164"/>
      <c r="QCW164"/>
      <c r="QCX164"/>
      <c r="QCY164"/>
      <c r="QCZ164"/>
      <c r="QDA164"/>
      <c r="QDB164"/>
      <c r="QDC164"/>
      <c r="QDD164"/>
      <c r="QDE164"/>
      <c r="QDF164"/>
      <c r="QDG164"/>
      <c r="QDH164"/>
      <c r="QDI164"/>
      <c r="QDJ164"/>
      <c r="QDK164"/>
      <c r="QDL164"/>
      <c r="QDM164"/>
      <c r="QDN164"/>
      <c r="QDO164"/>
      <c r="QDP164"/>
      <c r="QDQ164"/>
      <c r="QDR164"/>
      <c r="QDS164"/>
      <c r="QDT164"/>
      <c r="QDU164"/>
      <c r="QDV164"/>
      <c r="QDW164"/>
      <c r="QDX164"/>
      <c r="QDY164"/>
      <c r="QDZ164"/>
      <c r="QEA164"/>
      <c r="QEB164"/>
      <c r="QEC164"/>
      <c r="QED164"/>
      <c r="QEE164"/>
      <c r="QEF164"/>
      <c r="QEG164"/>
      <c r="QEH164"/>
      <c r="QEI164"/>
      <c r="QEJ164"/>
      <c r="QEK164"/>
      <c r="QEL164"/>
      <c r="QEM164"/>
      <c r="QEN164"/>
      <c r="QEO164"/>
      <c r="QEP164"/>
      <c r="QEQ164"/>
      <c r="QER164"/>
      <c r="QES164"/>
      <c r="QET164"/>
      <c r="QEU164"/>
      <c r="QEV164"/>
      <c r="QEW164"/>
      <c r="QEX164"/>
      <c r="QEY164"/>
      <c r="QEZ164"/>
      <c r="QFA164"/>
      <c r="QFB164"/>
      <c r="QFC164"/>
      <c r="QFD164"/>
      <c r="QFE164"/>
      <c r="QFF164"/>
      <c r="QFG164"/>
      <c r="QFH164"/>
      <c r="QFI164"/>
      <c r="QFJ164"/>
      <c r="QFK164"/>
      <c r="QFL164"/>
      <c r="QFM164"/>
      <c r="QFN164"/>
      <c r="QFO164"/>
      <c r="QFP164"/>
      <c r="QFQ164"/>
      <c r="QFR164"/>
      <c r="QFS164"/>
      <c r="QFT164"/>
      <c r="QFU164"/>
      <c r="QFV164"/>
      <c r="QFW164"/>
      <c r="QFX164"/>
      <c r="QFY164"/>
      <c r="QFZ164"/>
      <c r="QGA164"/>
      <c r="QGB164"/>
      <c r="QGC164"/>
      <c r="QGD164"/>
      <c r="QGE164"/>
      <c r="QGF164"/>
      <c r="QGG164"/>
      <c r="QGH164"/>
      <c r="QGI164"/>
      <c r="QGJ164"/>
      <c r="QGK164"/>
      <c r="QGL164"/>
      <c r="QGM164"/>
      <c r="QGN164"/>
      <c r="QGO164"/>
      <c r="QGP164"/>
      <c r="QGQ164"/>
      <c r="QGR164"/>
      <c r="QGS164"/>
      <c r="QGT164"/>
      <c r="QGU164"/>
      <c r="QGV164"/>
      <c r="QGW164"/>
      <c r="QGX164"/>
      <c r="QGY164"/>
      <c r="QGZ164"/>
      <c r="QHA164"/>
      <c r="QHB164"/>
      <c r="QHC164"/>
      <c r="QHD164"/>
      <c r="QHE164"/>
      <c r="QHF164"/>
      <c r="QHG164"/>
      <c r="QHH164"/>
      <c r="QHI164"/>
      <c r="QHJ164"/>
      <c r="QHK164"/>
      <c r="QHL164"/>
      <c r="QHM164"/>
      <c r="QHN164"/>
      <c r="QHO164"/>
      <c r="QHP164"/>
      <c r="QHQ164"/>
      <c r="QHR164"/>
      <c r="QHS164"/>
      <c r="QHT164"/>
      <c r="QHU164"/>
      <c r="QHV164"/>
      <c r="QHW164"/>
      <c r="QHX164"/>
      <c r="QHY164"/>
      <c r="QHZ164"/>
      <c r="QIA164"/>
      <c r="QIB164"/>
      <c r="QIC164"/>
      <c r="QID164"/>
      <c r="QIE164"/>
      <c r="QIF164"/>
      <c r="QIG164"/>
      <c r="QIH164"/>
      <c r="QII164"/>
      <c r="QIJ164"/>
      <c r="QIK164"/>
      <c r="QIL164"/>
      <c r="QIM164"/>
      <c r="QIN164"/>
      <c r="QIO164"/>
      <c r="QIP164"/>
      <c r="QIQ164"/>
      <c r="QIR164"/>
      <c r="QIS164"/>
      <c r="QIT164"/>
      <c r="QIU164"/>
      <c r="QIV164"/>
      <c r="QIW164"/>
      <c r="QIX164"/>
      <c r="QIY164"/>
      <c r="QIZ164"/>
      <c r="QJA164"/>
      <c r="QJB164"/>
      <c r="QJC164"/>
      <c r="QJD164"/>
      <c r="QJE164"/>
      <c r="QJF164"/>
      <c r="QJG164"/>
      <c r="QJH164"/>
      <c r="QJI164"/>
      <c r="QJJ164"/>
      <c r="QJK164"/>
      <c r="QJL164"/>
      <c r="QJM164"/>
      <c r="QJN164"/>
      <c r="QJO164"/>
      <c r="QJP164"/>
      <c r="QJQ164"/>
      <c r="QJR164"/>
      <c r="QJS164"/>
      <c r="QJT164"/>
      <c r="QJU164"/>
      <c r="QJV164"/>
      <c r="QJW164"/>
      <c r="QJX164"/>
      <c r="QJY164"/>
      <c r="QJZ164"/>
      <c r="QKA164"/>
      <c r="QKB164"/>
      <c r="QKC164"/>
      <c r="QKD164"/>
      <c r="QKE164"/>
      <c r="QKF164"/>
      <c r="QKG164"/>
      <c r="QKH164"/>
      <c r="QKI164"/>
      <c r="QKJ164"/>
      <c r="QKK164"/>
      <c r="QKL164"/>
      <c r="QKM164"/>
      <c r="QKN164"/>
      <c r="QKO164"/>
      <c r="QKP164"/>
      <c r="QKQ164"/>
      <c r="QKR164"/>
      <c r="QKS164"/>
      <c r="QKT164"/>
      <c r="QKU164"/>
      <c r="QKV164"/>
      <c r="QKW164"/>
      <c r="QKX164"/>
      <c r="QKY164"/>
      <c r="QKZ164"/>
      <c r="QLA164"/>
      <c r="QLB164"/>
      <c r="QLC164"/>
      <c r="QLD164"/>
      <c r="QLE164"/>
      <c r="QLF164"/>
      <c r="QLG164"/>
      <c r="QLH164"/>
      <c r="QLI164"/>
      <c r="QLJ164"/>
      <c r="QLK164"/>
      <c r="QLL164"/>
      <c r="QLM164"/>
      <c r="QLN164"/>
      <c r="QLO164"/>
      <c r="QLP164"/>
      <c r="QLQ164"/>
      <c r="QLR164"/>
      <c r="QLS164"/>
      <c r="QLT164"/>
      <c r="QLU164"/>
      <c r="QLV164"/>
      <c r="QLW164"/>
      <c r="QLX164"/>
      <c r="QLY164"/>
      <c r="QLZ164"/>
      <c r="QMA164"/>
      <c r="QMB164"/>
      <c r="QMC164"/>
      <c r="QMD164"/>
      <c r="QME164"/>
      <c r="QMF164"/>
      <c r="QMG164"/>
      <c r="QMH164"/>
      <c r="QMI164"/>
      <c r="QMJ164"/>
      <c r="QMK164"/>
      <c r="QML164"/>
      <c r="QMM164"/>
      <c r="QMN164"/>
      <c r="QMO164"/>
      <c r="QMP164"/>
      <c r="QMQ164"/>
      <c r="QMR164"/>
      <c r="QMS164"/>
      <c r="QMT164"/>
      <c r="QMU164"/>
      <c r="QMV164"/>
      <c r="QMW164"/>
      <c r="QMX164"/>
      <c r="QMY164"/>
      <c r="QMZ164"/>
      <c r="QNA164"/>
      <c r="QNB164"/>
      <c r="QNC164"/>
      <c r="QND164"/>
      <c r="QNE164"/>
      <c r="QNF164"/>
      <c r="QNG164"/>
      <c r="QNH164"/>
      <c r="QNI164"/>
      <c r="QNJ164"/>
      <c r="QNK164"/>
      <c r="QNL164"/>
      <c r="QNM164"/>
      <c r="QNN164"/>
      <c r="QNO164"/>
      <c r="QNP164"/>
      <c r="QNQ164"/>
      <c r="QNR164"/>
      <c r="QNS164"/>
      <c r="QNT164"/>
      <c r="QNU164"/>
      <c r="QNV164"/>
      <c r="QNW164"/>
      <c r="QNX164"/>
      <c r="QNY164"/>
      <c r="QNZ164"/>
      <c r="QOA164"/>
      <c r="QOB164"/>
      <c r="QOC164"/>
      <c r="QOD164"/>
      <c r="QOE164"/>
      <c r="QOF164"/>
      <c r="QOG164"/>
      <c r="QOH164"/>
      <c r="QOI164"/>
      <c r="QOJ164"/>
      <c r="QOK164"/>
      <c r="QOL164"/>
      <c r="QOM164"/>
      <c r="QON164"/>
      <c r="QOO164"/>
      <c r="QOP164"/>
      <c r="QOQ164"/>
      <c r="QOR164"/>
      <c r="QOS164"/>
      <c r="QOT164"/>
      <c r="QOU164"/>
      <c r="QOV164"/>
      <c r="QOW164"/>
      <c r="QOX164"/>
      <c r="QOY164"/>
      <c r="QOZ164"/>
      <c r="QPA164"/>
      <c r="QPB164"/>
      <c r="QPC164"/>
      <c r="QPD164"/>
      <c r="QPE164"/>
      <c r="QPF164"/>
      <c r="QPG164"/>
      <c r="QPH164"/>
      <c r="QPI164"/>
      <c r="QPJ164"/>
      <c r="QPK164"/>
      <c r="QPL164"/>
      <c r="QPM164"/>
      <c r="QPN164"/>
      <c r="QPO164"/>
      <c r="QPP164"/>
      <c r="QPQ164"/>
      <c r="QPR164"/>
      <c r="QPS164"/>
      <c r="QPT164"/>
      <c r="QPU164"/>
      <c r="QPV164"/>
      <c r="QPW164"/>
      <c r="QPX164"/>
      <c r="QPY164"/>
      <c r="QPZ164"/>
      <c r="QQA164"/>
      <c r="QQB164"/>
      <c r="QQC164"/>
      <c r="QQD164"/>
      <c r="QQE164"/>
      <c r="QQF164"/>
      <c r="QQG164"/>
      <c r="QQH164"/>
      <c r="QQI164"/>
      <c r="QQJ164"/>
      <c r="QQK164"/>
      <c r="QQL164"/>
      <c r="QQM164"/>
      <c r="QQN164"/>
      <c r="QQO164"/>
      <c r="QQP164"/>
      <c r="QQQ164"/>
      <c r="QQR164"/>
      <c r="QQS164"/>
      <c r="QQT164"/>
      <c r="QQU164"/>
      <c r="QQV164"/>
      <c r="QQW164"/>
      <c r="QQX164"/>
      <c r="QQY164"/>
      <c r="QQZ164"/>
      <c r="QRA164"/>
      <c r="QRB164"/>
      <c r="QRC164"/>
      <c r="QRD164"/>
      <c r="QRE164"/>
      <c r="QRF164"/>
      <c r="QRG164"/>
      <c r="QRH164"/>
      <c r="QRI164"/>
      <c r="QRJ164"/>
      <c r="QRK164"/>
      <c r="QRL164"/>
      <c r="QRM164"/>
      <c r="QRN164"/>
      <c r="QRO164"/>
      <c r="QRP164"/>
      <c r="QRQ164"/>
      <c r="QRR164"/>
      <c r="QRS164"/>
      <c r="QRT164"/>
      <c r="QRU164"/>
      <c r="QRV164"/>
      <c r="QRW164"/>
      <c r="QRX164"/>
      <c r="QRY164"/>
      <c r="QRZ164"/>
      <c r="QSA164"/>
      <c r="QSB164"/>
      <c r="QSC164"/>
      <c r="QSD164"/>
      <c r="QSE164"/>
      <c r="QSF164"/>
      <c r="QSG164"/>
      <c r="QSH164"/>
      <c r="QSI164"/>
      <c r="QSJ164"/>
      <c r="QSK164"/>
      <c r="QSL164"/>
      <c r="QSM164"/>
      <c r="QSN164"/>
      <c r="QSO164"/>
      <c r="QSP164"/>
      <c r="QSQ164"/>
      <c r="QSR164"/>
      <c r="QSS164"/>
      <c r="QST164"/>
      <c r="QSU164"/>
      <c r="QSV164"/>
      <c r="QSW164"/>
      <c r="QSX164"/>
      <c r="QSY164"/>
      <c r="QSZ164"/>
      <c r="QTA164"/>
      <c r="QTB164"/>
      <c r="QTC164"/>
      <c r="QTD164"/>
      <c r="QTE164"/>
      <c r="QTF164"/>
      <c r="QTG164"/>
      <c r="QTH164"/>
      <c r="QTI164"/>
      <c r="QTJ164"/>
      <c r="QTK164"/>
      <c r="QTL164"/>
      <c r="QTM164"/>
      <c r="QTN164"/>
      <c r="QTO164"/>
      <c r="QTP164"/>
      <c r="QTQ164"/>
      <c r="QTR164"/>
      <c r="QTS164"/>
      <c r="QTT164"/>
      <c r="QTU164"/>
      <c r="QTV164"/>
      <c r="QTW164"/>
      <c r="QTX164"/>
      <c r="QTY164"/>
      <c r="QTZ164"/>
      <c r="QUA164"/>
      <c r="QUB164"/>
      <c r="QUC164"/>
      <c r="QUD164"/>
      <c r="QUE164"/>
      <c r="QUF164"/>
      <c r="QUG164"/>
      <c r="QUH164"/>
      <c r="QUI164"/>
      <c r="QUJ164"/>
      <c r="QUK164"/>
      <c r="QUL164"/>
      <c r="QUM164"/>
      <c r="QUN164"/>
      <c r="QUO164"/>
      <c r="QUP164"/>
      <c r="QUQ164"/>
      <c r="QUR164"/>
      <c r="QUS164"/>
      <c r="QUT164"/>
      <c r="QUU164"/>
      <c r="QUV164"/>
      <c r="QUW164"/>
      <c r="QUX164"/>
      <c r="QUY164"/>
      <c r="QUZ164"/>
      <c r="QVA164"/>
      <c r="QVB164"/>
      <c r="QVC164"/>
      <c r="QVD164"/>
      <c r="QVE164"/>
      <c r="QVF164"/>
      <c r="QVG164"/>
      <c r="QVH164"/>
      <c r="QVI164"/>
      <c r="QVJ164"/>
      <c r="QVK164"/>
      <c r="QVL164"/>
      <c r="QVM164"/>
      <c r="QVN164"/>
      <c r="QVO164"/>
      <c r="QVP164"/>
      <c r="QVQ164"/>
      <c r="QVR164"/>
      <c r="QVS164"/>
      <c r="QVT164"/>
      <c r="QVU164"/>
      <c r="QVV164"/>
      <c r="QVW164"/>
      <c r="QVX164"/>
      <c r="QVY164"/>
      <c r="QVZ164"/>
      <c r="QWA164"/>
      <c r="QWB164"/>
      <c r="QWC164"/>
      <c r="QWD164"/>
      <c r="QWE164"/>
      <c r="QWF164"/>
      <c r="QWG164"/>
      <c r="QWH164"/>
      <c r="QWI164"/>
      <c r="QWJ164"/>
      <c r="QWK164"/>
      <c r="QWL164"/>
      <c r="QWM164"/>
      <c r="QWN164"/>
      <c r="QWO164"/>
      <c r="QWP164"/>
      <c r="QWQ164"/>
      <c r="QWR164"/>
      <c r="QWS164"/>
      <c r="QWT164"/>
      <c r="QWU164"/>
      <c r="QWV164"/>
      <c r="QWW164"/>
      <c r="QWX164"/>
      <c r="QWY164"/>
      <c r="QWZ164"/>
      <c r="QXA164"/>
      <c r="QXB164"/>
      <c r="QXC164"/>
      <c r="QXD164"/>
      <c r="QXE164"/>
      <c r="QXF164"/>
      <c r="QXG164"/>
      <c r="QXH164"/>
      <c r="QXI164"/>
      <c r="QXJ164"/>
      <c r="QXK164"/>
      <c r="QXL164"/>
      <c r="QXM164"/>
      <c r="QXN164"/>
      <c r="QXO164"/>
      <c r="QXP164"/>
      <c r="QXQ164"/>
      <c r="QXR164"/>
      <c r="QXS164"/>
      <c r="QXT164"/>
      <c r="QXU164"/>
      <c r="QXV164"/>
      <c r="QXW164"/>
      <c r="QXX164"/>
      <c r="QXY164"/>
      <c r="QXZ164"/>
      <c r="QYA164"/>
      <c r="QYB164"/>
      <c r="QYC164"/>
      <c r="QYD164"/>
      <c r="QYE164"/>
      <c r="QYF164"/>
      <c r="QYG164"/>
      <c r="QYH164"/>
      <c r="QYI164"/>
      <c r="QYJ164"/>
      <c r="QYK164"/>
      <c r="QYL164"/>
      <c r="QYM164"/>
      <c r="QYN164"/>
      <c r="QYO164"/>
      <c r="QYP164"/>
      <c r="QYQ164"/>
      <c r="QYR164"/>
      <c r="QYS164"/>
      <c r="QYT164"/>
      <c r="QYU164"/>
      <c r="QYV164"/>
      <c r="QYW164"/>
      <c r="QYX164"/>
      <c r="QYY164"/>
      <c r="QYZ164"/>
      <c r="QZA164"/>
      <c r="QZB164"/>
      <c r="QZC164"/>
      <c r="QZD164"/>
      <c r="QZE164"/>
      <c r="QZF164"/>
      <c r="QZG164"/>
      <c r="QZH164"/>
      <c r="QZI164"/>
      <c r="QZJ164"/>
      <c r="QZK164"/>
      <c r="QZL164"/>
      <c r="QZM164"/>
      <c r="QZN164"/>
      <c r="QZO164"/>
      <c r="QZP164"/>
      <c r="QZQ164"/>
      <c r="QZR164"/>
      <c r="QZS164"/>
      <c r="QZT164"/>
      <c r="QZU164"/>
      <c r="QZV164"/>
      <c r="QZW164"/>
      <c r="QZX164"/>
      <c r="QZY164"/>
      <c r="QZZ164"/>
      <c r="RAA164"/>
      <c r="RAB164"/>
      <c r="RAC164"/>
      <c r="RAD164"/>
      <c r="RAE164"/>
      <c r="RAF164"/>
      <c r="RAG164"/>
      <c r="RAH164"/>
      <c r="RAI164"/>
      <c r="RAJ164"/>
      <c r="RAK164"/>
      <c r="RAL164"/>
      <c r="RAM164"/>
      <c r="RAN164"/>
      <c r="RAO164"/>
      <c r="RAP164"/>
      <c r="RAQ164"/>
      <c r="RAR164"/>
      <c r="RAS164"/>
      <c r="RAT164"/>
      <c r="RAU164"/>
      <c r="RAV164"/>
      <c r="RAW164"/>
      <c r="RAX164"/>
      <c r="RAY164"/>
      <c r="RAZ164"/>
      <c r="RBA164"/>
      <c r="RBB164"/>
      <c r="RBC164"/>
      <c r="RBD164"/>
      <c r="RBE164"/>
      <c r="RBF164"/>
      <c r="RBG164"/>
      <c r="RBH164"/>
      <c r="RBI164"/>
      <c r="RBJ164"/>
      <c r="RBK164"/>
      <c r="RBL164"/>
      <c r="RBM164"/>
      <c r="RBN164"/>
      <c r="RBO164"/>
      <c r="RBP164"/>
      <c r="RBQ164"/>
      <c r="RBR164"/>
      <c r="RBS164"/>
      <c r="RBT164"/>
      <c r="RBU164"/>
      <c r="RBV164"/>
      <c r="RBW164"/>
      <c r="RBX164"/>
      <c r="RBY164"/>
      <c r="RBZ164"/>
      <c r="RCA164"/>
      <c r="RCB164"/>
      <c r="RCC164"/>
      <c r="RCD164"/>
      <c r="RCE164"/>
      <c r="RCF164"/>
      <c r="RCG164"/>
      <c r="RCH164"/>
      <c r="RCI164"/>
      <c r="RCJ164"/>
      <c r="RCK164"/>
      <c r="RCL164"/>
      <c r="RCM164"/>
      <c r="RCN164"/>
      <c r="RCO164"/>
      <c r="RCP164"/>
      <c r="RCQ164"/>
      <c r="RCR164"/>
      <c r="RCS164"/>
      <c r="RCT164"/>
      <c r="RCU164"/>
      <c r="RCV164"/>
      <c r="RCW164"/>
      <c r="RCX164"/>
      <c r="RCY164"/>
      <c r="RCZ164"/>
      <c r="RDA164"/>
      <c r="RDB164"/>
      <c r="RDC164"/>
      <c r="RDD164"/>
      <c r="RDE164"/>
      <c r="RDF164"/>
      <c r="RDG164"/>
      <c r="RDH164"/>
      <c r="RDI164"/>
      <c r="RDJ164"/>
      <c r="RDK164"/>
      <c r="RDL164"/>
      <c r="RDM164"/>
      <c r="RDN164"/>
      <c r="RDO164"/>
      <c r="RDP164"/>
      <c r="RDQ164"/>
      <c r="RDR164"/>
      <c r="RDS164"/>
      <c r="RDT164"/>
      <c r="RDU164"/>
      <c r="RDV164"/>
      <c r="RDW164"/>
      <c r="RDX164"/>
      <c r="RDY164"/>
      <c r="RDZ164"/>
      <c r="REA164"/>
      <c r="REB164"/>
      <c r="REC164"/>
      <c r="RED164"/>
      <c r="REE164"/>
      <c r="REF164"/>
      <c r="REG164"/>
      <c r="REH164"/>
      <c r="REI164"/>
      <c r="REJ164"/>
      <c r="REK164"/>
      <c r="REL164"/>
      <c r="REM164"/>
      <c r="REN164"/>
      <c r="REO164"/>
      <c r="REP164"/>
      <c r="REQ164"/>
      <c r="RER164"/>
      <c r="RES164"/>
      <c r="RET164"/>
      <c r="REU164"/>
      <c r="REV164"/>
      <c r="REW164"/>
      <c r="REX164"/>
      <c r="REY164"/>
      <c r="REZ164"/>
      <c r="RFA164"/>
      <c r="RFB164"/>
      <c r="RFC164"/>
      <c r="RFD164"/>
      <c r="RFE164"/>
      <c r="RFF164"/>
      <c r="RFG164"/>
      <c r="RFH164"/>
      <c r="RFI164"/>
      <c r="RFJ164"/>
      <c r="RFK164"/>
      <c r="RFL164"/>
      <c r="RFM164"/>
      <c r="RFN164"/>
      <c r="RFO164"/>
      <c r="RFP164"/>
      <c r="RFQ164"/>
      <c r="RFR164"/>
      <c r="RFS164"/>
      <c r="RFT164"/>
      <c r="RFU164"/>
      <c r="RFV164"/>
      <c r="RFW164"/>
      <c r="RFX164"/>
      <c r="RFY164"/>
      <c r="RFZ164"/>
      <c r="RGA164"/>
      <c r="RGB164"/>
      <c r="RGC164"/>
      <c r="RGD164"/>
      <c r="RGE164"/>
      <c r="RGF164"/>
      <c r="RGG164"/>
      <c r="RGH164"/>
      <c r="RGI164"/>
      <c r="RGJ164"/>
      <c r="RGK164"/>
      <c r="RGL164"/>
      <c r="RGM164"/>
      <c r="RGN164"/>
      <c r="RGO164"/>
      <c r="RGP164"/>
      <c r="RGQ164"/>
      <c r="RGR164"/>
      <c r="RGS164"/>
      <c r="RGT164"/>
      <c r="RGU164"/>
      <c r="RGV164"/>
      <c r="RGW164"/>
      <c r="RGX164"/>
      <c r="RGY164"/>
      <c r="RGZ164"/>
      <c r="RHA164"/>
      <c r="RHB164"/>
      <c r="RHC164"/>
      <c r="RHD164"/>
      <c r="RHE164"/>
      <c r="RHF164"/>
      <c r="RHG164"/>
      <c r="RHH164"/>
      <c r="RHI164"/>
      <c r="RHJ164"/>
      <c r="RHK164"/>
      <c r="RHL164"/>
      <c r="RHM164"/>
      <c r="RHN164"/>
      <c r="RHO164"/>
      <c r="RHP164"/>
      <c r="RHQ164"/>
      <c r="RHR164"/>
      <c r="RHS164"/>
      <c r="RHT164"/>
      <c r="RHU164"/>
      <c r="RHV164"/>
      <c r="RHW164"/>
      <c r="RHX164"/>
      <c r="RHY164"/>
      <c r="RHZ164"/>
      <c r="RIA164"/>
      <c r="RIB164"/>
      <c r="RIC164"/>
      <c r="RID164"/>
      <c r="RIE164"/>
      <c r="RIF164"/>
      <c r="RIG164"/>
      <c r="RIH164"/>
      <c r="RII164"/>
      <c r="RIJ164"/>
      <c r="RIK164"/>
      <c r="RIL164"/>
      <c r="RIM164"/>
      <c r="RIN164"/>
      <c r="RIO164"/>
      <c r="RIP164"/>
      <c r="RIQ164"/>
      <c r="RIR164"/>
      <c r="RIS164"/>
      <c r="RIT164"/>
      <c r="RIU164"/>
      <c r="RIV164"/>
      <c r="RIW164"/>
      <c r="RIX164"/>
      <c r="RIY164"/>
      <c r="RIZ164"/>
      <c r="RJA164"/>
      <c r="RJB164"/>
      <c r="RJC164"/>
      <c r="RJD164"/>
      <c r="RJE164"/>
      <c r="RJF164"/>
      <c r="RJG164"/>
      <c r="RJH164"/>
      <c r="RJI164"/>
      <c r="RJJ164"/>
      <c r="RJK164"/>
      <c r="RJL164"/>
      <c r="RJM164"/>
      <c r="RJN164"/>
      <c r="RJO164"/>
      <c r="RJP164"/>
      <c r="RJQ164"/>
      <c r="RJR164"/>
      <c r="RJS164"/>
      <c r="RJT164"/>
      <c r="RJU164"/>
      <c r="RJV164"/>
      <c r="RJW164"/>
      <c r="RJX164"/>
      <c r="RJY164"/>
      <c r="RJZ164"/>
      <c r="RKA164"/>
      <c r="RKB164"/>
      <c r="RKC164"/>
      <c r="RKD164"/>
      <c r="RKE164"/>
      <c r="RKF164"/>
      <c r="RKG164"/>
      <c r="RKH164"/>
      <c r="RKI164"/>
      <c r="RKJ164"/>
      <c r="RKK164"/>
      <c r="RKL164"/>
      <c r="RKM164"/>
      <c r="RKN164"/>
      <c r="RKO164"/>
      <c r="RKP164"/>
      <c r="RKQ164"/>
      <c r="RKR164"/>
      <c r="RKS164"/>
      <c r="RKT164"/>
      <c r="RKU164"/>
      <c r="RKV164"/>
      <c r="RKW164"/>
      <c r="RKX164"/>
      <c r="RKY164"/>
      <c r="RKZ164"/>
      <c r="RLA164"/>
      <c r="RLB164"/>
      <c r="RLC164"/>
      <c r="RLD164"/>
      <c r="RLE164"/>
      <c r="RLF164"/>
      <c r="RLG164"/>
      <c r="RLH164"/>
      <c r="RLI164"/>
      <c r="RLJ164"/>
      <c r="RLK164"/>
      <c r="RLL164"/>
      <c r="RLM164"/>
      <c r="RLN164"/>
      <c r="RLO164"/>
      <c r="RLP164"/>
      <c r="RLQ164"/>
      <c r="RLR164"/>
      <c r="RLS164"/>
      <c r="RLT164"/>
      <c r="RLU164"/>
      <c r="RLV164"/>
      <c r="RLW164"/>
      <c r="RLX164"/>
      <c r="RLY164"/>
      <c r="RLZ164"/>
      <c r="RMA164"/>
      <c r="RMB164"/>
      <c r="RMC164"/>
      <c r="RMD164"/>
      <c r="RME164"/>
      <c r="RMF164"/>
      <c r="RMG164"/>
      <c r="RMH164"/>
      <c r="RMI164"/>
      <c r="RMJ164"/>
      <c r="RMK164"/>
      <c r="RML164"/>
      <c r="RMM164"/>
      <c r="RMN164"/>
      <c r="RMO164"/>
      <c r="RMP164"/>
      <c r="RMQ164"/>
      <c r="RMR164"/>
      <c r="RMS164"/>
      <c r="RMT164"/>
      <c r="RMU164"/>
      <c r="RMV164"/>
      <c r="RMW164"/>
      <c r="RMX164"/>
      <c r="RMY164"/>
      <c r="RMZ164"/>
      <c r="RNA164"/>
      <c r="RNB164"/>
      <c r="RNC164"/>
      <c r="RND164"/>
      <c r="RNE164"/>
      <c r="RNF164"/>
      <c r="RNG164"/>
      <c r="RNH164"/>
      <c r="RNI164"/>
      <c r="RNJ164"/>
      <c r="RNK164"/>
      <c r="RNL164"/>
      <c r="RNM164"/>
      <c r="RNN164"/>
      <c r="RNO164"/>
      <c r="RNP164"/>
      <c r="RNQ164"/>
      <c r="RNR164"/>
      <c r="RNS164"/>
      <c r="RNT164"/>
      <c r="RNU164"/>
      <c r="RNV164"/>
      <c r="RNW164"/>
      <c r="RNX164"/>
      <c r="RNY164"/>
      <c r="RNZ164"/>
      <c r="ROA164"/>
      <c r="ROB164"/>
      <c r="ROC164"/>
      <c r="ROD164"/>
      <c r="ROE164"/>
      <c r="ROF164"/>
      <c r="ROG164"/>
      <c r="ROH164"/>
      <c r="ROI164"/>
      <c r="ROJ164"/>
      <c r="ROK164"/>
      <c r="ROL164"/>
      <c r="ROM164"/>
      <c r="RON164"/>
      <c r="ROO164"/>
      <c r="ROP164"/>
      <c r="ROQ164"/>
      <c r="ROR164"/>
      <c r="ROS164"/>
      <c r="ROT164"/>
      <c r="ROU164"/>
      <c r="ROV164"/>
      <c r="ROW164"/>
      <c r="ROX164"/>
      <c r="ROY164"/>
      <c r="ROZ164"/>
      <c r="RPA164"/>
      <c r="RPB164"/>
      <c r="RPC164"/>
      <c r="RPD164"/>
      <c r="RPE164"/>
      <c r="RPF164"/>
      <c r="RPG164"/>
      <c r="RPH164"/>
      <c r="RPI164"/>
      <c r="RPJ164"/>
      <c r="RPK164"/>
      <c r="RPL164"/>
      <c r="RPM164"/>
      <c r="RPN164"/>
      <c r="RPO164"/>
      <c r="RPP164"/>
      <c r="RPQ164"/>
      <c r="RPR164"/>
      <c r="RPS164"/>
      <c r="RPT164"/>
      <c r="RPU164"/>
      <c r="RPV164"/>
      <c r="RPW164"/>
      <c r="RPX164"/>
      <c r="RPY164"/>
      <c r="RPZ164"/>
      <c r="RQA164"/>
      <c r="RQB164"/>
      <c r="RQC164"/>
      <c r="RQD164"/>
      <c r="RQE164"/>
      <c r="RQF164"/>
      <c r="RQG164"/>
      <c r="RQH164"/>
      <c r="RQI164"/>
      <c r="RQJ164"/>
      <c r="RQK164"/>
      <c r="RQL164"/>
      <c r="RQM164"/>
      <c r="RQN164"/>
      <c r="RQO164"/>
      <c r="RQP164"/>
      <c r="RQQ164"/>
      <c r="RQR164"/>
      <c r="RQS164"/>
      <c r="RQT164"/>
      <c r="RQU164"/>
      <c r="RQV164"/>
      <c r="RQW164"/>
      <c r="RQX164"/>
      <c r="RQY164"/>
      <c r="RQZ164"/>
      <c r="RRA164"/>
      <c r="RRB164"/>
      <c r="RRC164"/>
      <c r="RRD164"/>
      <c r="RRE164"/>
      <c r="RRF164"/>
      <c r="RRG164"/>
      <c r="RRH164"/>
      <c r="RRI164"/>
      <c r="RRJ164"/>
      <c r="RRK164"/>
      <c r="RRL164"/>
      <c r="RRM164"/>
      <c r="RRN164"/>
      <c r="RRO164"/>
      <c r="RRP164"/>
      <c r="RRQ164"/>
      <c r="RRR164"/>
      <c r="RRS164"/>
      <c r="RRT164"/>
      <c r="RRU164"/>
      <c r="RRV164"/>
      <c r="RRW164"/>
      <c r="RRX164"/>
      <c r="RRY164"/>
      <c r="RRZ164"/>
      <c r="RSA164"/>
      <c r="RSB164"/>
      <c r="RSC164"/>
      <c r="RSD164"/>
      <c r="RSE164"/>
      <c r="RSF164"/>
      <c r="RSG164"/>
      <c r="RSH164"/>
      <c r="RSI164"/>
      <c r="RSJ164"/>
      <c r="RSK164"/>
      <c r="RSL164"/>
      <c r="RSM164"/>
      <c r="RSN164"/>
      <c r="RSO164"/>
      <c r="RSP164"/>
      <c r="RSQ164"/>
      <c r="RSR164"/>
      <c r="RSS164"/>
      <c r="RST164"/>
      <c r="RSU164"/>
      <c r="RSV164"/>
      <c r="RSW164"/>
      <c r="RSX164"/>
      <c r="RSY164"/>
      <c r="RSZ164"/>
      <c r="RTA164"/>
      <c r="RTB164"/>
      <c r="RTC164"/>
      <c r="RTD164"/>
      <c r="RTE164"/>
      <c r="RTF164"/>
      <c r="RTG164"/>
      <c r="RTH164"/>
      <c r="RTI164"/>
      <c r="RTJ164"/>
      <c r="RTK164"/>
      <c r="RTL164"/>
      <c r="RTM164"/>
      <c r="RTN164"/>
      <c r="RTO164"/>
      <c r="RTP164"/>
      <c r="RTQ164"/>
      <c r="RTR164"/>
      <c r="RTS164"/>
      <c r="RTT164"/>
      <c r="RTU164"/>
      <c r="RTV164"/>
      <c r="RTW164"/>
      <c r="RTX164"/>
      <c r="RTY164"/>
      <c r="RTZ164"/>
      <c r="RUA164"/>
      <c r="RUB164"/>
      <c r="RUC164"/>
      <c r="RUD164"/>
      <c r="RUE164"/>
      <c r="RUF164"/>
      <c r="RUG164"/>
      <c r="RUH164"/>
      <c r="RUI164"/>
      <c r="RUJ164"/>
      <c r="RUK164"/>
      <c r="RUL164"/>
      <c r="RUM164"/>
      <c r="RUN164"/>
      <c r="RUO164"/>
      <c r="RUP164"/>
      <c r="RUQ164"/>
      <c r="RUR164"/>
      <c r="RUS164"/>
      <c r="RUT164"/>
      <c r="RUU164"/>
      <c r="RUV164"/>
      <c r="RUW164"/>
      <c r="RUX164"/>
      <c r="RUY164"/>
      <c r="RUZ164"/>
      <c r="RVA164"/>
      <c r="RVB164"/>
      <c r="RVC164"/>
      <c r="RVD164"/>
      <c r="RVE164"/>
      <c r="RVF164"/>
      <c r="RVG164"/>
      <c r="RVH164"/>
      <c r="RVI164"/>
      <c r="RVJ164"/>
      <c r="RVK164"/>
      <c r="RVL164"/>
      <c r="RVM164"/>
      <c r="RVN164"/>
      <c r="RVO164"/>
      <c r="RVP164"/>
      <c r="RVQ164"/>
      <c r="RVR164"/>
      <c r="RVS164"/>
      <c r="RVT164"/>
      <c r="RVU164"/>
      <c r="RVV164"/>
      <c r="RVW164"/>
      <c r="RVX164"/>
      <c r="RVY164"/>
      <c r="RVZ164"/>
      <c r="RWA164"/>
      <c r="RWB164"/>
      <c r="RWC164"/>
      <c r="RWD164"/>
      <c r="RWE164"/>
      <c r="RWF164"/>
      <c r="RWG164"/>
      <c r="RWH164"/>
      <c r="RWI164"/>
      <c r="RWJ164"/>
      <c r="RWK164"/>
      <c r="RWL164"/>
      <c r="RWM164"/>
      <c r="RWN164"/>
      <c r="RWO164"/>
      <c r="RWP164"/>
      <c r="RWQ164"/>
      <c r="RWR164"/>
      <c r="RWS164"/>
      <c r="RWT164"/>
      <c r="RWU164"/>
      <c r="RWV164"/>
      <c r="RWW164"/>
      <c r="RWX164"/>
      <c r="RWY164"/>
      <c r="RWZ164"/>
      <c r="RXA164"/>
      <c r="RXB164"/>
      <c r="RXC164"/>
      <c r="RXD164"/>
      <c r="RXE164"/>
      <c r="RXF164"/>
      <c r="RXG164"/>
      <c r="RXH164"/>
      <c r="RXI164"/>
      <c r="RXJ164"/>
      <c r="RXK164"/>
      <c r="RXL164"/>
      <c r="RXM164"/>
      <c r="RXN164"/>
      <c r="RXO164"/>
      <c r="RXP164"/>
      <c r="RXQ164"/>
      <c r="RXR164"/>
      <c r="RXS164"/>
      <c r="RXT164"/>
      <c r="RXU164"/>
      <c r="RXV164"/>
      <c r="RXW164"/>
      <c r="RXX164"/>
      <c r="RXY164"/>
      <c r="RXZ164"/>
      <c r="RYA164"/>
      <c r="RYB164"/>
      <c r="RYC164"/>
      <c r="RYD164"/>
      <c r="RYE164"/>
      <c r="RYF164"/>
      <c r="RYG164"/>
      <c r="RYH164"/>
      <c r="RYI164"/>
      <c r="RYJ164"/>
      <c r="RYK164"/>
      <c r="RYL164"/>
      <c r="RYM164"/>
      <c r="RYN164"/>
      <c r="RYO164"/>
      <c r="RYP164"/>
      <c r="RYQ164"/>
      <c r="RYR164"/>
      <c r="RYS164"/>
      <c r="RYT164"/>
      <c r="RYU164"/>
      <c r="RYV164"/>
      <c r="RYW164"/>
      <c r="RYX164"/>
      <c r="RYY164"/>
      <c r="RYZ164"/>
      <c r="RZA164"/>
      <c r="RZB164"/>
      <c r="RZC164"/>
      <c r="RZD164"/>
      <c r="RZE164"/>
      <c r="RZF164"/>
      <c r="RZG164"/>
      <c r="RZH164"/>
      <c r="RZI164"/>
      <c r="RZJ164"/>
      <c r="RZK164"/>
      <c r="RZL164"/>
      <c r="RZM164"/>
      <c r="RZN164"/>
      <c r="RZO164"/>
      <c r="RZP164"/>
      <c r="RZQ164"/>
      <c r="RZR164"/>
      <c r="RZS164"/>
      <c r="RZT164"/>
      <c r="RZU164"/>
      <c r="RZV164"/>
      <c r="RZW164"/>
      <c r="RZX164"/>
      <c r="RZY164"/>
      <c r="RZZ164"/>
      <c r="SAA164"/>
      <c r="SAB164"/>
      <c r="SAC164"/>
      <c r="SAD164"/>
      <c r="SAE164"/>
      <c r="SAF164"/>
      <c r="SAG164"/>
      <c r="SAH164"/>
      <c r="SAI164"/>
      <c r="SAJ164"/>
      <c r="SAK164"/>
      <c r="SAL164"/>
      <c r="SAM164"/>
      <c r="SAN164"/>
      <c r="SAO164"/>
      <c r="SAP164"/>
      <c r="SAQ164"/>
      <c r="SAR164"/>
      <c r="SAS164"/>
      <c r="SAT164"/>
      <c r="SAU164"/>
      <c r="SAV164"/>
      <c r="SAW164"/>
      <c r="SAX164"/>
      <c r="SAY164"/>
      <c r="SAZ164"/>
      <c r="SBA164"/>
      <c r="SBB164"/>
      <c r="SBC164"/>
      <c r="SBD164"/>
      <c r="SBE164"/>
      <c r="SBF164"/>
      <c r="SBG164"/>
      <c r="SBH164"/>
      <c r="SBI164"/>
      <c r="SBJ164"/>
      <c r="SBK164"/>
      <c r="SBL164"/>
      <c r="SBM164"/>
      <c r="SBN164"/>
      <c r="SBO164"/>
      <c r="SBP164"/>
      <c r="SBQ164"/>
      <c r="SBR164"/>
      <c r="SBS164"/>
      <c r="SBT164"/>
      <c r="SBU164"/>
      <c r="SBV164"/>
      <c r="SBW164"/>
      <c r="SBX164"/>
      <c r="SBY164"/>
      <c r="SBZ164"/>
      <c r="SCA164"/>
      <c r="SCB164"/>
      <c r="SCC164"/>
      <c r="SCD164"/>
      <c r="SCE164"/>
      <c r="SCF164"/>
      <c r="SCG164"/>
      <c r="SCH164"/>
      <c r="SCI164"/>
      <c r="SCJ164"/>
      <c r="SCK164"/>
      <c r="SCL164"/>
      <c r="SCM164"/>
      <c r="SCN164"/>
      <c r="SCO164"/>
      <c r="SCP164"/>
      <c r="SCQ164"/>
      <c r="SCR164"/>
      <c r="SCS164"/>
      <c r="SCT164"/>
      <c r="SCU164"/>
      <c r="SCV164"/>
      <c r="SCW164"/>
      <c r="SCX164"/>
      <c r="SCY164"/>
      <c r="SCZ164"/>
      <c r="SDA164"/>
      <c r="SDB164"/>
      <c r="SDC164"/>
      <c r="SDD164"/>
      <c r="SDE164"/>
      <c r="SDF164"/>
      <c r="SDG164"/>
      <c r="SDH164"/>
      <c r="SDI164"/>
      <c r="SDJ164"/>
      <c r="SDK164"/>
      <c r="SDL164"/>
      <c r="SDM164"/>
      <c r="SDN164"/>
      <c r="SDO164"/>
      <c r="SDP164"/>
      <c r="SDQ164"/>
      <c r="SDR164"/>
      <c r="SDS164"/>
      <c r="SDT164"/>
      <c r="SDU164"/>
      <c r="SDV164"/>
      <c r="SDW164"/>
      <c r="SDX164"/>
      <c r="SDY164"/>
      <c r="SDZ164"/>
      <c r="SEA164"/>
      <c r="SEB164"/>
      <c r="SEC164"/>
      <c r="SED164"/>
      <c r="SEE164"/>
      <c r="SEF164"/>
      <c r="SEG164"/>
      <c r="SEH164"/>
      <c r="SEI164"/>
      <c r="SEJ164"/>
      <c r="SEK164"/>
      <c r="SEL164"/>
      <c r="SEM164"/>
      <c r="SEN164"/>
      <c r="SEO164"/>
      <c r="SEP164"/>
      <c r="SEQ164"/>
      <c r="SER164"/>
      <c r="SES164"/>
      <c r="SET164"/>
      <c r="SEU164"/>
      <c r="SEV164"/>
      <c r="SEW164"/>
      <c r="SEX164"/>
      <c r="SEY164"/>
      <c r="SEZ164"/>
      <c r="SFA164"/>
      <c r="SFB164"/>
      <c r="SFC164"/>
      <c r="SFD164"/>
      <c r="SFE164"/>
      <c r="SFF164"/>
      <c r="SFG164"/>
      <c r="SFH164"/>
      <c r="SFI164"/>
      <c r="SFJ164"/>
      <c r="SFK164"/>
      <c r="SFL164"/>
      <c r="SFM164"/>
      <c r="SFN164"/>
      <c r="SFO164"/>
      <c r="SFP164"/>
      <c r="SFQ164"/>
      <c r="SFR164"/>
      <c r="SFS164"/>
      <c r="SFT164"/>
      <c r="SFU164"/>
      <c r="SFV164"/>
      <c r="SFW164"/>
      <c r="SFX164"/>
      <c r="SFY164"/>
      <c r="SFZ164"/>
      <c r="SGA164"/>
      <c r="SGB164"/>
      <c r="SGC164"/>
      <c r="SGD164"/>
      <c r="SGE164"/>
      <c r="SGF164"/>
      <c r="SGG164"/>
      <c r="SGH164"/>
      <c r="SGI164"/>
      <c r="SGJ164"/>
      <c r="SGK164"/>
      <c r="SGL164"/>
      <c r="SGM164"/>
      <c r="SGN164"/>
      <c r="SGO164"/>
      <c r="SGP164"/>
      <c r="SGQ164"/>
      <c r="SGR164"/>
      <c r="SGS164"/>
      <c r="SGT164"/>
      <c r="SGU164"/>
      <c r="SGV164"/>
      <c r="SGW164"/>
      <c r="SGX164"/>
      <c r="SGY164"/>
      <c r="SGZ164"/>
      <c r="SHA164"/>
      <c r="SHB164"/>
      <c r="SHC164"/>
      <c r="SHD164"/>
      <c r="SHE164"/>
      <c r="SHF164"/>
      <c r="SHG164"/>
      <c r="SHH164"/>
      <c r="SHI164"/>
      <c r="SHJ164"/>
      <c r="SHK164"/>
      <c r="SHL164"/>
      <c r="SHM164"/>
      <c r="SHN164"/>
      <c r="SHO164"/>
      <c r="SHP164"/>
      <c r="SHQ164"/>
      <c r="SHR164"/>
      <c r="SHS164"/>
      <c r="SHT164"/>
      <c r="SHU164"/>
      <c r="SHV164"/>
      <c r="SHW164"/>
      <c r="SHX164"/>
      <c r="SHY164"/>
      <c r="SHZ164"/>
      <c r="SIA164"/>
      <c r="SIB164"/>
      <c r="SIC164"/>
      <c r="SID164"/>
      <c r="SIE164"/>
      <c r="SIF164"/>
      <c r="SIG164"/>
      <c r="SIH164"/>
      <c r="SII164"/>
      <c r="SIJ164"/>
      <c r="SIK164"/>
      <c r="SIL164"/>
      <c r="SIM164"/>
      <c r="SIN164"/>
      <c r="SIO164"/>
      <c r="SIP164"/>
      <c r="SIQ164"/>
      <c r="SIR164"/>
      <c r="SIS164"/>
      <c r="SIT164"/>
      <c r="SIU164"/>
      <c r="SIV164"/>
      <c r="SIW164"/>
      <c r="SIX164"/>
      <c r="SIY164"/>
      <c r="SIZ164"/>
      <c r="SJA164"/>
      <c r="SJB164"/>
      <c r="SJC164"/>
      <c r="SJD164"/>
      <c r="SJE164"/>
      <c r="SJF164"/>
      <c r="SJG164"/>
      <c r="SJH164"/>
      <c r="SJI164"/>
      <c r="SJJ164"/>
      <c r="SJK164"/>
      <c r="SJL164"/>
      <c r="SJM164"/>
      <c r="SJN164"/>
      <c r="SJO164"/>
      <c r="SJP164"/>
      <c r="SJQ164"/>
      <c r="SJR164"/>
      <c r="SJS164"/>
      <c r="SJT164"/>
      <c r="SJU164"/>
      <c r="SJV164"/>
      <c r="SJW164"/>
      <c r="SJX164"/>
      <c r="SJY164"/>
      <c r="SJZ164"/>
      <c r="SKA164"/>
      <c r="SKB164"/>
      <c r="SKC164"/>
      <c r="SKD164"/>
      <c r="SKE164"/>
      <c r="SKF164"/>
      <c r="SKG164"/>
      <c r="SKH164"/>
      <c r="SKI164"/>
      <c r="SKJ164"/>
      <c r="SKK164"/>
      <c r="SKL164"/>
      <c r="SKM164"/>
      <c r="SKN164"/>
      <c r="SKO164"/>
      <c r="SKP164"/>
      <c r="SKQ164"/>
      <c r="SKR164"/>
      <c r="SKS164"/>
      <c r="SKT164"/>
      <c r="SKU164"/>
      <c r="SKV164"/>
      <c r="SKW164"/>
      <c r="SKX164"/>
      <c r="SKY164"/>
      <c r="SKZ164"/>
      <c r="SLA164"/>
      <c r="SLB164"/>
      <c r="SLC164"/>
      <c r="SLD164"/>
      <c r="SLE164"/>
      <c r="SLF164"/>
      <c r="SLG164"/>
      <c r="SLH164"/>
      <c r="SLI164"/>
      <c r="SLJ164"/>
      <c r="SLK164"/>
      <c r="SLL164"/>
      <c r="SLM164"/>
      <c r="SLN164"/>
      <c r="SLO164"/>
      <c r="SLP164"/>
      <c r="SLQ164"/>
      <c r="SLR164"/>
      <c r="SLS164"/>
      <c r="SLT164"/>
      <c r="SLU164"/>
      <c r="SLV164"/>
      <c r="SLW164"/>
      <c r="SLX164"/>
      <c r="SLY164"/>
      <c r="SLZ164"/>
      <c r="SMA164"/>
      <c r="SMB164"/>
      <c r="SMC164"/>
      <c r="SMD164"/>
      <c r="SME164"/>
      <c r="SMF164"/>
      <c r="SMG164"/>
      <c r="SMH164"/>
      <c r="SMI164"/>
      <c r="SMJ164"/>
      <c r="SMK164"/>
      <c r="SML164"/>
      <c r="SMM164"/>
      <c r="SMN164"/>
      <c r="SMO164"/>
      <c r="SMP164"/>
      <c r="SMQ164"/>
      <c r="SMR164"/>
      <c r="SMS164"/>
      <c r="SMT164"/>
      <c r="SMU164"/>
      <c r="SMV164"/>
      <c r="SMW164"/>
      <c r="SMX164"/>
      <c r="SMY164"/>
      <c r="SMZ164"/>
      <c r="SNA164"/>
      <c r="SNB164"/>
      <c r="SNC164"/>
      <c r="SND164"/>
      <c r="SNE164"/>
      <c r="SNF164"/>
      <c r="SNG164"/>
      <c r="SNH164"/>
      <c r="SNI164"/>
      <c r="SNJ164"/>
      <c r="SNK164"/>
      <c r="SNL164"/>
      <c r="SNM164"/>
      <c r="SNN164"/>
      <c r="SNO164"/>
      <c r="SNP164"/>
      <c r="SNQ164"/>
      <c r="SNR164"/>
      <c r="SNS164"/>
      <c r="SNT164"/>
      <c r="SNU164"/>
      <c r="SNV164"/>
      <c r="SNW164"/>
      <c r="SNX164"/>
      <c r="SNY164"/>
      <c r="SNZ164"/>
      <c r="SOA164"/>
      <c r="SOB164"/>
      <c r="SOC164"/>
      <c r="SOD164"/>
      <c r="SOE164"/>
      <c r="SOF164"/>
      <c r="SOG164"/>
      <c r="SOH164"/>
      <c r="SOI164"/>
      <c r="SOJ164"/>
      <c r="SOK164"/>
      <c r="SOL164"/>
      <c r="SOM164"/>
      <c r="SON164"/>
      <c r="SOO164"/>
      <c r="SOP164"/>
      <c r="SOQ164"/>
      <c r="SOR164"/>
      <c r="SOS164"/>
      <c r="SOT164"/>
      <c r="SOU164"/>
      <c r="SOV164"/>
      <c r="SOW164"/>
      <c r="SOX164"/>
      <c r="SOY164"/>
      <c r="SOZ164"/>
      <c r="SPA164"/>
      <c r="SPB164"/>
      <c r="SPC164"/>
      <c r="SPD164"/>
      <c r="SPE164"/>
      <c r="SPF164"/>
      <c r="SPG164"/>
      <c r="SPH164"/>
      <c r="SPI164"/>
      <c r="SPJ164"/>
      <c r="SPK164"/>
      <c r="SPL164"/>
      <c r="SPM164"/>
      <c r="SPN164"/>
      <c r="SPO164"/>
      <c r="SPP164"/>
      <c r="SPQ164"/>
      <c r="SPR164"/>
      <c r="SPS164"/>
      <c r="SPT164"/>
      <c r="SPU164"/>
      <c r="SPV164"/>
      <c r="SPW164"/>
      <c r="SPX164"/>
      <c r="SPY164"/>
      <c r="SPZ164"/>
      <c r="SQA164"/>
      <c r="SQB164"/>
      <c r="SQC164"/>
      <c r="SQD164"/>
      <c r="SQE164"/>
      <c r="SQF164"/>
      <c r="SQG164"/>
      <c r="SQH164"/>
      <c r="SQI164"/>
      <c r="SQJ164"/>
      <c r="SQK164"/>
      <c r="SQL164"/>
      <c r="SQM164"/>
      <c r="SQN164"/>
      <c r="SQO164"/>
      <c r="SQP164"/>
      <c r="SQQ164"/>
      <c r="SQR164"/>
      <c r="SQS164"/>
      <c r="SQT164"/>
      <c r="SQU164"/>
      <c r="SQV164"/>
      <c r="SQW164"/>
      <c r="SQX164"/>
      <c r="SQY164"/>
      <c r="SQZ164"/>
      <c r="SRA164"/>
      <c r="SRB164"/>
      <c r="SRC164"/>
      <c r="SRD164"/>
      <c r="SRE164"/>
      <c r="SRF164"/>
      <c r="SRG164"/>
      <c r="SRH164"/>
      <c r="SRI164"/>
      <c r="SRJ164"/>
      <c r="SRK164"/>
      <c r="SRL164"/>
      <c r="SRM164"/>
      <c r="SRN164"/>
      <c r="SRO164"/>
      <c r="SRP164"/>
      <c r="SRQ164"/>
      <c r="SRR164"/>
      <c r="SRS164"/>
      <c r="SRT164"/>
      <c r="SRU164"/>
      <c r="SRV164"/>
      <c r="SRW164"/>
      <c r="SRX164"/>
      <c r="SRY164"/>
      <c r="SRZ164"/>
      <c r="SSA164"/>
      <c r="SSB164"/>
      <c r="SSC164"/>
      <c r="SSD164"/>
      <c r="SSE164"/>
      <c r="SSF164"/>
      <c r="SSG164"/>
      <c r="SSH164"/>
      <c r="SSI164"/>
      <c r="SSJ164"/>
      <c r="SSK164"/>
      <c r="SSL164"/>
      <c r="SSM164"/>
      <c r="SSN164"/>
      <c r="SSO164"/>
      <c r="SSP164"/>
      <c r="SSQ164"/>
      <c r="SSR164"/>
      <c r="SSS164"/>
      <c r="SST164"/>
      <c r="SSU164"/>
      <c r="SSV164"/>
      <c r="SSW164"/>
      <c r="SSX164"/>
      <c r="SSY164"/>
      <c r="SSZ164"/>
      <c r="STA164"/>
      <c r="STB164"/>
      <c r="STC164"/>
      <c r="STD164"/>
      <c r="STE164"/>
      <c r="STF164"/>
      <c r="STG164"/>
      <c r="STH164"/>
      <c r="STI164"/>
      <c r="STJ164"/>
      <c r="STK164"/>
      <c r="STL164"/>
      <c r="STM164"/>
      <c r="STN164"/>
      <c r="STO164"/>
      <c r="STP164"/>
      <c r="STQ164"/>
      <c r="STR164"/>
      <c r="STS164"/>
      <c r="STT164"/>
      <c r="STU164"/>
      <c r="STV164"/>
      <c r="STW164"/>
      <c r="STX164"/>
      <c r="STY164"/>
      <c r="STZ164"/>
      <c r="SUA164"/>
      <c r="SUB164"/>
      <c r="SUC164"/>
      <c r="SUD164"/>
      <c r="SUE164"/>
      <c r="SUF164"/>
      <c r="SUG164"/>
      <c r="SUH164"/>
      <c r="SUI164"/>
      <c r="SUJ164"/>
      <c r="SUK164"/>
      <c r="SUL164"/>
      <c r="SUM164"/>
      <c r="SUN164"/>
      <c r="SUO164"/>
      <c r="SUP164"/>
      <c r="SUQ164"/>
      <c r="SUR164"/>
      <c r="SUS164"/>
      <c r="SUT164"/>
      <c r="SUU164"/>
      <c r="SUV164"/>
      <c r="SUW164"/>
      <c r="SUX164"/>
      <c r="SUY164"/>
      <c r="SUZ164"/>
      <c r="SVA164"/>
      <c r="SVB164"/>
      <c r="SVC164"/>
      <c r="SVD164"/>
      <c r="SVE164"/>
      <c r="SVF164"/>
      <c r="SVG164"/>
      <c r="SVH164"/>
      <c r="SVI164"/>
      <c r="SVJ164"/>
      <c r="SVK164"/>
      <c r="SVL164"/>
      <c r="SVM164"/>
      <c r="SVN164"/>
      <c r="SVO164"/>
      <c r="SVP164"/>
      <c r="SVQ164"/>
      <c r="SVR164"/>
      <c r="SVS164"/>
      <c r="SVT164"/>
      <c r="SVU164"/>
      <c r="SVV164"/>
      <c r="SVW164"/>
      <c r="SVX164"/>
      <c r="SVY164"/>
      <c r="SVZ164"/>
      <c r="SWA164"/>
      <c r="SWB164"/>
      <c r="SWC164"/>
      <c r="SWD164"/>
      <c r="SWE164"/>
      <c r="SWF164"/>
      <c r="SWG164"/>
      <c r="SWH164"/>
      <c r="SWI164"/>
      <c r="SWJ164"/>
      <c r="SWK164"/>
      <c r="SWL164"/>
      <c r="SWM164"/>
      <c r="SWN164"/>
      <c r="SWO164"/>
      <c r="SWP164"/>
      <c r="SWQ164"/>
      <c r="SWR164"/>
      <c r="SWS164"/>
      <c r="SWT164"/>
      <c r="SWU164"/>
      <c r="SWV164"/>
      <c r="SWW164"/>
      <c r="SWX164"/>
      <c r="SWY164"/>
      <c r="SWZ164"/>
      <c r="SXA164"/>
      <c r="SXB164"/>
      <c r="SXC164"/>
      <c r="SXD164"/>
      <c r="SXE164"/>
      <c r="SXF164"/>
      <c r="SXG164"/>
      <c r="SXH164"/>
      <c r="SXI164"/>
      <c r="SXJ164"/>
      <c r="SXK164"/>
      <c r="SXL164"/>
      <c r="SXM164"/>
      <c r="SXN164"/>
      <c r="SXO164"/>
      <c r="SXP164"/>
      <c r="SXQ164"/>
      <c r="SXR164"/>
      <c r="SXS164"/>
      <c r="SXT164"/>
      <c r="SXU164"/>
      <c r="SXV164"/>
      <c r="SXW164"/>
      <c r="SXX164"/>
      <c r="SXY164"/>
      <c r="SXZ164"/>
      <c r="SYA164"/>
      <c r="SYB164"/>
      <c r="SYC164"/>
      <c r="SYD164"/>
      <c r="SYE164"/>
      <c r="SYF164"/>
      <c r="SYG164"/>
      <c r="SYH164"/>
      <c r="SYI164"/>
      <c r="SYJ164"/>
      <c r="SYK164"/>
      <c r="SYL164"/>
      <c r="SYM164"/>
      <c r="SYN164"/>
      <c r="SYO164"/>
      <c r="SYP164"/>
      <c r="SYQ164"/>
      <c r="SYR164"/>
      <c r="SYS164"/>
      <c r="SYT164"/>
      <c r="SYU164"/>
      <c r="SYV164"/>
      <c r="SYW164"/>
      <c r="SYX164"/>
      <c r="SYY164"/>
      <c r="SYZ164"/>
      <c r="SZA164"/>
      <c r="SZB164"/>
      <c r="SZC164"/>
      <c r="SZD164"/>
      <c r="SZE164"/>
      <c r="SZF164"/>
      <c r="SZG164"/>
      <c r="SZH164"/>
      <c r="SZI164"/>
      <c r="SZJ164"/>
      <c r="SZK164"/>
      <c r="SZL164"/>
      <c r="SZM164"/>
      <c r="SZN164"/>
      <c r="SZO164"/>
      <c r="SZP164"/>
      <c r="SZQ164"/>
      <c r="SZR164"/>
      <c r="SZS164"/>
      <c r="SZT164"/>
      <c r="SZU164"/>
      <c r="SZV164"/>
      <c r="SZW164"/>
      <c r="SZX164"/>
      <c r="SZY164"/>
      <c r="SZZ164"/>
      <c r="TAA164"/>
      <c r="TAB164"/>
      <c r="TAC164"/>
      <c r="TAD164"/>
      <c r="TAE164"/>
      <c r="TAF164"/>
      <c r="TAG164"/>
      <c r="TAH164"/>
      <c r="TAI164"/>
      <c r="TAJ164"/>
      <c r="TAK164"/>
      <c r="TAL164"/>
      <c r="TAM164"/>
      <c r="TAN164"/>
      <c r="TAO164"/>
      <c r="TAP164"/>
      <c r="TAQ164"/>
      <c r="TAR164"/>
      <c r="TAS164"/>
      <c r="TAT164"/>
      <c r="TAU164"/>
      <c r="TAV164"/>
      <c r="TAW164"/>
      <c r="TAX164"/>
      <c r="TAY164"/>
      <c r="TAZ164"/>
      <c r="TBA164"/>
      <c r="TBB164"/>
      <c r="TBC164"/>
      <c r="TBD164"/>
      <c r="TBE164"/>
      <c r="TBF164"/>
      <c r="TBG164"/>
      <c r="TBH164"/>
      <c r="TBI164"/>
      <c r="TBJ164"/>
      <c r="TBK164"/>
      <c r="TBL164"/>
      <c r="TBM164"/>
      <c r="TBN164"/>
      <c r="TBO164"/>
      <c r="TBP164"/>
      <c r="TBQ164"/>
      <c r="TBR164"/>
      <c r="TBS164"/>
      <c r="TBT164"/>
      <c r="TBU164"/>
      <c r="TBV164"/>
      <c r="TBW164"/>
      <c r="TBX164"/>
      <c r="TBY164"/>
      <c r="TBZ164"/>
      <c r="TCA164"/>
      <c r="TCB164"/>
      <c r="TCC164"/>
      <c r="TCD164"/>
      <c r="TCE164"/>
      <c r="TCF164"/>
      <c r="TCG164"/>
      <c r="TCH164"/>
      <c r="TCI164"/>
      <c r="TCJ164"/>
      <c r="TCK164"/>
      <c r="TCL164"/>
      <c r="TCM164"/>
      <c r="TCN164"/>
      <c r="TCO164"/>
      <c r="TCP164"/>
      <c r="TCQ164"/>
      <c r="TCR164"/>
      <c r="TCS164"/>
      <c r="TCT164"/>
      <c r="TCU164"/>
      <c r="TCV164"/>
      <c r="TCW164"/>
      <c r="TCX164"/>
      <c r="TCY164"/>
      <c r="TCZ164"/>
      <c r="TDA164"/>
      <c r="TDB164"/>
      <c r="TDC164"/>
      <c r="TDD164"/>
      <c r="TDE164"/>
      <c r="TDF164"/>
      <c r="TDG164"/>
      <c r="TDH164"/>
      <c r="TDI164"/>
      <c r="TDJ164"/>
      <c r="TDK164"/>
      <c r="TDL164"/>
      <c r="TDM164"/>
      <c r="TDN164"/>
      <c r="TDO164"/>
      <c r="TDP164"/>
      <c r="TDQ164"/>
      <c r="TDR164"/>
      <c r="TDS164"/>
      <c r="TDT164"/>
      <c r="TDU164"/>
      <c r="TDV164"/>
      <c r="TDW164"/>
      <c r="TDX164"/>
      <c r="TDY164"/>
      <c r="TDZ164"/>
      <c r="TEA164"/>
      <c r="TEB164"/>
      <c r="TEC164"/>
      <c r="TED164"/>
      <c r="TEE164"/>
      <c r="TEF164"/>
      <c r="TEG164"/>
      <c r="TEH164"/>
      <c r="TEI164"/>
      <c r="TEJ164"/>
      <c r="TEK164"/>
      <c r="TEL164"/>
      <c r="TEM164"/>
      <c r="TEN164"/>
      <c r="TEO164"/>
      <c r="TEP164"/>
      <c r="TEQ164"/>
      <c r="TER164"/>
      <c r="TES164"/>
      <c r="TET164"/>
      <c r="TEU164"/>
      <c r="TEV164"/>
      <c r="TEW164"/>
      <c r="TEX164"/>
      <c r="TEY164"/>
      <c r="TEZ164"/>
      <c r="TFA164"/>
      <c r="TFB164"/>
      <c r="TFC164"/>
      <c r="TFD164"/>
      <c r="TFE164"/>
      <c r="TFF164"/>
      <c r="TFG164"/>
      <c r="TFH164"/>
      <c r="TFI164"/>
      <c r="TFJ164"/>
      <c r="TFK164"/>
      <c r="TFL164"/>
      <c r="TFM164"/>
      <c r="TFN164"/>
      <c r="TFO164"/>
      <c r="TFP164"/>
      <c r="TFQ164"/>
      <c r="TFR164"/>
      <c r="TFS164"/>
      <c r="TFT164"/>
      <c r="TFU164"/>
      <c r="TFV164"/>
      <c r="TFW164"/>
      <c r="TFX164"/>
      <c r="TFY164"/>
      <c r="TFZ164"/>
      <c r="TGA164"/>
      <c r="TGB164"/>
      <c r="TGC164"/>
      <c r="TGD164"/>
      <c r="TGE164"/>
      <c r="TGF164"/>
      <c r="TGG164"/>
      <c r="TGH164"/>
      <c r="TGI164"/>
      <c r="TGJ164"/>
      <c r="TGK164"/>
      <c r="TGL164"/>
      <c r="TGM164"/>
      <c r="TGN164"/>
      <c r="TGO164"/>
      <c r="TGP164"/>
      <c r="TGQ164"/>
      <c r="TGR164"/>
      <c r="TGS164"/>
      <c r="TGT164"/>
      <c r="TGU164"/>
      <c r="TGV164"/>
      <c r="TGW164"/>
      <c r="TGX164"/>
      <c r="TGY164"/>
      <c r="TGZ164"/>
      <c r="THA164"/>
      <c r="THB164"/>
      <c r="THC164"/>
      <c r="THD164"/>
      <c r="THE164"/>
      <c r="THF164"/>
      <c r="THG164"/>
      <c r="THH164"/>
      <c r="THI164"/>
      <c r="THJ164"/>
      <c r="THK164"/>
      <c r="THL164"/>
      <c r="THM164"/>
      <c r="THN164"/>
      <c r="THO164"/>
      <c r="THP164"/>
      <c r="THQ164"/>
      <c r="THR164"/>
      <c r="THS164"/>
      <c r="THT164"/>
      <c r="THU164"/>
      <c r="THV164"/>
      <c r="THW164"/>
      <c r="THX164"/>
      <c r="THY164"/>
      <c r="THZ164"/>
      <c r="TIA164"/>
      <c r="TIB164"/>
      <c r="TIC164"/>
      <c r="TID164"/>
      <c r="TIE164"/>
      <c r="TIF164"/>
      <c r="TIG164"/>
      <c r="TIH164"/>
      <c r="TII164"/>
      <c r="TIJ164"/>
      <c r="TIK164"/>
      <c r="TIL164"/>
      <c r="TIM164"/>
      <c r="TIN164"/>
      <c r="TIO164"/>
      <c r="TIP164"/>
      <c r="TIQ164"/>
      <c r="TIR164"/>
      <c r="TIS164"/>
      <c r="TIT164"/>
      <c r="TIU164"/>
      <c r="TIV164"/>
      <c r="TIW164"/>
      <c r="TIX164"/>
      <c r="TIY164"/>
      <c r="TIZ164"/>
      <c r="TJA164"/>
      <c r="TJB164"/>
      <c r="TJC164"/>
      <c r="TJD164"/>
      <c r="TJE164"/>
      <c r="TJF164"/>
      <c r="TJG164"/>
      <c r="TJH164"/>
      <c r="TJI164"/>
      <c r="TJJ164"/>
      <c r="TJK164"/>
      <c r="TJL164"/>
      <c r="TJM164"/>
      <c r="TJN164"/>
      <c r="TJO164"/>
      <c r="TJP164"/>
      <c r="TJQ164"/>
      <c r="TJR164"/>
      <c r="TJS164"/>
      <c r="TJT164"/>
      <c r="TJU164"/>
      <c r="TJV164"/>
      <c r="TJW164"/>
      <c r="TJX164"/>
      <c r="TJY164"/>
      <c r="TJZ164"/>
      <c r="TKA164"/>
      <c r="TKB164"/>
      <c r="TKC164"/>
      <c r="TKD164"/>
      <c r="TKE164"/>
      <c r="TKF164"/>
      <c r="TKG164"/>
      <c r="TKH164"/>
      <c r="TKI164"/>
      <c r="TKJ164"/>
      <c r="TKK164"/>
      <c r="TKL164"/>
      <c r="TKM164"/>
      <c r="TKN164"/>
      <c r="TKO164"/>
      <c r="TKP164"/>
      <c r="TKQ164"/>
      <c r="TKR164"/>
      <c r="TKS164"/>
      <c r="TKT164"/>
      <c r="TKU164"/>
      <c r="TKV164"/>
      <c r="TKW164"/>
      <c r="TKX164"/>
      <c r="TKY164"/>
      <c r="TKZ164"/>
      <c r="TLA164"/>
      <c r="TLB164"/>
      <c r="TLC164"/>
      <c r="TLD164"/>
      <c r="TLE164"/>
      <c r="TLF164"/>
      <c r="TLG164"/>
      <c r="TLH164"/>
      <c r="TLI164"/>
      <c r="TLJ164"/>
      <c r="TLK164"/>
      <c r="TLL164"/>
      <c r="TLM164"/>
      <c r="TLN164"/>
      <c r="TLO164"/>
      <c r="TLP164"/>
      <c r="TLQ164"/>
      <c r="TLR164"/>
      <c r="TLS164"/>
      <c r="TLT164"/>
      <c r="TLU164"/>
      <c r="TLV164"/>
      <c r="TLW164"/>
      <c r="TLX164"/>
      <c r="TLY164"/>
      <c r="TLZ164"/>
      <c r="TMA164"/>
      <c r="TMB164"/>
      <c r="TMC164"/>
      <c r="TMD164"/>
      <c r="TME164"/>
      <c r="TMF164"/>
      <c r="TMG164"/>
      <c r="TMH164"/>
      <c r="TMI164"/>
      <c r="TMJ164"/>
      <c r="TMK164"/>
      <c r="TML164"/>
      <c r="TMM164"/>
      <c r="TMN164"/>
      <c r="TMO164"/>
      <c r="TMP164"/>
      <c r="TMQ164"/>
      <c r="TMR164"/>
      <c r="TMS164"/>
      <c r="TMT164"/>
      <c r="TMU164"/>
      <c r="TMV164"/>
      <c r="TMW164"/>
      <c r="TMX164"/>
      <c r="TMY164"/>
      <c r="TMZ164"/>
      <c r="TNA164"/>
      <c r="TNB164"/>
      <c r="TNC164"/>
      <c r="TND164"/>
      <c r="TNE164"/>
      <c r="TNF164"/>
      <c r="TNG164"/>
      <c r="TNH164"/>
      <c r="TNI164"/>
      <c r="TNJ164"/>
      <c r="TNK164"/>
      <c r="TNL164"/>
      <c r="TNM164"/>
      <c r="TNN164"/>
      <c r="TNO164"/>
      <c r="TNP164"/>
      <c r="TNQ164"/>
      <c r="TNR164"/>
      <c r="TNS164"/>
      <c r="TNT164"/>
      <c r="TNU164"/>
      <c r="TNV164"/>
      <c r="TNW164"/>
      <c r="TNX164"/>
      <c r="TNY164"/>
      <c r="TNZ164"/>
      <c r="TOA164"/>
      <c r="TOB164"/>
      <c r="TOC164"/>
      <c r="TOD164"/>
      <c r="TOE164"/>
      <c r="TOF164"/>
      <c r="TOG164"/>
      <c r="TOH164"/>
      <c r="TOI164"/>
      <c r="TOJ164"/>
      <c r="TOK164"/>
      <c r="TOL164"/>
      <c r="TOM164"/>
      <c r="TON164"/>
      <c r="TOO164"/>
      <c r="TOP164"/>
      <c r="TOQ164"/>
      <c r="TOR164"/>
      <c r="TOS164"/>
      <c r="TOT164"/>
      <c r="TOU164"/>
      <c r="TOV164"/>
      <c r="TOW164"/>
      <c r="TOX164"/>
      <c r="TOY164"/>
      <c r="TOZ164"/>
      <c r="TPA164"/>
      <c r="TPB164"/>
      <c r="TPC164"/>
      <c r="TPD164"/>
      <c r="TPE164"/>
      <c r="TPF164"/>
      <c r="TPG164"/>
      <c r="TPH164"/>
      <c r="TPI164"/>
      <c r="TPJ164"/>
      <c r="TPK164"/>
      <c r="TPL164"/>
      <c r="TPM164"/>
      <c r="TPN164"/>
      <c r="TPO164"/>
      <c r="TPP164"/>
      <c r="TPQ164"/>
      <c r="TPR164"/>
      <c r="TPS164"/>
      <c r="TPT164"/>
      <c r="TPU164"/>
      <c r="TPV164"/>
      <c r="TPW164"/>
      <c r="TPX164"/>
      <c r="TPY164"/>
      <c r="TPZ164"/>
      <c r="TQA164"/>
      <c r="TQB164"/>
      <c r="TQC164"/>
      <c r="TQD164"/>
      <c r="TQE164"/>
      <c r="TQF164"/>
      <c r="TQG164"/>
      <c r="TQH164"/>
      <c r="TQI164"/>
      <c r="TQJ164"/>
      <c r="TQK164"/>
      <c r="TQL164"/>
      <c r="TQM164"/>
      <c r="TQN164"/>
      <c r="TQO164"/>
      <c r="TQP164"/>
      <c r="TQQ164"/>
      <c r="TQR164"/>
      <c r="TQS164"/>
      <c r="TQT164"/>
      <c r="TQU164"/>
      <c r="TQV164"/>
      <c r="TQW164"/>
      <c r="TQX164"/>
      <c r="TQY164"/>
      <c r="TQZ164"/>
      <c r="TRA164"/>
      <c r="TRB164"/>
      <c r="TRC164"/>
      <c r="TRD164"/>
      <c r="TRE164"/>
      <c r="TRF164"/>
      <c r="TRG164"/>
      <c r="TRH164"/>
      <c r="TRI164"/>
      <c r="TRJ164"/>
      <c r="TRK164"/>
      <c r="TRL164"/>
      <c r="TRM164"/>
      <c r="TRN164"/>
      <c r="TRO164"/>
      <c r="TRP164"/>
      <c r="TRQ164"/>
      <c r="TRR164"/>
      <c r="TRS164"/>
      <c r="TRT164"/>
      <c r="TRU164"/>
      <c r="TRV164"/>
      <c r="TRW164"/>
      <c r="TRX164"/>
      <c r="TRY164"/>
      <c r="TRZ164"/>
      <c r="TSA164"/>
      <c r="TSB164"/>
      <c r="TSC164"/>
      <c r="TSD164"/>
      <c r="TSE164"/>
      <c r="TSF164"/>
      <c r="TSG164"/>
      <c r="TSH164"/>
      <c r="TSI164"/>
      <c r="TSJ164"/>
      <c r="TSK164"/>
      <c r="TSL164"/>
      <c r="TSM164"/>
      <c r="TSN164"/>
      <c r="TSO164"/>
      <c r="TSP164"/>
      <c r="TSQ164"/>
      <c r="TSR164"/>
      <c r="TSS164"/>
      <c r="TST164"/>
      <c r="TSU164"/>
      <c r="TSV164"/>
      <c r="TSW164"/>
      <c r="TSX164"/>
      <c r="TSY164"/>
      <c r="TSZ164"/>
      <c r="TTA164"/>
      <c r="TTB164"/>
      <c r="TTC164"/>
      <c r="TTD164"/>
      <c r="TTE164"/>
      <c r="TTF164"/>
      <c r="TTG164"/>
      <c r="TTH164"/>
      <c r="TTI164"/>
      <c r="TTJ164"/>
      <c r="TTK164"/>
      <c r="TTL164"/>
      <c r="TTM164"/>
      <c r="TTN164"/>
      <c r="TTO164"/>
      <c r="TTP164"/>
      <c r="TTQ164"/>
      <c r="TTR164"/>
      <c r="TTS164"/>
      <c r="TTT164"/>
      <c r="TTU164"/>
      <c r="TTV164"/>
      <c r="TTW164"/>
      <c r="TTX164"/>
      <c r="TTY164"/>
      <c r="TTZ164"/>
      <c r="TUA164"/>
      <c r="TUB164"/>
      <c r="TUC164"/>
      <c r="TUD164"/>
      <c r="TUE164"/>
      <c r="TUF164"/>
      <c r="TUG164"/>
      <c r="TUH164"/>
      <c r="TUI164"/>
      <c r="TUJ164"/>
      <c r="TUK164"/>
      <c r="TUL164"/>
      <c r="TUM164"/>
      <c r="TUN164"/>
      <c r="TUO164"/>
      <c r="TUP164"/>
      <c r="TUQ164"/>
      <c r="TUR164"/>
      <c r="TUS164"/>
      <c r="TUT164"/>
      <c r="TUU164"/>
      <c r="TUV164"/>
      <c r="TUW164"/>
      <c r="TUX164"/>
      <c r="TUY164"/>
      <c r="TUZ164"/>
      <c r="TVA164"/>
      <c r="TVB164"/>
      <c r="TVC164"/>
      <c r="TVD164"/>
      <c r="TVE164"/>
      <c r="TVF164"/>
      <c r="TVG164"/>
      <c r="TVH164"/>
      <c r="TVI164"/>
      <c r="TVJ164"/>
      <c r="TVK164"/>
      <c r="TVL164"/>
      <c r="TVM164"/>
      <c r="TVN164"/>
      <c r="TVO164"/>
      <c r="TVP164"/>
      <c r="TVQ164"/>
      <c r="TVR164"/>
      <c r="TVS164"/>
      <c r="TVT164"/>
      <c r="TVU164"/>
      <c r="TVV164"/>
      <c r="TVW164"/>
      <c r="TVX164"/>
      <c r="TVY164"/>
      <c r="TVZ164"/>
      <c r="TWA164"/>
      <c r="TWB164"/>
      <c r="TWC164"/>
      <c r="TWD164"/>
      <c r="TWE164"/>
      <c r="TWF164"/>
      <c r="TWG164"/>
      <c r="TWH164"/>
      <c r="TWI164"/>
      <c r="TWJ164"/>
      <c r="TWK164"/>
      <c r="TWL164"/>
      <c r="TWM164"/>
      <c r="TWN164"/>
      <c r="TWO164"/>
      <c r="TWP164"/>
      <c r="TWQ164"/>
      <c r="TWR164"/>
      <c r="TWS164"/>
      <c r="TWT164"/>
      <c r="TWU164"/>
      <c r="TWV164"/>
      <c r="TWW164"/>
      <c r="TWX164"/>
      <c r="TWY164"/>
      <c r="TWZ164"/>
      <c r="TXA164"/>
      <c r="TXB164"/>
      <c r="TXC164"/>
      <c r="TXD164"/>
      <c r="TXE164"/>
      <c r="TXF164"/>
      <c r="TXG164"/>
      <c r="TXH164"/>
      <c r="TXI164"/>
      <c r="TXJ164"/>
      <c r="TXK164"/>
      <c r="TXL164"/>
      <c r="TXM164"/>
      <c r="TXN164"/>
      <c r="TXO164"/>
      <c r="TXP164"/>
      <c r="TXQ164"/>
      <c r="TXR164"/>
      <c r="TXS164"/>
      <c r="TXT164"/>
      <c r="TXU164"/>
      <c r="TXV164"/>
      <c r="TXW164"/>
      <c r="TXX164"/>
      <c r="TXY164"/>
      <c r="TXZ164"/>
      <c r="TYA164"/>
      <c r="TYB164"/>
      <c r="TYC164"/>
      <c r="TYD164"/>
      <c r="TYE164"/>
      <c r="TYF164"/>
      <c r="TYG164"/>
      <c r="TYH164"/>
      <c r="TYI164"/>
      <c r="TYJ164"/>
      <c r="TYK164"/>
      <c r="TYL164"/>
      <c r="TYM164"/>
      <c r="TYN164"/>
      <c r="TYO164"/>
      <c r="TYP164"/>
      <c r="TYQ164"/>
      <c r="TYR164"/>
      <c r="TYS164"/>
      <c r="TYT164"/>
      <c r="TYU164"/>
      <c r="TYV164"/>
      <c r="TYW164"/>
      <c r="TYX164"/>
      <c r="TYY164"/>
      <c r="TYZ164"/>
      <c r="TZA164"/>
      <c r="TZB164"/>
      <c r="TZC164"/>
      <c r="TZD164"/>
      <c r="TZE164"/>
      <c r="TZF164"/>
      <c r="TZG164"/>
      <c r="TZH164"/>
      <c r="TZI164"/>
      <c r="TZJ164"/>
      <c r="TZK164"/>
      <c r="TZL164"/>
      <c r="TZM164"/>
      <c r="TZN164"/>
      <c r="TZO164"/>
      <c r="TZP164"/>
      <c r="TZQ164"/>
      <c r="TZR164"/>
      <c r="TZS164"/>
      <c r="TZT164"/>
      <c r="TZU164"/>
      <c r="TZV164"/>
      <c r="TZW164"/>
      <c r="TZX164"/>
      <c r="TZY164"/>
      <c r="TZZ164"/>
      <c r="UAA164"/>
      <c r="UAB164"/>
      <c r="UAC164"/>
      <c r="UAD164"/>
      <c r="UAE164"/>
      <c r="UAF164"/>
      <c r="UAG164"/>
      <c r="UAH164"/>
      <c r="UAI164"/>
      <c r="UAJ164"/>
      <c r="UAK164"/>
      <c r="UAL164"/>
      <c r="UAM164"/>
      <c r="UAN164"/>
      <c r="UAO164"/>
      <c r="UAP164"/>
      <c r="UAQ164"/>
      <c r="UAR164"/>
      <c r="UAS164"/>
      <c r="UAT164"/>
      <c r="UAU164"/>
      <c r="UAV164"/>
      <c r="UAW164"/>
      <c r="UAX164"/>
      <c r="UAY164"/>
      <c r="UAZ164"/>
      <c r="UBA164"/>
      <c r="UBB164"/>
      <c r="UBC164"/>
      <c r="UBD164"/>
      <c r="UBE164"/>
      <c r="UBF164"/>
      <c r="UBG164"/>
      <c r="UBH164"/>
      <c r="UBI164"/>
      <c r="UBJ164"/>
      <c r="UBK164"/>
      <c r="UBL164"/>
      <c r="UBM164"/>
      <c r="UBN164"/>
      <c r="UBO164"/>
      <c r="UBP164"/>
      <c r="UBQ164"/>
      <c r="UBR164"/>
      <c r="UBS164"/>
      <c r="UBT164"/>
      <c r="UBU164"/>
      <c r="UBV164"/>
      <c r="UBW164"/>
      <c r="UBX164"/>
      <c r="UBY164"/>
      <c r="UBZ164"/>
      <c r="UCA164"/>
      <c r="UCB164"/>
      <c r="UCC164"/>
      <c r="UCD164"/>
      <c r="UCE164"/>
      <c r="UCF164"/>
      <c r="UCG164"/>
      <c r="UCH164"/>
      <c r="UCI164"/>
      <c r="UCJ164"/>
      <c r="UCK164"/>
      <c r="UCL164"/>
      <c r="UCM164"/>
      <c r="UCN164"/>
      <c r="UCO164"/>
      <c r="UCP164"/>
      <c r="UCQ164"/>
      <c r="UCR164"/>
      <c r="UCS164"/>
      <c r="UCT164"/>
      <c r="UCU164"/>
      <c r="UCV164"/>
      <c r="UCW164"/>
      <c r="UCX164"/>
      <c r="UCY164"/>
      <c r="UCZ164"/>
      <c r="UDA164"/>
      <c r="UDB164"/>
      <c r="UDC164"/>
      <c r="UDD164"/>
      <c r="UDE164"/>
      <c r="UDF164"/>
      <c r="UDG164"/>
      <c r="UDH164"/>
      <c r="UDI164"/>
      <c r="UDJ164"/>
      <c r="UDK164"/>
      <c r="UDL164"/>
      <c r="UDM164"/>
      <c r="UDN164"/>
      <c r="UDO164"/>
      <c r="UDP164"/>
      <c r="UDQ164"/>
      <c r="UDR164"/>
      <c r="UDS164"/>
      <c r="UDT164"/>
      <c r="UDU164"/>
      <c r="UDV164"/>
      <c r="UDW164"/>
      <c r="UDX164"/>
      <c r="UDY164"/>
      <c r="UDZ164"/>
      <c r="UEA164"/>
      <c r="UEB164"/>
      <c r="UEC164"/>
      <c r="UED164"/>
      <c r="UEE164"/>
      <c r="UEF164"/>
      <c r="UEG164"/>
      <c r="UEH164"/>
      <c r="UEI164"/>
      <c r="UEJ164"/>
      <c r="UEK164"/>
      <c r="UEL164"/>
      <c r="UEM164"/>
      <c r="UEN164"/>
      <c r="UEO164"/>
      <c r="UEP164"/>
      <c r="UEQ164"/>
      <c r="UER164"/>
      <c r="UES164"/>
      <c r="UET164"/>
      <c r="UEU164"/>
      <c r="UEV164"/>
      <c r="UEW164"/>
      <c r="UEX164"/>
      <c r="UEY164"/>
      <c r="UEZ164"/>
      <c r="UFA164"/>
      <c r="UFB164"/>
      <c r="UFC164"/>
      <c r="UFD164"/>
      <c r="UFE164"/>
      <c r="UFF164"/>
      <c r="UFG164"/>
      <c r="UFH164"/>
      <c r="UFI164"/>
      <c r="UFJ164"/>
      <c r="UFK164"/>
      <c r="UFL164"/>
      <c r="UFM164"/>
      <c r="UFN164"/>
      <c r="UFO164"/>
      <c r="UFP164"/>
      <c r="UFQ164"/>
      <c r="UFR164"/>
      <c r="UFS164"/>
      <c r="UFT164"/>
      <c r="UFU164"/>
      <c r="UFV164"/>
      <c r="UFW164"/>
      <c r="UFX164"/>
      <c r="UFY164"/>
      <c r="UFZ164"/>
      <c r="UGA164"/>
      <c r="UGB164"/>
      <c r="UGC164"/>
      <c r="UGD164"/>
      <c r="UGE164"/>
      <c r="UGF164"/>
      <c r="UGG164"/>
      <c r="UGH164"/>
      <c r="UGI164"/>
      <c r="UGJ164"/>
      <c r="UGK164"/>
      <c r="UGL164"/>
      <c r="UGM164"/>
      <c r="UGN164"/>
      <c r="UGO164"/>
      <c r="UGP164"/>
      <c r="UGQ164"/>
      <c r="UGR164"/>
      <c r="UGS164"/>
      <c r="UGT164"/>
      <c r="UGU164"/>
      <c r="UGV164"/>
      <c r="UGW164"/>
      <c r="UGX164"/>
      <c r="UGY164"/>
      <c r="UGZ164"/>
      <c r="UHA164"/>
      <c r="UHB164"/>
      <c r="UHC164"/>
      <c r="UHD164"/>
      <c r="UHE164"/>
      <c r="UHF164"/>
      <c r="UHG164"/>
      <c r="UHH164"/>
      <c r="UHI164"/>
      <c r="UHJ164"/>
      <c r="UHK164"/>
      <c r="UHL164"/>
      <c r="UHM164"/>
      <c r="UHN164"/>
      <c r="UHO164"/>
      <c r="UHP164"/>
      <c r="UHQ164"/>
      <c r="UHR164"/>
      <c r="UHS164"/>
      <c r="UHT164"/>
      <c r="UHU164"/>
      <c r="UHV164"/>
      <c r="UHW164"/>
      <c r="UHX164"/>
      <c r="UHY164"/>
      <c r="UHZ164"/>
      <c r="UIA164"/>
      <c r="UIB164"/>
      <c r="UIC164"/>
      <c r="UID164"/>
      <c r="UIE164"/>
      <c r="UIF164"/>
      <c r="UIG164"/>
      <c r="UIH164"/>
      <c r="UII164"/>
      <c r="UIJ164"/>
      <c r="UIK164"/>
      <c r="UIL164"/>
      <c r="UIM164"/>
      <c r="UIN164"/>
      <c r="UIO164"/>
      <c r="UIP164"/>
      <c r="UIQ164"/>
      <c r="UIR164"/>
      <c r="UIS164"/>
      <c r="UIT164"/>
      <c r="UIU164"/>
      <c r="UIV164"/>
      <c r="UIW164"/>
      <c r="UIX164"/>
      <c r="UIY164"/>
      <c r="UIZ164"/>
      <c r="UJA164"/>
      <c r="UJB164"/>
      <c r="UJC164"/>
      <c r="UJD164"/>
      <c r="UJE164"/>
      <c r="UJF164"/>
      <c r="UJG164"/>
      <c r="UJH164"/>
      <c r="UJI164"/>
      <c r="UJJ164"/>
      <c r="UJK164"/>
      <c r="UJL164"/>
      <c r="UJM164"/>
      <c r="UJN164"/>
      <c r="UJO164"/>
      <c r="UJP164"/>
      <c r="UJQ164"/>
      <c r="UJR164"/>
      <c r="UJS164"/>
      <c r="UJT164"/>
      <c r="UJU164"/>
      <c r="UJV164"/>
      <c r="UJW164"/>
      <c r="UJX164"/>
      <c r="UJY164"/>
      <c r="UJZ164"/>
      <c r="UKA164"/>
      <c r="UKB164"/>
      <c r="UKC164"/>
      <c r="UKD164"/>
      <c r="UKE164"/>
      <c r="UKF164"/>
      <c r="UKG164"/>
      <c r="UKH164"/>
      <c r="UKI164"/>
      <c r="UKJ164"/>
      <c r="UKK164"/>
      <c r="UKL164"/>
      <c r="UKM164"/>
      <c r="UKN164"/>
      <c r="UKO164"/>
      <c r="UKP164"/>
      <c r="UKQ164"/>
      <c r="UKR164"/>
      <c r="UKS164"/>
      <c r="UKT164"/>
      <c r="UKU164"/>
      <c r="UKV164"/>
      <c r="UKW164"/>
      <c r="UKX164"/>
      <c r="UKY164"/>
      <c r="UKZ164"/>
      <c r="ULA164"/>
      <c r="ULB164"/>
      <c r="ULC164"/>
      <c r="ULD164"/>
      <c r="ULE164"/>
      <c r="ULF164"/>
      <c r="ULG164"/>
      <c r="ULH164"/>
      <c r="ULI164"/>
      <c r="ULJ164"/>
      <c r="ULK164"/>
      <c r="ULL164"/>
      <c r="ULM164"/>
      <c r="ULN164"/>
      <c r="ULO164"/>
      <c r="ULP164"/>
      <c r="ULQ164"/>
      <c r="ULR164"/>
      <c r="ULS164"/>
      <c r="ULT164"/>
      <c r="ULU164"/>
      <c r="ULV164"/>
      <c r="ULW164"/>
      <c r="ULX164"/>
      <c r="ULY164"/>
      <c r="ULZ164"/>
      <c r="UMA164"/>
      <c r="UMB164"/>
      <c r="UMC164"/>
      <c r="UMD164"/>
      <c r="UME164"/>
      <c r="UMF164"/>
      <c r="UMG164"/>
      <c r="UMH164"/>
      <c r="UMI164"/>
      <c r="UMJ164"/>
      <c r="UMK164"/>
      <c r="UML164"/>
      <c r="UMM164"/>
      <c r="UMN164"/>
      <c r="UMO164"/>
      <c r="UMP164"/>
      <c r="UMQ164"/>
      <c r="UMR164"/>
      <c r="UMS164"/>
      <c r="UMT164"/>
      <c r="UMU164"/>
      <c r="UMV164"/>
      <c r="UMW164"/>
      <c r="UMX164"/>
      <c r="UMY164"/>
      <c r="UMZ164"/>
      <c r="UNA164"/>
      <c r="UNB164"/>
      <c r="UNC164"/>
      <c r="UND164"/>
      <c r="UNE164"/>
      <c r="UNF164"/>
      <c r="UNG164"/>
      <c r="UNH164"/>
      <c r="UNI164"/>
      <c r="UNJ164"/>
      <c r="UNK164"/>
      <c r="UNL164"/>
      <c r="UNM164"/>
      <c r="UNN164"/>
      <c r="UNO164"/>
      <c r="UNP164"/>
      <c r="UNQ164"/>
      <c r="UNR164"/>
      <c r="UNS164"/>
      <c r="UNT164"/>
      <c r="UNU164"/>
      <c r="UNV164"/>
      <c r="UNW164"/>
      <c r="UNX164"/>
      <c r="UNY164"/>
      <c r="UNZ164"/>
      <c r="UOA164"/>
      <c r="UOB164"/>
      <c r="UOC164"/>
      <c r="UOD164"/>
      <c r="UOE164"/>
      <c r="UOF164"/>
      <c r="UOG164"/>
      <c r="UOH164"/>
      <c r="UOI164"/>
      <c r="UOJ164"/>
      <c r="UOK164"/>
      <c r="UOL164"/>
      <c r="UOM164"/>
      <c r="UON164"/>
      <c r="UOO164"/>
      <c r="UOP164"/>
      <c r="UOQ164"/>
      <c r="UOR164"/>
      <c r="UOS164"/>
      <c r="UOT164"/>
      <c r="UOU164"/>
      <c r="UOV164"/>
      <c r="UOW164"/>
      <c r="UOX164"/>
      <c r="UOY164"/>
      <c r="UOZ164"/>
      <c r="UPA164"/>
      <c r="UPB164"/>
      <c r="UPC164"/>
      <c r="UPD164"/>
      <c r="UPE164"/>
      <c r="UPF164"/>
      <c r="UPG164"/>
      <c r="UPH164"/>
      <c r="UPI164"/>
      <c r="UPJ164"/>
      <c r="UPK164"/>
      <c r="UPL164"/>
      <c r="UPM164"/>
      <c r="UPN164"/>
      <c r="UPO164"/>
      <c r="UPP164"/>
      <c r="UPQ164"/>
      <c r="UPR164"/>
      <c r="UPS164"/>
      <c r="UPT164"/>
      <c r="UPU164"/>
      <c r="UPV164"/>
      <c r="UPW164"/>
      <c r="UPX164"/>
      <c r="UPY164"/>
      <c r="UPZ164"/>
      <c r="UQA164"/>
      <c r="UQB164"/>
      <c r="UQC164"/>
      <c r="UQD164"/>
      <c r="UQE164"/>
      <c r="UQF164"/>
      <c r="UQG164"/>
      <c r="UQH164"/>
      <c r="UQI164"/>
      <c r="UQJ164"/>
      <c r="UQK164"/>
      <c r="UQL164"/>
      <c r="UQM164"/>
      <c r="UQN164"/>
      <c r="UQO164"/>
      <c r="UQP164"/>
      <c r="UQQ164"/>
      <c r="UQR164"/>
      <c r="UQS164"/>
      <c r="UQT164"/>
      <c r="UQU164"/>
      <c r="UQV164"/>
      <c r="UQW164"/>
      <c r="UQX164"/>
      <c r="UQY164"/>
      <c r="UQZ164"/>
      <c r="URA164"/>
      <c r="URB164"/>
      <c r="URC164"/>
      <c r="URD164"/>
      <c r="URE164"/>
      <c r="URF164"/>
      <c r="URG164"/>
      <c r="URH164"/>
      <c r="URI164"/>
      <c r="URJ164"/>
      <c r="URK164"/>
      <c r="URL164"/>
      <c r="URM164"/>
      <c r="URN164"/>
      <c r="URO164"/>
      <c r="URP164"/>
      <c r="URQ164"/>
      <c r="URR164"/>
      <c r="URS164"/>
      <c r="URT164"/>
      <c r="URU164"/>
      <c r="URV164"/>
      <c r="URW164"/>
      <c r="URX164"/>
      <c r="URY164"/>
      <c r="URZ164"/>
      <c r="USA164"/>
      <c r="USB164"/>
      <c r="USC164"/>
      <c r="USD164"/>
      <c r="USE164"/>
      <c r="USF164"/>
      <c r="USG164"/>
      <c r="USH164"/>
      <c r="USI164"/>
      <c r="USJ164"/>
      <c r="USK164"/>
      <c r="USL164"/>
      <c r="USM164"/>
      <c r="USN164"/>
      <c r="USO164"/>
      <c r="USP164"/>
      <c r="USQ164"/>
      <c r="USR164"/>
      <c r="USS164"/>
      <c r="UST164"/>
      <c r="USU164"/>
      <c r="USV164"/>
      <c r="USW164"/>
      <c r="USX164"/>
      <c r="USY164"/>
      <c r="USZ164"/>
      <c r="UTA164"/>
      <c r="UTB164"/>
      <c r="UTC164"/>
      <c r="UTD164"/>
      <c r="UTE164"/>
      <c r="UTF164"/>
      <c r="UTG164"/>
      <c r="UTH164"/>
      <c r="UTI164"/>
      <c r="UTJ164"/>
      <c r="UTK164"/>
      <c r="UTL164"/>
      <c r="UTM164"/>
      <c r="UTN164"/>
      <c r="UTO164"/>
      <c r="UTP164"/>
      <c r="UTQ164"/>
      <c r="UTR164"/>
      <c r="UTS164"/>
      <c r="UTT164"/>
      <c r="UTU164"/>
      <c r="UTV164"/>
      <c r="UTW164"/>
      <c r="UTX164"/>
      <c r="UTY164"/>
      <c r="UTZ164"/>
      <c r="UUA164"/>
      <c r="UUB164"/>
      <c r="UUC164"/>
      <c r="UUD164"/>
      <c r="UUE164"/>
      <c r="UUF164"/>
      <c r="UUG164"/>
      <c r="UUH164"/>
      <c r="UUI164"/>
      <c r="UUJ164"/>
      <c r="UUK164"/>
      <c r="UUL164"/>
      <c r="UUM164"/>
      <c r="UUN164"/>
      <c r="UUO164"/>
      <c r="UUP164"/>
      <c r="UUQ164"/>
      <c r="UUR164"/>
      <c r="UUS164"/>
      <c r="UUT164"/>
      <c r="UUU164"/>
      <c r="UUV164"/>
      <c r="UUW164"/>
      <c r="UUX164"/>
      <c r="UUY164"/>
      <c r="UUZ164"/>
      <c r="UVA164"/>
      <c r="UVB164"/>
      <c r="UVC164"/>
      <c r="UVD164"/>
      <c r="UVE164"/>
      <c r="UVF164"/>
      <c r="UVG164"/>
      <c r="UVH164"/>
      <c r="UVI164"/>
      <c r="UVJ164"/>
      <c r="UVK164"/>
      <c r="UVL164"/>
      <c r="UVM164"/>
      <c r="UVN164"/>
      <c r="UVO164"/>
      <c r="UVP164"/>
      <c r="UVQ164"/>
      <c r="UVR164"/>
      <c r="UVS164"/>
      <c r="UVT164"/>
      <c r="UVU164"/>
      <c r="UVV164"/>
      <c r="UVW164"/>
      <c r="UVX164"/>
      <c r="UVY164"/>
      <c r="UVZ164"/>
      <c r="UWA164"/>
      <c r="UWB164"/>
      <c r="UWC164"/>
      <c r="UWD164"/>
      <c r="UWE164"/>
      <c r="UWF164"/>
      <c r="UWG164"/>
      <c r="UWH164"/>
      <c r="UWI164"/>
      <c r="UWJ164"/>
      <c r="UWK164"/>
      <c r="UWL164"/>
      <c r="UWM164"/>
      <c r="UWN164"/>
      <c r="UWO164"/>
      <c r="UWP164"/>
      <c r="UWQ164"/>
      <c r="UWR164"/>
      <c r="UWS164"/>
      <c r="UWT164"/>
      <c r="UWU164"/>
      <c r="UWV164"/>
      <c r="UWW164"/>
      <c r="UWX164"/>
      <c r="UWY164"/>
      <c r="UWZ164"/>
      <c r="UXA164"/>
      <c r="UXB164"/>
      <c r="UXC164"/>
      <c r="UXD164"/>
      <c r="UXE164"/>
      <c r="UXF164"/>
      <c r="UXG164"/>
      <c r="UXH164"/>
      <c r="UXI164"/>
      <c r="UXJ164"/>
      <c r="UXK164"/>
      <c r="UXL164"/>
      <c r="UXM164"/>
      <c r="UXN164"/>
      <c r="UXO164"/>
      <c r="UXP164"/>
      <c r="UXQ164"/>
      <c r="UXR164"/>
      <c r="UXS164"/>
      <c r="UXT164"/>
      <c r="UXU164"/>
      <c r="UXV164"/>
      <c r="UXW164"/>
      <c r="UXX164"/>
      <c r="UXY164"/>
      <c r="UXZ164"/>
      <c r="UYA164"/>
      <c r="UYB164"/>
      <c r="UYC164"/>
      <c r="UYD164"/>
      <c r="UYE164"/>
      <c r="UYF164"/>
      <c r="UYG164"/>
      <c r="UYH164"/>
      <c r="UYI164"/>
      <c r="UYJ164"/>
      <c r="UYK164"/>
      <c r="UYL164"/>
      <c r="UYM164"/>
      <c r="UYN164"/>
      <c r="UYO164"/>
      <c r="UYP164"/>
      <c r="UYQ164"/>
      <c r="UYR164"/>
      <c r="UYS164"/>
      <c r="UYT164"/>
      <c r="UYU164"/>
      <c r="UYV164"/>
      <c r="UYW164"/>
      <c r="UYX164"/>
      <c r="UYY164"/>
      <c r="UYZ164"/>
      <c r="UZA164"/>
      <c r="UZB164"/>
      <c r="UZC164"/>
      <c r="UZD164"/>
      <c r="UZE164"/>
      <c r="UZF164"/>
      <c r="UZG164"/>
      <c r="UZH164"/>
      <c r="UZI164"/>
      <c r="UZJ164"/>
      <c r="UZK164"/>
      <c r="UZL164"/>
      <c r="UZM164"/>
      <c r="UZN164"/>
      <c r="UZO164"/>
      <c r="UZP164"/>
      <c r="UZQ164"/>
      <c r="UZR164"/>
      <c r="UZS164"/>
      <c r="UZT164"/>
      <c r="UZU164"/>
      <c r="UZV164"/>
      <c r="UZW164"/>
      <c r="UZX164"/>
      <c r="UZY164"/>
      <c r="UZZ164"/>
      <c r="VAA164"/>
      <c r="VAB164"/>
      <c r="VAC164"/>
      <c r="VAD164"/>
      <c r="VAE164"/>
      <c r="VAF164"/>
      <c r="VAG164"/>
      <c r="VAH164"/>
      <c r="VAI164"/>
      <c r="VAJ164"/>
      <c r="VAK164"/>
      <c r="VAL164"/>
      <c r="VAM164"/>
      <c r="VAN164"/>
      <c r="VAO164"/>
      <c r="VAP164"/>
      <c r="VAQ164"/>
      <c r="VAR164"/>
      <c r="VAS164"/>
      <c r="VAT164"/>
      <c r="VAU164"/>
      <c r="VAV164"/>
      <c r="VAW164"/>
      <c r="VAX164"/>
      <c r="VAY164"/>
      <c r="VAZ164"/>
      <c r="VBA164"/>
      <c r="VBB164"/>
      <c r="VBC164"/>
      <c r="VBD164"/>
      <c r="VBE164"/>
      <c r="VBF164"/>
      <c r="VBG164"/>
      <c r="VBH164"/>
      <c r="VBI164"/>
      <c r="VBJ164"/>
      <c r="VBK164"/>
      <c r="VBL164"/>
      <c r="VBM164"/>
      <c r="VBN164"/>
      <c r="VBO164"/>
      <c r="VBP164"/>
      <c r="VBQ164"/>
      <c r="VBR164"/>
      <c r="VBS164"/>
      <c r="VBT164"/>
      <c r="VBU164"/>
      <c r="VBV164"/>
      <c r="VBW164"/>
      <c r="VBX164"/>
      <c r="VBY164"/>
      <c r="VBZ164"/>
      <c r="VCA164"/>
      <c r="VCB164"/>
      <c r="VCC164"/>
      <c r="VCD164"/>
      <c r="VCE164"/>
      <c r="VCF164"/>
      <c r="VCG164"/>
      <c r="VCH164"/>
      <c r="VCI164"/>
      <c r="VCJ164"/>
      <c r="VCK164"/>
      <c r="VCL164"/>
      <c r="VCM164"/>
      <c r="VCN164"/>
      <c r="VCO164"/>
      <c r="VCP164"/>
      <c r="VCQ164"/>
      <c r="VCR164"/>
      <c r="VCS164"/>
      <c r="VCT164"/>
      <c r="VCU164"/>
      <c r="VCV164"/>
      <c r="VCW164"/>
      <c r="VCX164"/>
      <c r="VCY164"/>
      <c r="VCZ164"/>
      <c r="VDA164"/>
      <c r="VDB164"/>
      <c r="VDC164"/>
      <c r="VDD164"/>
      <c r="VDE164"/>
      <c r="VDF164"/>
      <c r="VDG164"/>
      <c r="VDH164"/>
      <c r="VDI164"/>
      <c r="VDJ164"/>
      <c r="VDK164"/>
      <c r="VDL164"/>
      <c r="VDM164"/>
      <c r="VDN164"/>
      <c r="VDO164"/>
      <c r="VDP164"/>
      <c r="VDQ164"/>
      <c r="VDR164"/>
      <c r="VDS164"/>
      <c r="VDT164"/>
      <c r="VDU164"/>
      <c r="VDV164"/>
      <c r="VDW164"/>
      <c r="VDX164"/>
      <c r="VDY164"/>
      <c r="VDZ164"/>
      <c r="VEA164"/>
      <c r="VEB164"/>
      <c r="VEC164"/>
      <c r="VED164"/>
      <c r="VEE164"/>
      <c r="VEF164"/>
      <c r="VEG164"/>
      <c r="VEH164"/>
      <c r="VEI164"/>
      <c r="VEJ164"/>
      <c r="VEK164"/>
      <c r="VEL164"/>
      <c r="VEM164"/>
      <c r="VEN164"/>
      <c r="VEO164"/>
      <c r="VEP164"/>
      <c r="VEQ164"/>
      <c r="VER164"/>
      <c r="VES164"/>
      <c r="VET164"/>
      <c r="VEU164"/>
      <c r="VEV164"/>
      <c r="VEW164"/>
      <c r="VEX164"/>
      <c r="VEY164"/>
      <c r="VEZ164"/>
      <c r="VFA164"/>
      <c r="VFB164"/>
      <c r="VFC164"/>
      <c r="VFD164"/>
      <c r="VFE164"/>
      <c r="VFF164"/>
      <c r="VFG164"/>
      <c r="VFH164"/>
      <c r="VFI164"/>
      <c r="VFJ164"/>
      <c r="VFK164"/>
      <c r="VFL164"/>
      <c r="VFM164"/>
      <c r="VFN164"/>
      <c r="VFO164"/>
      <c r="VFP164"/>
      <c r="VFQ164"/>
      <c r="VFR164"/>
      <c r="VFS164"/>
      <c r="VFT164"/>
      <c r="VFU164"/>
      <c r="VFV164"/>
      <c r="VFW164"/>
      <c r="VFX164"/>
      <c r="VFY164"/>
      <c r="VFZ164"/>
      <c r="VGA164"/>
      <c r="VGB164"/>
      <c r="VGC164"/>
      <c r="VGD164"/>
      <c r="VGE164"/>
      <c r="VGF164"/>
      <c r="VGG164"/>
      <c r="VGH164"/>
      <c r="VGI164"/>
      <c r="VGJ164"/>
      <c r="VGK164"/>
      <c r="VGL164"/>
      <c r="VGM164"/>
      <c r="VGN164"/>
      <c r="VGO164"/>
      <c r="VGP164"/>
      <c r="VGQ164"/>
      <c r="VGR164"/>
      <c r="VGS164"/>
      <c r="VGT164"/>
      <c r="VGU164"/>
      <c r="VGV164"/>
      <c r="VGW164"/>
      <c r="VGX164"/>
      <c r="VGY164"/>
      <c r="VGZ164"/>
      <c r="VHA164"/>
      <c r="VHB164"/>
      <c r="VHC164"/>
      <c r="VHD164"/>
      <c r="VHE164"/>
      <c r="VHF164"/>
      <c r="VHG164"/>
      <c r="VHH164"/>
      <c r="VHI164"/>
      <c r="VHJ164"/>
      <c r="VHK164"/>
      <c r="VHL164"/>
      <c r="VHM164"/>
      <c r="VHN164"/>
      <c r="VHO164"/>
      <c r="VHP164"/>
      <c r="VHQ164"/>
      <c r="VHR164"/>
      <c r="VHS164"/>
      <c r="VHT164"/>
      <c r="VHU164"/>
      <c r="VHV164"/>
      <c r="VHW164"/>
      <c r="VHX164"/>
      <c r="VHY164"/>
      <c r="VHZ164"/>
      <c r="VIA164"/>
      <c r="VIB164"/>
      <c r="VIC164"/>
      <c r="VID164"/>
      <c r="VIE164"/>
      <c r="VIF164"/>
      <c r="VIG164"/>
      <c r="VIH164"/>
      <c r="VII164"/>
      <c r="VIJ164"/>
      <c r="VIK164"/>
      <c r="VIL164"/>
      <c r="VIM164"/>
      <c r="VIN164"/>
      <c r="VIO164"/>
      <c r="VIP164"/>
      <c r="VIQ164"/>
      <c r="VIR164"/>
      <c r="VIS164"/>
      <c r="VIT164"/>
      <c r="VIU164"/>
      <c r="VIV164"/>
      <c r="VIW164"/>
      <c r="VIX164"/>
      <c r="VIY164"/>
      <c r="VIZ164"/>
      <c r="VJA164"/>
      <c r="VJB164"/>
      <c r="VJC164"/>
      <c r="VJD164"/>
      <c r="VJE164"/>
      <c r="VJF164"/>
      <c r="VJG164"/>
      <c r="VJH164"/>
      <c r="VJI164"/>
      <c r="VJJ164"/>
      <c r="VJK164"/>
      <c r="VJL164"/>
      <c r="VJM164"/>
      <c r="VJN164"/>
      <c r="VJO164"/>
      <c r="VJP164"/>
      <c r="VJQ164"/>
      <c r="VJR164"/>
      <c r="VJS164"/>
      <c r="VJT164"/>
      <c r="VJU164"/>
      <c r="VJV164"/>
      <c r="VJW164"/>
      <c r="VJX164"/>
      <c r="VJY164"/>
      <c r="VJZ164"/>
      <c r="VKA164"/>
      <c r="VKB164"/>
      <c r="VKC164"/>
      <c r="VKD164"/>
      <c r="VKE164"/>
      <c r="VKF164"/>
      <c r="VKG164"/>
      <c r="VKH164"/>
      <c r="VKI164"/>
      <c r="VKJ164"/>
      <c r="VKK164"/>
      <c r="VKL164"/>
      <c r="VKM164"/>
      <c r="VKN164"/>
      <c r="VKO164"/>
      <c r="VKP164"/>
      <c r="VKQ164"/>
      <c r="VKR164"/>
      <c r="VKS164"/>
      <c r="VKT164"/>
      <c r="VKU164"/>
      <c r="VKV164"/>
      <c r="VKW164"/>
      <c r="VKX164"/>
      <c r="VKY164"/>
      <c r="VKZ164"/>
      <c r="VLA164"/>
      <c r="VLB164"/>
      <c r="VLC164"/>
      <c r="VLD164"/>
      <c r="VLE164"/>
      <c r="VLF164"/>
      <c r="VLG164"/>
      <c r="VLH164"/>
      <c r="VLI164"/>
      <c r="VLJ164"/>
      <c r="VLK164"/>
      <c r="VLL164"/>
      <c r="VLM164"/>
      <c r="VLN164"/>
      <c r="VLO164"/>
      <c r="VLP164"/>
      <c r="VLQ164"/>
      <c r="VLR164"/>
      <c r="VLS164"/>
      <c r="VLT164"/>
      <c r="VLU164"/>
      <c r="VLV164"/>
      <c r="VLW164"/>
      <c r="VLX164"/>
      <c r="VLY164"/>
      <c r="VLZ164"/>
      <c r="VMA164"/>
      <c r="VMB164"/>
      <c r="VMC164"/>
      <c r="VMD164"/>
      <c r="VME164"/>
      <c r="VMF164"/>
      <c r="VMG164"/>
      <c r="VMH164"/>
      <c r="VMI164"/>
      <c r="VMJ164"/>
      <c r="VMK164"/>
      <c r="VML164"/>
      <c r="VMM164"/>
      <c r="VMN164"/>
      <c r="VMO164"/>
      <c r="VMP164"/>
      <c r="VMQ164"/>
      <c r="VMR164"/>
      <c r="VMS164"/>
      <c r="VMT164"/>
      <c r="VMU164"/>
      <c r="VMV164"/>
      <c r="VMW164"/>
      <c r="VMX164"/>
      <c r="VMY164"/>
      <c r="VMZ164"/>
      <c r="VNA164"/>
      <c r="VNB164"/>
      <c r="VNC164"/>
      <c r="VND164"/>
      <c r="VNE164"/>
      <c r="VNF164"/>
      <c r="VNG164"/>
      <c r="VNH164"/>
      <c r="VNI164"/>
      <c r="VNJ164"/>
      <c r="VNK164"/>
      <c r="VNL164"/>
      <c r="VNM164"/>
      <c r="VNN164"/>
      <c r="VNO164"/>
      <c r="VNP164"/>
      <c r="VNQ164"/>
      <c r="VNR164"/>
      <c r="VNS164"/>
      <c r="VNT164"/>
      <c r="VNU164"/>
      <c r="VNV164"/>
      <c r="VNW164"/>
      <c r="VNX164"/>
      <c r="VNY164"/>
      <c r="VNZ164"/>
      <c r="VOA164"/>
      <c r="VOB164"/>
      <c r="VOC164"/>
      <c r="VOD164"/>
      <c r="VOE164"/>
      <c r="VOF164"/>
      <c r="VOG164"/>
      <c r="VOH164"/>
      <c r="VOI164"/>
      <c r="VOJ164"/>
      <c r="VOK164"/>
      <c r="VOL164"/>
      <c r="VOM164"/>
      <c r="VON164"/>
      <c r="VOO164"/>
      <c r="VOP164"/>
      <c r="VOQ164"/>
      <c r="VOR164"/>
      <c r="VOS164"/>
      <c r="VOT164"/>
      <c r="VOU164"/>
      <c r="VOV164"/>
      <c r="VOW164"/>
      <c r="VOX164"/>
      <c r="VOY164"/>
      <c r="VOZ164"/>
      <c r="VPA164"/>
      <c r="VPB164"/>
      <c r="VPC164"/>
      <c r="VPD164"/>
      <c r="VPE164"/>
      <c r="VPF164"/>
      <c r="VPG164"/>
      <c r="VPH164"/>
      <c r="VPI164"/>
      <c r="VPJ164"/>
      <c r="VPK164"/>
      <c r="VPL164"/>
      <c r="VPM164"/>
      <c r="VPN164"/>
      <c r="VPO164"/>
      <c r="VPP164"/>
      <c r="VPQ164"/>
      <c r="VPR164"/>
      <c r="VPS164"/>
      <c r="VPT164"/>
      <c r="VPU164"/>
      <c r="VPV164"/>
      <c r="VPW164"/>
      <c r="VPX164"/>
      <c r="VPY164"/>
      <c r="VPZ164"/>
      <c r="VQA164"/>
      <c r="VQB164"/>
      <c r="VQC164"/>
      <c r="VQD164"/>
      <c r="VQE164"/>
      <c r="VQF164"/>
      <c r="VQG164"/>
      <c r="VQH164"/>
      <c r="VQI164"/>
      <c r="VQJ164"/>
      <c r="VQK164"/>
      <c r="VQL164"/>
      <c r="VQM164"/>
      <c r="VQN164"/>
      <c r="VQO164"/>
      <c r="VQP164"/>
      <c r="VQQ164"/>
      <c r="VQR164"/>
      <c r="VQS164"/>
      <c r="VQT164"/>
      <c r="VQU164"/>
      <c r="VQV164"/>
      <c r="VQW164"/>
      <c r="VQX164"/>
      <c r="VQY164"/>
      <c r="VQZ164"/>
      <c r="VRA164"/>
      <c r="VRB164"/>
      <c r="VRC164"/>
      <c r="VRD164"/>
      <c r="VRE164"/>
      <c r="VRF164"/>
      <c r="VRG164"/>
      <c r="VRH164"/>
      <c r="VRI164"/>
      <c r="VRJ164"/>
      <c r="VRK164"/>
      <c r="VRL164"/>
      <c r="VRM164"/>
      <c r="VRN164"/>
      <c r="VRO164"/>
      <c r="VRP164"/>
      <c r="VRQ164"/>
      <c r="VRR164"/>
      <c r="VRS164"/>
      <c r="VRT164"/>
      <c r="VRU164"/>
      <c r="VRV164"/>
      <c r="VRW164"/>
      <c r="VRX164"/>
      <c r="VRY164"/>
      <c r="VRZ164"/>
      <c r="VSA164"/>
      <c r="VSB164"/>
      <c r="VSC164"/>
      <c r="VSD164"/>
      <c r="VSE164"/>
      <c r="VSF164"/>
      <c r="VSG164"/>
      <c r="VSH164"/>
      <c r="VSI164"/>
      <c r="VSJ164"/>
      <c r="VSK164"/>
      <c r="VSL164"/>
      <c r="VSM164"/>
      <c r="VSN164"/>
      <c r="VSO164"/>
      <c r="VSP164"/>
      <c r="VSQ164"/>
      <c r="VSR164"/>
      <c r="VSS164"/>
      <c r="VST164"/>
      <c r="VSU164"/>
      <c r="VSV164"/>
      <c r="VSW164"/>
      <c r="VSX164"/>
      <c r="VSY164"/>
      <c r="VSZ164"/>
      <c r="VTA164"/>
      <c r="VTB164"/>
      <c r="VTC164"/>
      <c r="VTD164"/>
      <c r="VTE164"/>
      <c r="VTF164"/>
      <c r="VTG164"/>
      <c r="VTH164"/>
      <c r="VTI164"/>
      <c r="VTJ164"/>
      <c r="VTK164"/>
      <c r="VTL164"/>
      <c r="VTM164"/>
      <c r="VTN164"/>
      <c r="VTO164"/>
      <c r="VTP164"/>
      <c r="VTQ164"/>
      <c r="VTR164"/>
      <c r="VTS164"/>
      <c r="VTT164"/>
      <c r="VTU164"/>
      <c r="VTV164"/>
      <c r="VTW164"/>
      <c r="VTX164"/>
      <c r="VTY164"/>
      <c r="VTZ164"/>
      <c r="VUA164"/>
      <c r="VUB164"/>
      <c r="VUC164"/>
      <c r="VUD164"/>
      <c r="VUE164"/>
      <c r="VUF164"/>
      <c r="VUG164"/>
      <c r="VUH164"/>
      <c r="VUI164"/>
      <c r="VUJ164"/>
      <c r="VUK164"/>
      <c r="VUL164"/>
      <c r="VUM164"/>
      <c r="VUN164"/>
      <c r="VUO164"/>
      <c r="VUP164"/>
      <c r="VUQ164"/>
      <c r="VUR164"/>
      <c r="VUS164"/>
      <c r="VUT164"/>
      <c r="VUU164"/>
      <c r="VUV164"/>
      <c r="VUW164"/>
      <c r="VUX164"/>
      <c r="VUY164"/>
      <c r="VUZ164"/>
      <c r="VVA164"/>
      <c r="VVB164"/>
      <c r="VVC164"/>
      <c r="VVD164"/>
      <c r="VVE164"/>
      <c r="VVF164"/>
      <c r="VVG164"/>
      <c r="VVH164"/>
      <c r="VVI164"/>
      <c r="VVJ164"/>
      <c r="VVK164"/>
      <c r="VVL164"/>
      <c r="VVM164"/>
      <c r="VVN164"/>
      <c r="VVO164"/>
      <c r="VVP164"/>
      <c r="VVQ164"/>
      <c r="VVR164"/>
      <c r="VVS164"/>
      <c r="VVT164"/>
      <c r="VVU164"/>
      <c r="VVV164"/>
      <c r="VVW164"/>
      <c r="VVX164"/>
      <c r="VVY164"/>
      <c r="VVZ164"/>
      <c r="VWA164"/>
      <c r="VWB164"/>
      <c r="VWC164"/>
      <c r="VWD164"/>
      <c r="VWE164"/>
      <c r="VWF164"/>
      <c r="VWG164"/>
      <c r="VWH164"/>
      <c r="VWI164"/>
      <c r="VWJ164"/>
      <c r="VWK164"/>
      <c r="VWL164"/>
      <c r="VWM164"/>
      <c r="VWN164"/>
      <c r="VWO164"/>
      <c r="VWP164"/>
      <c r="VWQ164"/>
      <c r="VWR164"/>
      <c r="VWS164"/>
      <c r="VWT164"/>
      <c r="VWU164"/>
      <c r="VWV164"/>
      <c r="VWW164"/>
      <c r="VWX164"/>
      <c r="VWY164"/>
      <c r="VWZ164"/>
      <c r="VXA164"/>
      <c r="VXB164"/>
      <c r="VXC164"/>
      <c r="VXD164"/>
      <c r="VXE164"/>
      <c r="VXF164"/>
      <c r="VXG164"/>
      <c r="VXH164"/>
      <c r="VXI164"/>
      <c r="VXJ164"/>
      <c r="VXK164"/>
      <c r="VXL164"/>
      <c r="VXM164"/>
      <c r="VXN164"/>
      <c r="VXO164"/>
      <c r="VXP164"/>
      <c r="VXQ164"/>
      <c r="VXR164"/>
      <c r="VXS164"/>
      <c r="VXT164"/>
      <c r="VXU164"/>
      <c r="VXV164"/>
      <c r="VXW164"/>
      <c r="VXX164"/>
      <c r="VXY164"/>
      <c r="VXZ164"/>
      <c r="VYA164"/>
      <c r="VYB164"/>
      <c r="VYC164"/>
      <c r="VYD164"/>
      <c r="VYE164"/>
      <c r="VYF164"/>
      <c r="VYG164"/>
      <c r="VYH164"/>
      <c r="VYI164"/>
      <c r="VYJ164"/>
      <c r="VYK164"/>
      <c r="VYL164"/>
      <c r="VYM164"/>
      <c r="VYN164"/>
      <c r="VYO164"/>
      <c r="VYP164"/>
      <c r="VYQ164"/>
      <c r="VYR164"/>
      <c r="VYS164"/>
      <c r="VYT164"/>
      <c r="VYU164"/>
      <c r="VYV164"/>
      <c r="VYW164"/>
      <c r="VYX164"/>
      <c r="VYY164"/>
      <c r="VYZ164"/>
      <c r="VZA164"/>
      <c r="VZB164"/>
      <c r="VZC164"/>
      <c r="VZD164"/>
      <c r="VZE164"/>
      <c r="VZF164"/>
      <c r="VZG164"/>
      <c r="VZH164"/>
      <c r="VZI164"/>
      <c r="VZJ164"/>
      <c r="VZK164"/>
      <c r="VZL164"/>
      <c r="VZM164"/>
      <c r="VZN164"/>
      <c r="VZO164"/>
      <c r="VZP164"/>
      <c r="VZQ164"/>
      <c r="VZR164"/>
      <c r="VZS164"/>
      <c r="VZT164"/>
      <c r="VZU164"/>
      <c r="VZV164"/>
      <c r="VZW164"/>
      <c r="VZX164"/>
      <c r="VZY164"/>
      <c r="VZZ164"/>
      <c r="WAA164"/>
      <c r="WAB164"/>
      <c r="WAC164"/>
      <c r="WAD164"/>
      <c r="WAE164"/>
      <c r="WAF164"/>
      <c r="WAG164"/>
      <c r="WAH164"/>
      <c r="WAI164"/>
      <c r="WAJ164"/>
      <c r="WAK164"/>
      <c r="WAL164"/>
      <c r="WAM164"/>
      <c r="WAN164"/>
      <c r="WAO164"/>
      <c r="WAP164"/>
      <c r="WAQ164"/>
      <c r="WAR164"/>
      <c r="WAS164"/>
      <c r="WAT164"/>
      <c r="WAU164"/>
      <c r="WAV164"/>
      <c r="WAW164"/>
      <c r="WAX164"/>
      <c r="WAY164"/>
      <c r="WAZ164"/>
      <c r="WBA164"/>
      <c r="WBB164"/>
      <c r="WBC164"/>
      <c r="WBD164"/>
      <c r="WBE164"/>
      <c r="WBF164"/>
      <c r="WBG164"/>
      <c r="WBH164"/>
      <c r="WBI164"/>
      <c r="WBJ164"/>
      <c r="WBK164"/>
      <c r="WBL164"/>
      <c r="WBM164"/>
      <c r="WBN164"/>
      <c r="WBO164"/>
      <c r="WBP164"/>
      <c r="WBQ164"/>
      <c r="WBR164"/>
      <c r="WBS164"/>
      <c r="WBT164"/>
      <c r="WBU164"/>
      <c r="WBV164"/>
      <c r="WBW164"/>
      <c r="WBX164"/>
      <c r="WBY164"/>
      <c r="WBZ164"/>
      <c r="WCA164"/>
      <c r="WCB164"/>
      <c r="WCC164"/>
      <c r="WCD164"/>
      <c r="WCE164"/>
      <c r="WCF164"/>
      <c r="WCG164"/>
      <c r="WCH164"/>
      <c r="WCI164"/>
      <c r="WCJ164"/>
      <c r="WCK164"/>
      <c r="WCL164"/>
      <c r="WCM164"/>
      <c r="WCN164"/>
      <c r="WCO164"/>
      <c r="WCP164"/>
      <c r="WCQ164"/>
      <c r="WCR164"/>
      <c r="WCS164"/>
      <c r="WCT164"/>
      <c r="WCU164"/>
      <c r="WCV164"/>
      <c r="WCW164"/>
      <c r="WCX164"/>
      <c r="WCY164"/>
      <c r="WCZ164"/>
      <c r="WDA164"/>
      <c r="WDB164"/>
      <c r="WDC164"/>
      <c r="WDD164"/>
      <c r="WDE164"/>
      <c r="WDF164"/>
      <c r="WDG164"/>
      <c r="WDH164"/>
      <c r="WDI164"/>
      <c r="WDJ164"/>
      <c r="WDK164"/>
      <c r="WDL164"/>
      <c r="WDM164"/>
      <c r="WDN164"/>
      <c r="WDO164"/>
      <c r="WDP164"/>
      <c r="WDQ164"/>
      <c r="WDR164"/>
      <c r="WDS164"/>
      <c r="WDT164"/>
      <c r="WDU164"/>
      <c r="WDV164"/>
      <c r="WDW164"/>
      <c r="WDX164"/>
      <c r="WDY164"/>
      <c r="WDZ164"/>
      <c r="WEA164"/>
      <c r="WEB164"/>
      <c r="WEC164"/>
      <c r="WED164"/>
      <c r="WEE164"/>
      <c r="WEF164"/>
      <c r="WEG164"/>
      <c r="WEH164"/>
      <c r="WEI164"/>
      <c r="WEJ164"/>
      <c r="WEK164"/>
      <c r="WEL164"/>
      <c r="WEM164"/>
      <c r="WEN164"/>
      <c r="WEO164"/>
      <c r="WEP164"/>
      <c r="WEQ164"/>
      <c r="WER164"/>
      <c r="WES164"/>
      <c r="WET164"/>
      <c r="WEU164"/>
      <c r="WEV164"/>
      <c r="WEW164"/>
      <c r="WEX164"/>
      <c r="WEY164"/>
      <c r="WEZ164"/>
      <c r="WFA164"/>
      <c r="WFB164"/>
      <c r="WFC164"/>
      <c r="WFD164"/>
      <c r="WFE164"/>
      <c r="WFF164"/>
      <c r="WFG164"/>
      <c r="WFH164"/>
      <c r="WFI164"/>
      <c r="WFJ164"/>
      <c r="WFK164"/>
      <c r="WFL164"/>
      <c r="WFM164"/>
      <c r="WFN164"/>
      <c r="WFO164"/>
      <c r="WFP164"/>
      <c r="WFQ164"/>
      <c r="WFR164"/>
      <c r="WFS164"/>
      <c r="WFT164"/>
      <c r="WFU164"/>
      <c r="WFV164"/>
      <c r="WFW164"/>
      <c r="WFX164"/>
      <c r="WFY164"/>
      <c r="WFZ164"/>
      <c r="WGA164"/>
      <c r="WGB164"/>
      <c r="WGC164"/>
      <c r="WGD164"/>
      <c r="WGE164"/>
      <c r="WGF164"/>
      <c r="WGG164"/>
      <c r="WGH164"/>
      <c r="WGI164"/>
      <c r="WGJ164"/>
      <c r="WGK164"/>
      <c r="WGL164"/>
      <c r="WGM164"/>
      <c r="WGN164"/>
      <c r="WGO164"/>
      <c r="WGP164"/>
      <c r="WGQ164"/>
      <c r="WGR164"/>
      <c r="WGS164"/>
      <c r="WGT164"/>
      <c r="WGU164"/>
      <c r="WGV164"/>
      <c r="WGW164"/>
      <c r="WGX164"/>
      <c r="WGY164"/>
      <c r="WGZ164"/>
      <c r="WHA164"/>
      <c r="WHB164"/>
      <c r="WHC164"/>
      <c r="WHD164"/>
      <c r="WHE164"/>
      <c r="WHF164"/>
      <c r="WHG164"/>
      <c r="WHH164"/>
      <c r="WHI164"/>
      <c r="WHJ164"/>
      <c r="WHK164"/>
      <c r="WHL164"/>
      <c r="WHM164"/>
      <c r="WHN164"/>
      <c r="WHO164"/>
      <c r="WHP164"/>
      <c r="WHQ164"/>
      <c r="WHR164"/>
      <c r="WHS164"/>
      <c r="WHT164"/>
      <c r="WHU164"/>
      <c r="WHV164"/>
      <c r="WHW164"/>
      <c r="WHX164"/>
      <c r="WHY164"/>
      <c r="WHZ164"/>
      <c r="WIA164"/>
      <c r="WIB164"/>
      <c r="WIC164"/>
      <c r="WID164"/>
      <c r="WIE164"/>
      <c r="WIF164"/>
      <c r="WIG164"/>
      <c r="WIH164"/>
      <c r="WII164"/>
      <c r="WIJ164"/>
      <c r="WIK164"/>
      <c r="WIL164"/>
      <c r="WIM164"/>
      <c r="WIN164"/>
      <c r="WIO164"/>
      <c r="WIP164"/>
      <c r="WIQ164"/>
      <c r="WIR164"/>
      <c r="WIS164"/>
      <c r="WIT164"/>
      <c r="WIU164"/>
      <c r="WIV164"/>
      <c r="WIW164"/>
      <c r="WIX164"/>
      <c r="WIY164"/>
      <c r="WIZ164"/>
      <c r="WJA164"/>
      <c r="WJB164"/>
      <c r="WJC164"/>
      <c r="WJD164"/>
      <c r="WJE164"/>
      <c r="WJF164"/>
      <c r="WJG164"/>
      <c r="WJH164"/>
      <c r="WJI164"/>
      <c r="WJJ164"/>
      <c r="WJK164"/>
      <c r="WJL164"/>
      <c r="WJM164"/>
      <c r="WJN164"/>
      <c r="WJO164"/>
      <c r="WJP164"/>
      <c r="WJQ164"/>
      <c r="WJR164"/>
      <c r="WJS164"/>
      <c r="WJT164"/>
      <c r="WJU164"/>
      <c r="WJV164"/>
      <c r="WJW164"/>
      <c r="WJX164"/>
      <c r="WJY164"/>
      <c r="WJZ164"/>
      <c r="WKA164"/>
      <c r="WKB164"/>
      <c r="WKC164"/>
      <c r="WKD164"/>
      <c r="WKE164"/>
      <c r="WKF164"/>
      <c r="WKG164"/>
      <c r="WKH164"/>
      <c r="WKI164"/>
      <c r="WKJ164"/>
      <c r="WKK164"/>
      <c r="WKL164"/>
      <c r="WKM164"/>
      <c r="WKN164"/>
      <c r="WKO164"/>
      <c r="WKP164"/>
      <c r="WKQ164"/>
      <c r="WKR164"/>
      <c r="WKS164"/>
      <c r="WKT164"/>
      <c r="WKU164"/>
      <c r="WKV164"/>
      <c r="WKW164"/>
      <c r="WKX164"/>
      <c r="WKY164"/>
      <c r="WKZ164"/>
      <c r="WLA164"/>
      <c r="WLB164"/>
      <c r="WLC164"/>
      <c r="WLD164"/>
      <c r="WLE164"/>
      <c r="WLF164"/>
      <c r="WLG164"/>
      <c r="WLH164"/>
      <c r="WLI164"/>
      <c r="WLJ164"/>
      <c r="WLK164"/>
      <c r="WLL164"/>
      <c r="WLM164"/>
      <c r="WLN164"/>
      <c r="WLO164"/>
      <c r="WLP164"/>
      <c r="WLQ164"/>
      <c r="WLR164"/>
      <c r="WLS164"/>
      <c r="WLT164"/>
      <c r="WLU164"/>
      <c r="WLV164"/>
      <c r="WLW164"/>
      <c r="WLX164"/>
      <c r="WLY164"/>
      <c r="WLZ164"/>
      <c r="WMA164"/>
      <c r="WMB164"/>
      <c r="WMC164"/>
      <c r="WMD164"/>
      <c r="WME164"/>
      <c r="WMF164"/>
      <c r="WMG164"/>
      <c r="WMH164"/>
      <c r="WMI164"/>
      <c r="WMJ164"/>
      <c r="WMK164"/>
      <c r="WML164"/>
      <c r="WMM164"/>
      <c r="WMN164"/>
      <c r="WMO164"/>
      <c r="WMP164"/>
      <c r="WMQ164"/>
      <c r="WMR164"/>
      <c r="WMS164"/>
      <c r="WMT164"/>
      <c r="WMU164"/>
      <c r="WMV164"/>
      <c r="WMW164"/>
      <c r="WMX164"/>
      <c r="WMY164"/>
      <c r="WMZ164"/>
      <c r="WNA164"/>
      <c r="WNB164"/>
      <c r="WNC164"/>
      <c r="WND164"/>
      <c r="WNE164"/>
      <c r="WNF164"/>
      <c r="WNG164"/>
      <c r="WNH164"/>
      <c r="WNI164"/>
      <c r="WNJ164"/>
      <c r="WNK164"/>
      <c r="WNL164"/>
      <c r="WNM164"/>
      <c r="WNN164"/>
      <c r="WNO164"/>
      <c r="WNP164"/>
      <c r="WNQ164"/>
      <c r="WNR164"/>
      <c r="WNS164"/>
      <c r="WNT164"/>
      <c r="WNU164"/>
      <c r="WNV164"/>
      <c r="WNW164"/>
      <c r="WNX164"/>
      <c r="WNY164"/>
      <c r="WNZ164"/>
      <c r="WOA164"/>
      <c r="WOB164"/>
      <c r="WOC164"/>
      <c r="WOD164"/>
      <c r="WOE164"/>
      <c r="WOF164"/>
      <c r="WOG164"/>
      <c r="WOH164"/>
      <c r="WOI164"/>
      <c r="WOJ164"/>
      <c r="WOK164"/>
      <c r="WOL164"/>
      <c r="WOM164"/>
      <c r="WON164"/>
      <c r="WOO164"/>
      <c r="WOP164"/>
      <c r="WOQ164"/>
      <c r="WOR164"/>
      <c r="WOS164"/>
      <c r="WOT164"/>
      <c r="WOU164"/>
      <c r="WOV164"/>
      <c r="WOW164"/>
      <c r="WOX164"/>
      <c r="WOY164"/>
      <c r="WOZ164"/>
      <c r="WPA164"/>
      <c r="WPB164"/>
      <c r="WPC164"/>
      <c r="WPD164"/>
      <c r="WPE164"/>
      <c r="WPF164"/>
      <c r="WPG164"/>
      <c r="WPH164"/>
      <c r="WPI164"/>
      <c r="WPJ164"/>
      <c r="WPK164"/>
      <c r="WPL164"/>
      <c r="WPM164"/>
      <c r="WPN164"/>
      <c r="WPO164"/>
      <c r="WPP164"/>
      <c r="WPQ164"/>
      <c r="WPR164"/>
      <c r="WPS164"/>
      <c r="WPT164"/>
      <c r="WPU164"/>
      <c r="WPV164"/>
      <c r="WPW164"/>
      <c r="WPX164"/>
      <c r="WPY164"/>
      <c r="WPZ164"/>
      <c r="WQA164"/>
      <c r="WQB164"/>
      <c r="WQC164"/>
      <c r="WQD164"/>
      <c r="WQE164"/>
      <c r="WQF164"/>
      <c r="WQG164"/>
      <c r="WQH164"/>
      <c r="WQI164"/>
      <c r="WQJ164"/>
      <c r="WQK164"/>
      <c r="WQL164"/>
      <c r="WQM164"/>
      <c r="WQN164"/>
      <c r="WQO164"/>
      <c r="WQP164"/>
      <c r="WQQ164"/>
      <c r="WQR164"/>
      <c r="WQS164"/>
      <c r="WQT164"/>
      <c r="WQU164"/>
      <c r="WQV164"/>
      <c r="WQW164"/>
      <c r="WQX164"/>
      <c r="WQY164"/>
      <c r="WQZ164"/>
      <c r="WRA164"/>
      <c r="WRB164"/>
      <c r="WRC164"/>
      <c r="WRD164"/>
      <c r="WRE164"/>
      <c r="WRF164"/>
      <c r="WRG164"/>
      <c r="WRH164"/>
      <c r="WRI164"/>
      <c r="WRJ164"/>
      <c r="WRK164"/>
      <c r="WRL164"/>
      <c r="WRM164"/>
      <c r="WRN164"/>
      <c r="WRO164"/>
      <c r="WRP164"/>
      <c r="WRQ164"/>
      <c r="WRR164"/>
      <c r="WRS164"/>
      <c r="WRT164"/>
      <c r="WRU164"/>
      <c r="WRV164"/>
      <c r="WRW164"/>
      <c r="WRX164"/>
      <c r="WRY164"/>
      <c r="WRZ164"/>
      <c r="WSA164"/>
      <c r="WSB164"/>
      <c r="WSC164"/>
      <c r="WSD164"/>
      <c r="WSE164"/>
      <c r="WSF164"/>
      <c r="WSG164"/>
      <c r="WSH164"/>
      <c r="WSI164"/>
      <c r="WSJ164"/>
      <c r="WSK164"/>
      <c r="WSL164"/>
      <c r="WSM164"/>
      <c r="WSN164"/>
      <c r="WSO164"/>
      <c r="WSP164"/>
      <c r="WSQ164"/>
      <c r="WSR164"/>
      <c r="WSS164"/>
      <c r="WST164"/>
      <c r="WSU164"/>
      <c r="WSV164"/>
      <c r="WSW164"/>
      <c r="WSX164"/>
      <c r="WSY164"/>
      <c r="WSZ164"/>
      <c r="WTA164"/>
      <c r="WTB164"/>
      <c r="WTC164"/>
      <c r="WTD164"/>
      <c r="WTE164"/>
      <c r="WTF164"/>
      <c r="WTG164"/>
      <c r="WTH164"/>
      <c r="WTI164"/>
      <c r="WTJ164"/>
      <c r="WTK164"/>
      <c r="WTL164"/>
      <c r="WTM164"/>
      <c r="WTN164"/>
      <c r="WTO164"/>
      <c r="WTP164"/>
      <c r="WTQ164"/>
      <c r="WTR164"/>
      <c r="WTS164"/>
      <c r="WTT164"/>
      <c r="WTU164"/>
      <c r="WTV164"/>
      <c r="WTW164"/>
      <c r="WTX164"/>
      <c r="WTY164"/>
      <c r="WTZ164"/>
      <c r="WUA164"/>
      <c r="WUB164"/>
      <c r="WUC164"/>
      <c r="WUD164"/>
      <c r="WUE164"/>
      <c r="WUF164"/>
      <c r="WUG164"/>
      <c r="WUH164"/>
      <c r="WUI164"/>
      <c r="WUJ164"/>
      <c r="WUK164"/>
      <c r="WUL164"/>
      <c r="WUM164"/>
      <c r="WUN164"/>
      <c r="WUO164"/>
      <c r="WUP164"/>
      <c r="WUQ164"/>
      <c r="WUR164"/>
      <c r="WUS164"/>
      <c r="WUT164"/>
      <c r="WUU164"/>
      <c r="WUV164"/>
      <c r="WUW164"/>
      <c r="WUX164"/>
      <c r="WUY164"/>
      <c r="WUZ164"/>
      <c r="WVA164"/>
      <c r="WVB164"/>
      <c r="WVC164"/>
      <c r="WVD164"/>
      <c r="WVE164"/>
      <c r="WVF164"/>
      <c r="WVG164"/>
      <c r="WVH164"/>
      <c r="WVI164"/>
      <c r="WVJ164"/>
      <c r="WVK164"/>
      <c r="WVL164"/>
      <c r="WVM164"/>
      <c r="WVN164"/>
      <c r="WVO164"/>
      <c r="WVP164"/>
      <c r="WVQ164"/>
      <c r="WVR164"/>
      <c r="WVS164"/>
      <c r="WVT164"/>
      <c r="WVU164"/>
      <c r="WVV164"/>
      <c r="WVW164"/>
      <c r="WVX164"/>
      <c r="WVY164"/>
      <c r="WVZ164"/>
      <c r="WWA164"/>
      <c r="WWB164"/>
      <c r="WWC164"/>
      <c r="WWD164"/>
      <c r="WWE164"/>
      <c r="WWF164"/>
      <c r="WWG164"/>
      <c r="WWH164"/>
      <c r="WWI164"/>
      <c r="WWJ164"/>
      <c r="WWK164"/>
      <c r="WWL164"/>
      <c r="WWM164"/>
      <c r="WWN164"/>
      <c r="WWO164"/>
      <c r="WWP164"/>
      <c r="WWQ164"/>
      <c r="WWR164"/>
      <c r="WWS164"/>
      <c r="WWT164"/>
      <c r="WWU164"/>
      <c r="WWV164"/>
      <c r="WWW164"/>
      <c r="WWX164"/>
      <c r="WWY164"/>
      <c r="WWZ164"/>
      <c r="WXA164"/>
      <c r="WXB164"/>
      <c r="WXC164"/>
      <c r="WXD164"/>
      <c r="WXE164"/>
      <c r="WXF164"/>
      <c r="WXG164"/>
      <c r="WXH164"/>
      <c r="WXI164"/>
      <c r="WXJ164"/>
      <c r="WXK164"/>
      <c r="WXL164"/>
      <c r="WXM164"/>
      <c r="WXN164"/>
      <c r="WXO164"/>
      <c r="WXP164"/>
      <c r="WXQ164"/>
      <c r="WXR164"/>
      <c r="WXS164"/>
      <c r="WXT164"/>
      <c r="WXU164"/>
      <c r="WXV164"/>
      <c r="WXW164"/>
      <c r="WXX164"/>
      <c r="WXY164"/>
      <c r="WXZ164"/>
      <c r="WYA164"/>
      <c r="WYB164"/>
      <c r="WYC164"/>
      <c r="WYD164"/>
      <c r="WYE164"/>
      <c r="WYF164"/>
      <c r="WYG164"/>
      <c r="WYH164"/>
      <c r="WYI164"/>
      <c r="WYJ164"/>
      <c r="WYK164"/>
      <c r="WYL164"/>
      <c r="WYM164"/>
      <c r="WYN164"/>
      <c r="WYO164"/>
      <c r="WYP164"/>
      <c r="WYQ164"/>
      <c r="WYR164"/>
      <c r="WYS164"/>
      <c r="WYT164"/>
      <c r="WYU164"/>
      <c r="WYV164"/>
      <c r="WYW164"/>
      <c r="WYX164"/>
      <c r="WYY164"/>
      <c r="WYZ164"/>
      <c r="WZA164"/>
      <c r="WZB164"/>
      <c r="WZC164"/>
      <c r="WZD164"/>
      <c r="WZE164"/>
      <c r="WZF164"/>
      <c r="WZG164"/>
      <c r="WZH164"/>
      <c r="WZI164"/>
      <c r="WZJ164"/>
      <c r="WZK164"/>
      <c r="WZL164"/>
      <c r="WZM164"/>
      <c r="WZN164"/>
      <c r="WZO164"/>
      <c r="WZP164"/>
      <c r="WZQ164"/>
      <c r="WZR164"/>
      <c r="WZS164"/>
      <c r="WZT164"/>
      <c r="WZU164"/>
      <c r="WZV164"/>
      <c r="WZW164"/>
      <c r="WZX164"/>
      <c r="WZY164"/>
      <c r="WZZ164"/>
      <c r="XAA164"/>
      <c r="XAB164"/>
      <c r="XAC164"/>
      <c r="XAD164"/>
      <c r="XAE164"/>
      <c r="XAF164"/>
      <c r="XAG164"/>
      <c r="XAH164"/>
      <c r="XAI164"/>
      <c r="XAJ164"/>
      <c r="XAK164"/>
      <c r="XAL164"/>
      <c r="XAM164"/>
      <c r="XAN164"/>
      <c r="XAO164"/>
      <c r="XAP164"/>
      <c r="XAQ164"/>
      <c r="XAR164"/>
      <c r="XAS164"/>
      <c r="XAT164"/>
      <c r="XAU164"/>
      <c r="XAV164"/>
      <c r="XAW164"/>
      <c r="XAX164"/>
      <c r="XAY164"/>
      <c r="XAZ164"/>
      <c r="XBA164"/>
      <c r="XBB164"/>
      <c r="XBC164"/>
      <c r="XBD164"/>
      <c r="XBE164"/>
      <c r="XBF164"/>
      <c r="XBG164"/>
      <c r="XBH164"/>
      <c r="XBI164"/>
      <c r="XBJ164"/>
      <c r="XBK164"/>
      <c r="XBL164"/>
      <c r="XBM164"/>
      <c r="XBN164"/>
      <c r="XBO164"/>
      <c r="XBP164"/>
      <c r="XBQ164"/>
      <c r="XBR164"/>
      <c r="XBS164"/>
      <c r="XBT164"/>
      <c r="XBU164"/>
      <c r="XBV164"/>
      <c r="XBW164"/>
      <c r="XBX164"/>
      <c r="XBY164"/>
      <c r="XBZ164"/>
      <c r="XCA164"/>
      <c r="XCB164"/>
      <c r="XCC164"/>
      <c r="XCD164"/>
      <c r="XCE164"/>
      <c r="XCF164"/>
      <c r="XCG164"/>
      <c r="XCH164"/>
      <c r="XCI164"/>
      <c r="XCJ164"/>
      <c r="XCK164"/>
      <c r="XCL164"/>
      <c r="XCM164"/>
      <c r="XCN164"/>
      <c r="XCO164"/>
      <c r="XCP164"/>
      <c r="XCQ164"/>
      <c r="XCR164"/>
      <c r="XCS164"/>
      <c r="XCT164"/>
      <c r="XCU164"/>
      <c r="XCV164"/>
      <c r="XCW164"/>
      <c r="XCX164"/>
      <c r="XCY164"/>
      <c r="XCZ164"/>
      <c r="XDA164"/>
      <c r="XDB164"/>
      <c r="XDC164"/>
      <c r="XDD164"/>
      <c r="XDE164"/>
      <c r="XDF164"/>
      <c r="XDG164"/>
      <c r="XDH164"/>
      <c r="XDI164"/>
      <c r="XDJ164"/>
      <c r="XDK164"/>
      <c r="XDL164"/>
      <c r="XDM164"/>
      <c r="XDN164"/>
      <c r="XDO164"/>
      <c r="XDP164"/>
      <c r="XDQ164"/>
      <c r="XDR164"/>
      <c r="XDS164"/>
      <c r="XDT164"/>
      <c r="XDU164"/>
      <c r="XDV164"/>
      <c r="XDW164"/>
      <c r="XDX164"/>
      <c r="XDY164"/>
      <c r="XDZ164"/>
      <c r="XEA164"/>
      <c r="XEB164"/>
      <c r="XEC164"/>
      <c r="XED164"/>
      <c r="XEE164"/>
      <c r="XEF164"/>
      <c r="XEG164"/>
      <c r="XEH164"/>
      <c r="XEI164"/>
      <c r="XEJ164"/>
      <c r="XEK164"/>
      <c r="XEL164"/>
      <c r="XEM164"/>
      <c r="XEN164"/>
      <c r="XEO164"/>
      <c r="XEP164"/>
      <c r="XEQ164"/>
      <c r="XER164"/>
      <c r="XES164"/>
      <c r="XET164"/>
      <c r="XEU164"/>
      <c r="XEV164"/>
    </row>
    <row r="165" spans="1:16376" s="48" customFormat="1" ht="30" x14ac:dyDescent="0.25">
      <c r="A165"/>
      <c r="B165" s="196" t="s">
        <v>895</v>
      </c>
      <c r="C165" s="195" t="s">
        <v>896</v>
      </c>
      <c r="D165" s="56">
        <v>0</v>
      </c>
      <c r="E165" s="126"/>
      <c r="F165" s="138"/>
      <c r="G165" s="138"/>
      <c r="H165" s="138"/>
      <c r="I165" s="138"/>
      <c r="J165" s="138"/>
      <c r="K165" s="138"/>
      <c r="L165" s="138"/>
      <c r="M165" s="128"/>
      <c r="N165" s="111"/>
      <c r="O165" s="157" t="str">
        <f>IF(((D165=0)),"   ","Нужно заполнить пункт 15 текстовой части (отмена либо приостановление действия ранее произведенных изменений...)")</f>
        <v xml:space="preserve">   </v>
      </c>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c r="AML165"/>
      <c r="AMM165"/>
      <c r="AMN165"/>
      <c r="AMO165"/>
      <c r="AMP165"/>
      <c r="AMQ165"/>
      <c r="AMR165"/>
      <c r="AMS165"/>
      <c r="AMT165"/>
      <c r="AMU165"/>
      <c r="AMV165"/>
      <c r="AMW165"/>
      <c r="AMX165"/>
      <c r="AMY165"/>
      <c r="AMZ165"/>
      <c r="ANA165"/>
      <c r="ANB165"/>
      <c r="ANC165"/>
      <c r="AND165"/>
      <c r="ANE165"/>
      <c r="ANF165"/>
      <c r="ANG165"/>
      <c r="ANH165"/>
      <c r="ANI165"/>
      <c r="ANJ165"/>
      <c r="ANK165"/>
      <c r="ANL165"/>
      <c r="ANM165"/>
      <c r="ANN165"/>
      <c r="ANO165"/>
      <c r="ANP165"/>
      <c r="ANQ165"/>
      <c r="ANR165"/>
      <c r="ANS165"/>
      <c r="ANT165"/>
      <c r="ANU165"/>
      <c r="ANV165"/>
      <c r="ANW165"/>
      <c r="ANX165"/>
      <c r="ANY165"/>
      <c r="ANZ165"/>
      <c r="AOA165"/>
      <c r="AOB165"/>
      <c r="AOC165"/>
      <c r="AOD165"/>
      <c r="AOE165"/>
      <c r="AOF165"/>
      <c r="AOG165"/>
      <c r="AOH165"/>
      <c r="AOI165"/>
      <c r="AOJ165"/>
      <c r="AOK165"/>
      <c r="AOL165"/>
      <c r="AOM165"/>
      <c r="AON165"/>
      <c r="AOO165"/>
      <c r="AOP165"/>
      <c r="AOQ165"/>
      <c r="AOR165"/>
      <c r="AOS165"/>
      <c r="AOT165"/>
      <c r="AOU165"/>
      <c r="AOV165"/>
      <c r="AOW165"/>
      <c r="AOX165"/>
      <c r="AOY165"/>
      <c r="AOZ165"/>
      <c r="APA165"/>
      <c r="APB165"/>
      <c r="APC165"/>
      <c r="APD165"/>
      <c r="APE165"/>
      <c r="APF165"/>
      <c r="APG165"/>
      <c r="APH165"/>
      <c r="API165"/>
      <c r="APJ165"/>
      <c r="APK165"/>
      <c r="APL165"/>
      <c r="APM165"/>
      <c r="APN165"/>
      <c r="APO165"/>
      <c r="APP165"/>
      <c r="APQ165"/>
      <c r="APR165"/>
      <c r="APS165"/>
      <c r="APT165"/>
      <c r="APU165"/>
      <c r="APV165"/>
      <c r="APW165"/>
      <c r="APX165"/>
      <c r="APY165"/>
      <c r="APZ165"/>
      <c r="AQA165"/>
      <c r="AQB165"/>
      <c r="AQC165"/>
      <c r="AQD165"/>
      <c r="AQE165"/>
      <c r="AQF165"/>
      <c r="AQG165"/>
      <c r="AQH165"/>
      <c r="AQI165"/>
      <c r="AQJ165"/>
      <c r="AQK165"/>
      <c r="AQL165"/>
      <c r="AQM165"/>
      <c r="AQN165"/>
      <c r="AQO165"/>
      <c r="AQP165"/>
      <c r="AQQ165"/>
      <c r="AQR165"/>
      <c r="AQS165"/>
      <c r="AQT165"/>
      <c r="AQU165"/>
      <c r="AQV165"/>
      <c r="AQW165"/>
      <c r="AQX165"/>
      <c r="AQY165"/>
      <c r="AQZ165"/>
      <c r="ARA165"/>
      <c r="ARB165"/>
      <c r="ARC165"/>
      <c r="ARD165"/>
      <c r="ARE165"/>
      <c r="ARF165"/>
      <c r="ARG165"/>
      <c r="ARH165"/>
      <c r="ARI165"/>
      <c r="ARJ165"/>
      <c r="ARK165"/>
      <c r="ARL165"/>
      <c r="ARM165"/>
      <c r="ARN165"/>
      <c r="ARO165"/>
      <c r="ARP165"/>
      <c r="ARQ165"/>
      <c r="ARR165"/>
      <c r="ARS165"/>
      <c r="ART165"/>
      <c r="ARU165"/>
      <c r="ARV165"/>
      <c r="ARW165"/>
      <c r="ARX165"/>
      <c r="ARY165"/>
      <c r="ARZ165"/>
      <c r="ASA165"/>
      <c r="ASB165"/>
      <c r="ASC165"/>
      <c r="ASD165"/>
      <c r="ASE165"/>
      <c r="ASF165"/>
      <c r="ASG165"/>
      <c r="ASH165"/>
      <c r="ASI165"/>
      <c r="ASJ165"/>
      <c r="ASK165"/>
      <c r="ASL165"/>
      <c r="ASM165"/>
      <c r="ASN165"/>
      <c r="ASO165"/>
      <c r="ASP165"/>
      <c r="ASQ165"/>
      <c r="ASR165"/>
      <c r="ASS165"/>
      <c r="AST165"/>
      <c r="ASU165"/>
      <c r="ASV165"/>
      <c r="ASW165"/>
      <c r="ASX165"/>
      <c r="ASY165"/>
      <c r="ASZ165"/>
      <c r="ATA165"/>
      <c r="ATB165"/>
      <c r="ATC165"/>
      <c r="ATD165"/>
      <c r="ATE165"/>
      <c r="ATF165"/>
      <c r="ATG165"/>
      <c r="ATH165"/>
      <c r="ATI165"/>
      <c r="ATJ165"/>
      <c r="ATK165"/>
      <c r="ATL165"/>
      <c r="ATM165"/>
      <c r="ATN165"/>
      <c r="ATO165"/>
      <c r="ATP165"/>
      <c r="ATQ165"/>
      <c r="ATR165"/>
      <c r="ATS165"/>
      <c r="ATT165"/>
      <c r="ATU165"/>
      <c r="ATV165"/>
      <c r="ATW165"/>
      <c r="ATX165"/>
      <c r="ATY165"/>
      <c r="ATZ165"/>
      <c r="AUA165"/>
      <c r="AUB165"/>
      <c r="AUC165"/>
      <c r="AUD165"/>
      <c r="AUE165"/>
      <c r="AUF165"/>
      <c r="AUG165"/>
      <c r="AUH165"/>
      <c r="AUI165"/>
      <c r="AUJ165"/>
      <c r="AUK165"/>
      <c r="AUL165"/>
      <c r="AUM165"/>
      <c r="AUN165"/>
      <c r="AUO165"/>
      <c r="AUP165"/>
      <c r="AUQ165"/>
      <c r="AUR165"/>
      <c r="AUS165"/>
      <c r="AUT165"/>
      <c r="AUU165"/>
      <c r="AUV165"/>
      <c r="AUW165"/>
      <c r="AUX165"/>
      <c r="AUY165"/>
      <c r="AUZ165"/>
      <c r="AVA165"/>
      <c r="AVB165"/>
      <c r="AVC165"/>
      <c r="AVD165"/>
      <c r="AVE165"/>
      <c r="AVF165"/>
      <c r="AVG165"/>
      <c r="AVH165"/>
      <c r="AVI165"/>
      <c r="AVJ165"/>
      <c r="AVK165"/>
      <c r="AVL165"/>
      <c r="AVM165"/>
      <c r="AVN165"/>
      <c r="AVO165"/>
      <c r="AVP165"/>
      <c r="AVQ165"/>
      <c r="AVR165"/>
      <c r="AVS165"/>
      <c r="AVT165"/>
      <c r="AVU165"/>
      <c r="AVV165"/>
      <c r="AVW165"/>
      <c r="AVX165"/>
      <c r="AVY165"/>
      <c r="AVZ165"/>
      <c r="AWA165"/>
      <c r="AWB165"/>
      <c r="AWC165"/>
      <c r="AWD165"/>
      <c r="AWE165"/>
      <c r="AWF165"/>
      <c r="AWG165"/>
      <c r="AWH165"/>
      <c r="AWI165"/>
      <c r="AWJ165"/>
      <c r="AWK165"/>
      <c r="AWL165"/>
      <c r="AWM165"/>
      <c r="AWN165"/>
      <c r="AWO165"/>
      <c r="AWP165"/>
      <c r="AWQ165"/>
      <c r="AWR165"/>
      <c r="AWS165"/>
      <c r="AWT165"/>
      <c r="AWU165"/>
      <c r="AWV165"/>
      <c r="AWW165"/>
      <c r="AWX165"/>
      <c r="AWY165"/>
      <c r="AWZ165"/>
      <c r="AXA165"/>
      <c r="AXB165"/>
      <c r="AXC165"/>
      <c r="AXD165"/>
      <c r="AXE165"/>
      <c r="AXF165"/>
      <c r="AXG165"/>
      <c r="AXH165"/>
      <c r="AXI165"/>
      <c r="AXJ165"/>
      <c r="AXK165"/>
      <c r="AXL165"/>
      <c r="AXM165"/>
      <c r="AXN165"/>
      <c r="AXO165"/>
      <c r="AXP165"/>
      <c r="AXQ165"/>
      <c r="AXR165"/>
      <c r="AXS165"/>
      <c r="AXT165"/>
      <c r="AXU165"/>
      <c r="AXV165"/>
      <c r="AXW165"/>
      <c r="AXX165"/>
      <c r="AXY165"/>
      <c r="AXZ165"/>
      <c r="AYA165"/>
      <c r="AYB165"/>
      <c r="AYC165"/>
      <c r="AYD165"/>
      <c r="AYE165"/>
      <c r="AYF165"/>
      <c r="AYG165"/>
      <c r="AYH165"/>
      <c r="AYI165"/>
      <c r="AYJ165"/>
      <c r="AYK165"/>
      <c r="AYL165"/>
      <c r="AYM165"/>
      <c r="AYN165"/>
      <c r="AYO165"/>
      <c r="AYP165"/>
      <c r="AYQ165"/>
      <c r="AYR165"/>
      <c r="AYS165"/>
      <c r="AYT165"/>
      <c r="AYU165"/>
      <c r="AYV165"/>
      <c r="AYW165"/>
      <c r="AYX165"/>
      <c r="AYY165"/>
      <c r="AYZ165"/>
      <c r="AZA165"/>
      <c r="AZB165"/>
      <c r="AZC165"/>
      <c r="AZD165"/>
      <c r="AZE165"/>
      <c r="AZF165"/>
      <c r="AZG165"/>
      <c r="AZH165"/>
      <c r="AZI165"/>
      <c r="AZJ165"/>
      <c r="AZK165"/>
      <c r="AZL165"/>
      <c r="AZM165"/>
      <c r="AZN165"/>
      <c r="AZO165"/>
      <c r="AZP165"/>
      <c r="AZQ165"/>
      <c r="AZR165"/>
      <c r="AZS165"/>
      <c r="AZT165"/>
      <c r="AZU165"/>
      <c r="AZV165"/>
      <c r="AZW165"/>
      <c r="AZX165"/>
      <c r="AZY165"/>
      <c r="AZZ165"/>
      <c r="BAA165"/>
      <c r="BAB165"/>
      <c r="BAC165"/>
      <c r="BAD165"/>
      <c r="BAE165"/>
      <c r="BAF165"/>
      <c r="BAG165"/>
      <c r="BAH165"/>
      <c r="BAI165"/>
      <c r="BAJ165"/>
      <c r="BAK165"/>
      <c r="BAL165"/>
      <c r="BAM165"/>
      <c r="BAN165"/>
      <c r="BAO165"/>
      <c r="BAP165"/>
      <c r="BAQ165"/>
      <c r="BAR165"/>
      <c r="BAS165"/>
      <c r="BAT165"/>
      <c r="BAU165"/>
      <c r="BAV165"/>
      <c r="BAW165"/>
      <c r="BAX165"/>
      <c r="BAY165"/>
      <c r="BAZ165"/>
      <c r="BBA165"/>
      <c r="BBB165"/>
      <c r="BBC165"/>
      <c r="BBD165"/>
      <c r="BBE165"/>
      <c r="BBF165"/>
      <c r="BBG165"/>
      <c r="BBH165"/>
      <c r="BBI165"/>
      <c r="BBJ165"/>
      <c r="BBK165"/>
      <c r="BBL165"/>
      <c r="BBM165"/>
      <c r="BBN165"/>
      <c r="BBO165"/>
      <c r="BBP165"/>
      <c r="BBQ165"/>
      <c r="BBR165"/>
      <c r="BBS165"/>
      <c r="BBT165"/>
      <c r="BBU165"/>
      <c r="BBV165"/>
      <c r="BBW165"/>
      <c r="BBX165"/>
      <c r="BBY165"/>
      <c r="BBZ165"/>
      <c r="BCA165"/>
      <c r="BCB165"/>
      <c r="BCC165"/>
      <c r="BCD165"/>
      <c r="BCE165"/>
      <c r="BCF165"/>
      <c r="BCG165"/>
      <c r="BCH165"/>
      <c r="BCI165"/>
      <c r="BCJ165"/>
      <c r="BCK165"/>
      <c r="BCL165"/>
      <c r="BCM165"/>
      <c r="BCN165"/>
      <c r="BCO165"/>
      <c r="BCP165"/>
      <c r="BCQ165"/>
      <c r="BCR165"/>
      <c r="BCS165"/>
      <c r="BCT165"/>
      <c r="BCU165"/>
      <c r="BCV165"/>
      <c r="BCW165"/>
      <c r="BCX165"/>
      <c r="BCY165"/>
      <c r="BCZ165"/>
      <c r="BDA165"/>
      <c r="BDB165"/>
      <c r="BDC165"/>
      <c r="BDD165"/>
      <c r="BDE165"/>
      <c r="BDF165"/>
      <c r="BDG165"/>
      <c r="BDH165"/>
      <c r="BDI165"/>
      <c r="BDJ165"/>
      <c r="BDK165"/>
      <c r="BDL165"/>
      <c r="BDM165"/>
      <c r="BDN165"/>
      <c r="BDO165"/>
      <c r="BDP165"/>
      <c r="BDQ165"/>
      <c r="BDR165"/>
      <c r="BDS165"/>
      <c r="BDT165"/>
      <c r="BDU165"/>
      <c r="BDV165"/>
      <c r="BDW165"/>
      <c r="BDX165"/>
      <c r="BDY165"/>
      <c r="BDZ165"/>
      <c r="BEA165"/>
      <c r="BEB165"/>
      <c r="BEC165"/>
      <c r="BED165"/>
      <c r="BEE165"/>
      <c r="BEF165"/>
      <c r="BEG165"/>
      <c r="BEH165"/>
      <c r="BEI165"/>
      <c r="BEJ165"/>
      <c r="BEK165"/>
      <c r="BEL165"/>
      <c r="BEM165"/>
      <c r="BEN165"/>
      <c r="BEO165"/>
      <c r="BEP165"/>
      <c r="BEQ165"/>
      <c r="BER165"/>
      <c r="BES165"/>
      <c r="BET165"/>
      <c r="BEU165"/>
      <c r="BEV165"/>
      <c r="BEW165"/>
      <c r="BEX165"/>
      <c r="BEY165"/>
      <c r="BEZ165"/>
      <c r="BFA165"/>
      <c r="BFB165"/>
      <c r="BFC165"/>
      <c r="BFD165"/>
      <c r="BFE165"/>
      <c r="BFF165"/>
      <c r="BFG165"/>
      <c r="BFH165"/>
      <c r="BFI165"/>
      <c r="BFJ165"/>
      <c r="BFK165"/>
      <c r="BFL165"/>
      <c r="BFM165"/>
      <c r="BFN165"/>
      <c r="BFO165"/>
      <c r="BFP165"/>
      <c r="BFQ165"/>
      <c r="BFR165"/>
      <c r="BFS165"/>
      <c r="BFT165"/>
      <c r="BFU165"/>
      <c r="BFV165"/>
      <c r="BFW165"/>
      <c r="BFX165"/>
      <c r="BFY165"/>
      <c r="BFZ165"/>
      <c r="BGA165"/>
      <c r="BGB165"/>
      <c r="BGC165"/>
      <c r="BGD165"/>
      <c r="BGE165"/>
      <c r="BGF165"/>
      <c r="BGG165"/>
      <c r="BGH165"/>
      <c r="BGI165"/>
      <c r="BGJ165"/>
      <c r="BGK165"/>
      <c r="BGL165"/>
      <c r="BGM165"/>
      <c r="BGN165"/>
      <c r="BGO165"/>
      <c r="BGP165"/>
      <c r="BGQ165"/>
      <c r="BGR165"/>
      <c r="BGS165"/>
      <c r="BGT165"/>
      <c r="BGU165"/>
      <c r="BGV165"/>
      <c r="BGW165"/>
      <c r="BGX165"/>
      <c r="BGY165"/>
      <c r="BGZ165"/>
      <c r="BHA165"/>
      <c r="BHB165"/>
      <c r="BHC165"/>
      <c r="BHD165"/>
      <c r="BHE165"/>
      <c r="BHF165"/>
      <c r="BHG165"/>
      <c r="BHH165"/>
      <c r="BHI165"/>
      <c r="BHJ165"/>
      <c r="BHK165"/>
      <c r="BHL165"/>
      <c r="BHM165"/>
      <c r="BHN165"/>
      <c r="BHO165"/>
      <c r="BHP165"/>
      <c r="BHQ165"/>
      <c r="BHR165"/>
      <c r="BHS165"/>
      <c r="BHT165"/>
      <c r="BHU165"/>
      <c r="BHV165"/>
      <c r="BHW165"/>
      <c r="BHX165"/>
      <c r="BHY165"/>
      <c r="BHZ165"/>
      <c r="BIA165"/>
      <c r="BIB165"/>
      <c r="BIC165"/>
      <c r="BID165"/>
      <c r="BIE165"/>
      <c r="BIF165"/>
      <c r="BIG165"/>
      <c r="BIH165"/>
      <c r="BII165"/>
      <c r="BIJ165"/>
      <c r="BIK165"/>
      <c r="BIL165"/>
      <c r="BIM165"/>
      <c r="BIN165"/>
      <c r="BIO165"/>
      <c r="BIP165"/>
      <c r="BIQ165"/>
      <c r="BIR165"/>
      <c r="BIS165"/>
      <c r="BIT165"/>
      <c r="BIU165"/>
      <c r="BIV165"/>
      <c r="BIW165"/>
      <c r="BIX165"/>
      <c r="BIY165"/>
      <c r="BIZ165"/>
      <c r="BJA165"/>
      <c r="BJB165"/>
      <c r="BJC165"/>
      <c r="BJD165"/>
      <c r="BJE165"/>
      <c r="BJF165"/>
      <c r="BJG165"/>
      <c r="BJH165"/>
      <c r="BJI165"/>
      <c r="BJJ165"/>
      <c r="BJK165"/>
      <c r="BJL165"/>
      <c r="BJM165"/>
      <c r="BJN165"/>
      <c r="BJO165"/>
      <c r="BJP165"/>
      <c r="BJQ165"/>
      <c r="BJR165"/>
      <c r="BJS165"/>
      <c r="BJT165"/>
      <c r="BJU165"/>
      <c r="BJV165"/>
      <c r="BJW165"/>
      <c r="BJX165"/>
      <c r="BJY165"/>
      <c r="BJZ165"/>
      <c r="BKA165"/>
      <c r="BKB165"/>
      <c r="BKC165"/>
      <c r="BKD165"/>
      <c r="BKE165"/>
      <c r="BKF165"/>
      <c r="BKG165"/>
      <c r="BKH165"/>
      <c r="BKI165"/>
      <c r="BKJ165"/>
      <c r="BKK165"/>
      <c r="BKL165"/>
      <c r="BKM165"/>
      <c r="BKN165"/>
      <c r="BKO165"/>
      <c r="BKP165"/>
      <c r="BKQ165"/>
      <c r="BKR165"/>
      <c r="BKS165"/>
      <c r="BKT165"/>
      <c r="BKU165"/>
      <c r="BKV165"/>
      <c r="BKW165"/>
      <c r="BKX165"/>
      <c r="BKY165"/>
      <c r="BKZ165"/>
      <c r="BLA165"/>
      <c r="BLB165"/>
      <c r="BLC165"/>
      <c r="BLD165"/>
      <c r="BLE165"/>
      <c r="BLF165"/>
      <c r="BLG165"/>
      <c r="BLH165"/>
      <c r="BLI165"/>
      <c r="BLJ165"/>
      <c r="BLK165"/>
      <c r="BLL165"/>
      <c r="BLM165"/>
      <c r="BLN165"/>
      <c r="BLO165"/>
      <c r="BLP165"/>
      <c r="BLQ165"/>
      <c r="BLR165"/>
      <c r="BLS165"/>
      <c r="BLT165"/>
      <c r="BLU165"/>
      <c r="BLV165"/>
      <c r="BLW165"/>
      <c r="BLX165"/>
      <c r="BLY165"/>
      <c r="BLZ165"/>
      <c r="BMA165"/>
      <c r="BMB165"/>
      <c r="BMC165"/>
      <c r="BMD165"/>
      <c r="BME165"/>
      <c r="BMF165"/>
      <c r="BMG165"/>
      <c r="BMH165"/>
      <c r="BMI165"/>
      <c r="BMJ165"/>
      <c r="BMK165"/>
      <c r="BML165"/>
      <c r="BMM165"/>
      <c r="BMN165"/>
      <c r="BMO165"/>
      <c r="BMP165"/>
      <c r="BMQ165"/>
      <c r="BMR165"/>
      <c r="BMS165"/>
      <c r="BMT165"/>
      <c r="BMU165"/>
      <c r="BMV165"/>
      <c r="BMW165"/>
      <c r="BMX165"/>
      <c r="BMY165"/>
      <c r="BMZ165"/>
      <c r="BNA165"/>
      <c r="BNB165"/>
      <c r="BNC165"/>
      <c r="BND165"/>
      <c r="BNE165"/>
      <c r="BNF165"/>
      <c r="BNG165"/>
      <c r="BNH165"/>
      <c r="BNI165"/>
      <c r="BNJ165"/>
      <c r="BNK165"/>
      <c r="BNL165"/>
      <c r="BNM165"/>
      <c r="BNN165"/>
      <c r="BNO165"/>
      <c r="BNP165"/>
      <c r="BNQ165"/>
      <c r="BNR165"/>
      <c r="BNS165"/>
      <c r="BNT165"/>
      <c r="BNU165"/>
      <c r="BNV165"/>
      <c r="BNW165"/>
      <c r="BNX165"/>
      <c r="BNY165"/>
      <c r="BNZ165"/>
      <c r="BOA165"/>
      <c r="BOB165"/>
      <c r="BOC165"/>
      <c r="BOD165"/>
      <c r="BOE165"/>
      <c r="BOF165"/>
      <c r="BOG165"/>
      <c r="BOH165"/>
      <c r="BOI165"/>
      <c r="BOJ165"/>
      <c r="BOK165"/>
      <c r="BOL165"/>
      <c r="BOM165"/>
      <c r="BON165"/>
      <c r="BOO165"/>
      <c r="BOP165"/>
      <c r="BOQ165"/>
      <c r="BOR165"/>
      <c r="BOS165"/>
      <c r="BOT165"/>
      <c r="BOU165"/>
      <c r="BOV165"/>
      <c r="BOW165"/>
      <c r="BOX165"/>
      <c r="BOY165"/>
      <c r="BOZ165"/>
      <c r="BPA165"/>
      <c r="BPB165"/>
      <c r="BPC165"/>
      <c r="BPD165"/>
      <c r="BPE165"/>
      <c r="BPF165"/>
      <c r="BPG165"/>
      <c r="BPH165"/>
      <c r="BPI165"/>
      <c r="BPJ165"/>
      <c r="BPK165"/>
      <c r="BPL165"/>
      <c r="BPM165"/>
      <c r="BPN165"/>
      <c r="BPO165"/>
      <c r="BPP165"/>
      <c r="BPQ165"/>
      <c r="BPR165"/>
      <c r="BPS165"/>
      <c r="BPT165"/>
      <c r="BPU165"/>
      <c r="BPV165"/>
      <c r="BPW165"/>
      <c r="BPX165"/>
      <c r="BPY165"/>
      <c r="BPZ165"/>
      <c r="BQA165"/>
      <c r="BQB165"/>
      <c r="BQC165"/>
      <c r="BQD165"/>
      <c r="BQE165"/>
      <c r="BQF165"/>
      <c r="BQG165"/>
      <c r="BQH165"/>
      <c r="BQI165"/>
      <c r="BQJ165"/>
      <c r="BQK165"/>
      <c r="BQL165"/>
      <c r="BQM165"/>
      <c r="BQN165"/>
      <c r="BQO165"/>
      <c r="BQP165"/>
      <c r="BQQ165"/>
      <c r="BQR165"/>
      <c r="BQS165"/>
      <c r="BQT165"/>
      <c r="BQU165"/>
      <c r="BQV165"/>
      <c r="BQW165"/>
      <c r="BQX165"/>
      <c r="BQY165"/>
      <c r="BQZ165"/>
      <c r="BRA165"/>
      <c r="BRB165"/>
      <c r="BRC165"/>
      <c r="BRD165"/>
      <c r="BRE165"/>
      <c r="BRF165"/>
      <c r="BRG165"/>
      <c r="BRH165"/>
      <c r="BRI165"/>
      <c r="BRJ165"/>
      <c r="BRK165"/>
      <c r="BRL165"/>
      <c r="BRM165"/>
      <c r="BRN165"/>
      <c r="BRO165"/>
      <c r="BRP165"/>
      <c r="BRQ165"/>
      <c r="BRR165"/>
      <c r="BRS165"/>
      <c r="BRT165"/>
      <c r="BRU165"/>
      <c r="BRV165"/>
      <c r="BRW165"/>
      <c r="BRX165"/>
      <c r="BRY165"/>
      <c r="BRZ165"/>
      <c r="BSA165"/>
      <c r="BSB165"/>
      <c r="BSC165"/>
      <c r="BSD165"/>
      <c r="BSE165"/>
      <c r="BSF165"/>
      <c r="BSG165"/>
      <c r="BSH165"/>
      <c r="BSI165"/>
      <c r="BSJ165"/>
      <c r="BSK165"/>
      <c r="BSL165"/>
      <c r="BSM165"/>
      <c r="BSN165"/>
      <c r="BSO165"/>
      <c r="BSP165"/>
      <c r="BSQ165"/>
      <c r="BSR165"/>
      <c r="BSS165"/>
      <c r="BST165"/>
      <c r="BSU165"/>
      <c r="BSV165"/>
      <c r="BSW165"/>
      <c r="BSX165"/>
      <c r="BSY165"/>
      <c r="BSZ165"/>
      <c r="BTA165"/>
      <c r="BTB165"/>
      <c r="BTC165"/>
      <c r="BTD165"/>
      <c r="BTE165"/>
      <c r="BTF165"/>
      <c r="BTG165"/>
      <c r="BTH165"/>
      <c r="BTI165"/>
      <c r="BTJ165"/>
      <c r="BTK165"/>
      <c r="BTL165"/>
      <c r="BTM165"/>
      <c r="BTN165"/>
      <c r="BTO165"/>
      <c r="BTP165"/>
      <c r="BTQ165"/>
      <c r="BTR165"/>
      <c r="BTS165"/>
      <c r="BTT165"/>
      <c r="BTU165"/>
      <c r="BTV165"/>
      <c r="BTW165"/>
      <c r="BTX165"/>
      <c r="BTY165"/>
      <c r="BTZ165"/>
      <c r="BUA165"/>
      <c r="BUB165"/>
      <c r="BUC165"/>
      <c r="BUD165"/>
      <c r="BUE165"/>
      <c r="BUF165"/>
      <c r="BUG165"/>
      <c r="BUH165"/>
      <c r="BUI165"/>
      <c r="BUJ165"/>
      <c r="BUK165"/>
      <c r="BUL165"/>
      <c r="BUM165"/>
      <c r="BUN165"/>
      <c r="BUO165"/>
      <c r="BUP165"/>
      <c r="BUQ165"/>
      <c r="BUR165"/>
      <c r="BUS165"/>
      <c r="BUT165"/>
      <c r="BUU165"/>
      <c r="BUV165"/>
      <c r="BUW165"/>
      <c r="BUX165"/>
      <c r="BUY165"/>
      <c r="BUZ165"/>
      <c r="BVA165"/>
      <c r="BVB165"/>
      <c r="BVC165"/>
      <c r="BVD165"/>
      <c r="BVE165"/>
      <c r="BVF165"/>
      <c r="BVG165"/>
      <c r="BVH165"/>
      <c r="BVI165"/>
      <c r="BVJ165"/>
      <c r="BVK165"/>
      <c r="BVL165"/>
      <c r="BVM165"/>
      <c r="BVN165"/>
      <c r="BVO165"/>
      <c r="BVP165"/>
      <c r="BVQ165"/>
      <c r="BVR165"/>
      <c r="BVS165"/>
      <c r="BVT165"/>
      <c r="BVU165"/>
      <c r="BVV165"/>
      <c r="BVW165"/>
      <c r="BVX165"/>
      <c r="BVY165"/>
      <c r="BVZ165"/>
      <c r="BWA165"/>
      <c r="BWB165"/>
      <c r="BWC165"/>
      <c r="BWD165"/>
      <c r="BWE165"/>
      <c r="BWF165"/>
      <c r="BWG165"/>
      <c r="BWH165"/>
      <c r="BWI165"/>
      <c r="BWJ165"/>
      <c r="BWK165"/>
      <c r="BWL165"/>
      <c r="BWM165"/>
      <c r="BWN165"/>
      <c r="BWO165"/>
      <c r="BWP165"/>
      <c r="BWQ165"/>
      <c r="BWR165"/>
      <c r="BWS165"/>
      <c r="BWT165"/>
      <c r="BWU165"/>
      <c r="BWV165"/>
      <c r="BWW165"/>
      <c r="BWX165"/>
      <c r="BWY165"/>
      <c r="BWZ165"/>
      <c r="BXA165"/>
      <c r="BXB165"/>
      <c r="BXC165"/>
      <c r="BXD165"/>
      <c r="BXE165"/>
      <c r="BXF165"/>
      <c r="BXG165"/>
      <c r="BXH165"/>
      <c r="BXI165"/>
      <c r="BXJ165"/>
      <c r="BXK165"/>
      <c r="BXL165"/>
      <c r="BXM165"/>
      <c r="BXN165"/>
      <c r="BXO165"/>
      <c r="BXP165"/>
      <c r="BXQ165"/>
      <c r="BXR165"/>
      <c r="BXS165"/>
      <c r="BXT165"/>
      <c r="BXU165"/>
      <c r="BXV165"/>
      <c r="BXW165"/>
      <c r="BXX165"/>
      <c r="BXY165"/>
      <c r="BXZ165"/>
      <c r="BYA165"/>
      <c r="BYB165"/>
      <c r="BYC165"/>
      <c r="BYD165"/>
      <c r="BYE165"/>
      <c r="BYF165"/>
      <c r="BYG165"/>
      <c r="BYH165"/>
      <c r="BYI165"/>
      <c r="BYJ165"/>
      <c r="BYK165"/>
      <c r="BYL165"/>
      <c r="BYM165"/>
      <c r="BYN165"/>
      <c r="BYO165"/>
      <c r="BYP165"/>
      <c r="BYQ165"/>
      <c r="BYR165"/>
      <c r="BYS165"/>
      <c r="BYT165"/>
      <c r="BYU165"/>
      <c r="BYV165"/>
      <c r="BYW165"/>
      <c r="BYX165"/>
      <c r="BYY165"/>
      <c r="BYZ165"/>
      <c r="BZA165"/>
      <c r="BZB165"/>
      <c r="BZC165"/>
      <c r="BZD165"/>
      <c r="BZE165"/>
      <c r="BZF165"/>
      <c r="BZG165"/>
      <c r="BZH165"/>
      <c r="BZI165"/>
      <c r="BZJ165"/>
      <c r="BZK165"/>
      <c r="BZL165"/>
      <c r="BZM165"/>
      <c r="BZN165"/>
      <c r="BZO165"/>
      <c r="BZP165"/>
      <c r="BZQ165"/>
      <c r="BZR165"/>
      <c r="BZS165"/>
      <c r="BZT165"/>
      <c r="BZU165"/>
      <c r="BZV165"/>
      <c r="BZW165"/>
      <c r="BZX165"/>
      <c r="BZY165"/>
      <c r="BZZ165"/>
      <c r="CAA165"/>
      <c r="CAB165"/>
      <c r="CAC165"/>
      <c r="CAD165"/>
      <c r="CAE165"/>
      <c r="CAF165"/>
      <c r="CAG165"/>
      <c r="CAH165"/>
      <c r="CAI165"/>
      <c r="CAJ165"/>
      <c r="CAK165"/>
      <c r="CAL165"/>
      <c r="CAM165"/>
      <c r="CAN165"/>
      <c r="CAO165"/>
      <c r="CAP165"/>
      <c r="CAQ165"/>
      <c r="CAR165"/>
      <c r="CAS165"/>
      <c r="CAT165"/>
      <c r="CAU165"/>
      <c r="CAV165"/>
      <c r="CAW165"/>
      <c r="CAX165"/>
      <c r="CAY165"/>
      <c r="CAZ165"/>
      <c r="CBA165"/>
      <c r="CBB165"/>
      <c r="CBC165"/>
      <c r="CBD165"/>
      <c r="CBE165"/>
      <c r="CBF165"/>
      <c r="CBG165"/>
      <c r="CBH165"/>
      <c r="CBI165"/>
      <c r="CBJ165"/>
      <c r="CBK165"/>
      <c r="CBL165"/>
      <c r="CBM165"/>
      <c r="CBN165"/>
      <c r="CBO165"/>
      <c r="CBP165"/>
      <c r="CBQ165"/>
      <c r="CBR165"/>
      <c r="CBS165"/>
      <c r="CBT165"/>
      <c r="CBU165"/>
      <c r="CBV165"/>
      <c r="CBW165"/>
      <c r="CBX165"/>
      <c r="CBY165"/>
      <c r="CBZ165"/>
      <c r="CCA165"/>
      <c r="CCB165"/>
      <c r="CCC165"/>
      <c r="CCD165"/>
      <c r="CCE165"/>
      <c r="CCF165"/>
      <c r="CCG165"/>
      <c r="CCH165"/>
      <c r="CCI165"/>
      <c r="CCJ165"/>
      <c r="CCK165"/>
      <c r="CCL165"/>
      <c r="CCM165"/>
      <c r="CCN165"/>
      <c r="CCO165"/>
      <c r="CCP165"/>
      <c r="CCQ165"/>
      <c r="CCR165"/>
      <c r="CCS165"/>
      <c r="CCT165"/>
      <c r="CCU165"/>
      <c r="CCV165"/>
      <c r="CCW165"/>
      <c r="CCX165"/>
      <c r="CCY165"/>
      <c r="CCZ165"/>
      <c r="CDA165"/>
      <c r="CDB165"/>
      <c r="CDC165"/>
      <c r="CDD165"/>
      <c r="CDE165"/>
      <c r="CDF165"/>
      <c r="CDG165"/>
      <c r="CDH165"/>
      <c r="CDI165"/>
      <c r="CDJ165"/>
      <c r="CDK165"/>
      <c r="CDL165"/>
      <c r="CDM165"/>
      <c r="CDN165"/>
      <c r="CDO165"/>
      <c r="CDP165"/>
      <c r="CDQ165"/>
      <c r="CDR165"/>
      <c r="CDS165"/>
      <c r="CDT165"/>
      <c r="CDU165"/>
      <c r="CDV165"/>
      <c r="CDW165"/>
      <c r="CDX165"/>
      <c r="CDY165"/>
      <c r="CDZ165"/>
      <c r="CEA165"/>
      <c r="CEB165"/>
      <c r="CEC165"/>
      <c r="CED165"/>
      <c r="CEE165"/>
      <c r="CEF165"/>
      <c r="CEG165"/>
      <c r="CEH165"/>
      <c r="CEI165"/>
      <c r="CEJ165"/>
      <c r="CEK165"/>
      <c r="CEL165"/>
      <c r="CEM165"/>
      <c r="CEN165"/>
      <c r="CEO165"/>
      <c r="CEP165"/>
      <c r="CEQ165"/>
      <c r="CER165"/>
      <c r="CES165"/>
      <c r="CET165"/>
      <c r="CEU165"/>
      <c r="CEV165"/>
      <c r="CEW165"/>
      <c r="CEX165"/>
      <c r="CEY165"/>
      <c r="CEZ165"/>
      <c r="CFA165"/>
      <c r="CFB165"/>
      <c r="CFC165"/>
      <c r="CFD165"/>
      <c r="CFE165"/>
      <c r="CFF165"/>
      <c r="CFG165"/>
      <c r="CFH165"/>
      <c r="CFI165"/>
      <c r="CFJ165"/>
      <c r="CFK165"/>
      <c r="CFL165"/>
      <c r="CFM165"/>
      <c r="CFN165"/>
      <c r="CFO165"/>
      <c r="CFP165"/>
      <c r="CFQ165"/>
      <c r="CFR165"/>
      <c r="CFS165"/>
      <c r="CFT165"/>
      <c r="CFU165"/>
      <c r="CFV165"/>
      <c r="CFW165"/>
      <c r="CFX165"/>
      <c r="CFY165"/>
      <c r="CFZ165"/>
      <c r="CGA165"/>
      <c r="CGB165"/>
      <c r="CGC165"/>
      <c r="CGD165"/>
      <c r="CGE165"/>
      <c r="CGF165"/>
      <c r="CGG165"/>
      <c r="CGH165"/>
      <c r="CGI165"/>
      <c r="CGJ165"/>
      <c r="CGK165"/>
      <c r="CGL165"/>
      <c r="CGM165"/>
      <c r="CGN165"/>
      <c r="CGO165"/>
      <c r="CGP165"/>
      <c r="CGQ165"/>
      <c r="CGR165"/>
      <c r="CGS165"/>
      <c r="CGT165"/>
      <c r="CGU165"/>
      <c r="CGV165"/>
      <c r="CGW165"/>
      <c r="CGX165"/>
      <c r="CGY165"/>
      <c r="CGZ165"/>
      <c r="CHA165"/>
      <c r="CHB165"/>
      <c r="CHC165"/>
      <c r="CHD165"/>
      <c r="CHE165"/>
      <c r="CHF165"/>
      <c r="CHG165"/>
      <c r="CHH165"/>
      <c r="CHI165"/>
      <c r="CHJ165"/>
      <c r="CHK165"/>
      <c r="CHL165"/>
      <c r="CHM165"/>
      <c r="CHN165"/>
      <c r="CHO165"/>
      <c r="CHP165"/>
      <c r="CHQ165"/>
      <c r="CHR165"/>
      <c r="CHS165"/>
      <c r="CHT165"/>
      <c r="CHU165"/>
      <c r="CHV165"/>
      <c r="CHW165"/>
      <c r="CHX165"/>
      <c r="CHY165"/>
      <c r="CHZ165"/>
      <c r="CIA165"/>
      <c r="CIB165"/>
      <c r="CIC165"/>
      <c r="CID165"/>
      <c r="CIE165"/>
      <c r="CIF165"/>
      <c r="CIG165"/>
      <c r="CIH165"/>
      <c r="CII165"/>
      <c r="CIJ165"/>
      <c r="CIK165"/>
      <c r="CIL165"/>
      <c r="CIM165"/>
      <c r="CIN165"/>
      <c r="CIO165"/>
      <c r="CIP165"/>
      <c r="CIQ165"/>
      <c r="CIR165"/>
      <c r="CIS165"/>
      <c r="CIT165"/>
      <c r="CIU165"/>
      <c r="CIV165"/>
      <c r="CIW165"/>
      <c r="CIX165"/>
      <c r="CIY165"/>
      <c r="CIZ165"/>
      <c r="CJA165"/>
      <c r="CJB165"/>
      <c r="CJC165"/>
      <c r="CJD165"/>
      <c r="CJE165"/>
      <c r="CJF165"/>
      <c r="CJG165"/>
      <c r="CJH165"/>
      <c r="CJI165"/>
      <c r="CJJ165"/>
      <c r="CJK165"/>
      <c r="CJL165"/>
      <c r="CJM165"/>
      <c r="CJN165"/>
      <c r="CJO165"/>
      <c r="CJP165"/>
      <c r="CJQ165"/>
      <c r="CJR165"/>
      <c r="CJS165"/>
      <c r="CJT165"/>
      <c r="CJU165"/>
      <c r="CJV165"/>
      <c r="CJW165"/>
      <c r="CJX165"/>
      <c r="CJY165"/>
      <c r="CJZ165"/>
      <c r="CKA165"/>
      <c r="CKB165"/>
      <c r="CKC165"/>
      <c r="CKD165"/>
      <c r="CKE165"/>
      <c r="CKF165"/>
      <c r="CKG165"/>
      <c r="CKH165"/>
      <c r="CKI165"/>
      <c r="CKJ165"/>
      <c r="CKK165"/>
      <c r="CKL165"/>
      <c r="CKM165"/>
      <c r="CKN165"/>
      <c r="CKO165"/>
      <c r="CKP165"/>
      <c r="CKQ165"/>
      <c r="CKR165"/>
      <c r="CKS165"/>
      <c r="CKT165"/>
      <c r="CKU165"/>
      <c r="CKV165"/>
      <c r="CKW165"/>
      <c r="CKX165"/>
      <c r="CKY165"/>
      <c r="CKZ165"/>
      <c r="CLA165"/>
      <c r="CLB165"/>
      <c r="CLC165"/>
      <c r="CLD165"/>
      <c r="CLE165"/>
      <c r="CLF165"/>
      <c r="CLG165"/>
      <c r="CLH165"/>
      <c r="CLI165"/>
      <c r="CLJ165"/>
      <c r="CLK165"/>
      <c r="CLL165"/>
      <c r="CLM165"/>
      <c r="CLN165"/>
      <c r="CLO165"/>
      <c r="CLP165"/>
      <c r="CLQ165"/>
      <c r="CLR165"/>
      <c r="CLS165"/>
      <c r="CLT165"/>
      <c r="CLU165"/>
      <c r="CLV165"/>
      <c r="CLW165"/>
      <c r="CLX165"/>
      <c r="CLY165"/>
      <c r="CLZ165"/>
      <c r="CMA165"/>
      <c r="CMB165"/>
      <c r="CMC165"/>
      <c r="CMD165"/>
      <c r="CME165"/>
      <c r="CMF165"/>
      <c r="CMG165"/>
      <c r="CMH165"/>
      <c r="CMI165"/>
      <c r="CMJ165"/>
      <c r="CMK165"/>
      <c r="CML165"/>
      <c r="CMM165"/>
      <c r="CMN165"/>
      <c r="CMO165"/>
      <c r="CMP165"/>
      <c r="CMQ165"/>
      <c r="CMR165"/>
      <c r="CMS165"/>
      <c r="CMT165"/>
      <c r="CMU165"/>
      <c r="CMV165"/>
      <c r="CMW165"/>
      <c r="CMX165"/>
      <c r="CMY165"/>
      <c r="CMZ165"/>
      <c r="CNA165"/>
      <c r="CNB165"/>
      <c r="CNC165"/>
      <c r="CND165"/>
      <c r="CNE165"/>
      <c r="CNF165"/>
      <c r="CNG165"/>
      <c r="CNH165"/>
      <c r="CNI165"/>
      <c r="CNJ165"/>
      <c r="CNK165"/>
      <c r="CNL165"/>
      <c r="CNM165"/>
      <c r="CNN165"/>
      <c r="CNO165"/>
      <c r="CNP165"/>
      <c r="CNQ165"/>
      <c r="CNR165"/>
      <c r="CNS165"/>
      <c r="CNT165"/>
      <c r="CNU165"/>
      <c r="CNV165"/>
      <c r="CNW165"/>
      <c r="CNX165"/>
      <c r="CNY165"/>
      <c r="CNZ165"/>
      <c r="COA165"/>
      <c r="COB165"/>
      <c r="COC165"/>
      <c r="COD165"/>
      <c r="COE165"/>
      <c r="COF165"/>
      <c r="COG165"/>
      <c r="COH165"/>
      <c r="COI165"/>
      <c r="COJ165"/>
      <c r="COK165"/>
      <c r="COL165"/>
      <c r="COM165"/>
      <c r="CON165"/>
      <c r="COO165"/>
      <c r="COP165"/>
      <c r="COQ165"/>
      <c r="COR165"/>
      <c r="COS165"/>
      <c r="COT165"/>
      <c r="COU165"/>
      <c r="COV165"/>
      <c r="COW165"/>
      <c r="COX165"/>
      <c r="COY165"/>
      <c r="COZ165"/>
      <c r="CPA165"/>
      <c r="CPB165"/>
      <c r="CPC165"/>
      <c r="CPD165"/>
      <c r="CPE165"/>
      <c r="CPF165"/>
      <c r="CPG165"/>
      <c r="CPH165"/>
      <c r="CPI165"/>
      <c r="CPJ165"/>
      <c r="CPK165"/>
      <c r="CPL165"/>
      <c r="CPM165"/>
      <c r="CPN165"/>
      <c r="CPO165"/>
      <c r="CPP165"/>
      <c r="CPQ165"/>
      <c r="CPR165"/>
      <c r="CPS165"/>
      <c r="CPT165"/>
      <c r="CPU165"/>
      <c r="CPV165"/>
      <c r="CPW165"/>
      <c r="CPX165"/>
      <c r="CPY165"/>
      <c r="CPZ165"/>
      <c r="CQA165"/>
      <c r="CQB165"/>
      <c r="CQC165"/>
      <c r="CQD165"/>
      <c r="CQE165"/>
      <c r="CQF165"/>
      <c r="CQG165"/>
      <c r="CQH165"/>
      <c r="CQI165"/>
      <c r="CQJ165"/>
      <c r="CQK165"/>
      <c r="CQL165"/>
      <c r="CQM165"/>
      <c r="CQN165"/>
      <c r="CQO165"/>
      <c r="CQP165"/>
      <c r="CQQ165"/>
      <c r="CQR165"/>
      <c r="CQS165"/>
      <c r="CQT165"/>
      <c r="CQU165"/>
      <c r="CQV165"/>
      <c r="CQW165"/>
      <c r="CQX165"/>
      <c r="CQY165"/>
      <c r="CQZ165"/>
      <c r="CRA165"/>
      <c r="CRB165"/>
      <c r="CRC165"/>
      <c r="CRD165"/>
      <c r="CRE165"/>
      <c r="CRF165"/>
      <c r="CRG165"/>
      <c r="CRH165"/>
      <c r="CRI165"/>
      <c r="CRJ165"/>
      <c r="CRK165"/>
      <c r="CRL165"/>
      <c r="CRM165"/>
      <c r="CRN165"/>
      <c r="CRO165"/>
      <c r="CRP165"/>
      <c r="CRQ165"/>
      <c r="CRR165"/>
      <c r="CRS165"/>
      <c r="CRT165"/>
      <c r="CRU165"/>
      <c r="CRV165"/>
      <c r="CRW165"/>
      <c r="CRX165"/>
      <c r="CRY165"/>
      <c r="CRZ165"/>
      <c r="CSA165"/>
      <c r="CSB165"/>
      <c r="CSC165"/>
      <c r="CSD165"/>
      <c r="CSE165"/>
      <c r="CSF165"/>
      <c r="CSG165"/>
      <c r="CSH165"/>
      <c r="CSI165"/>
      <c r="CSJ165"/>
      <c r="CSK165"/>
      <c r="CSL165"/>
      <c r="CSM165"/>
      <c r="CSN165"/>
      <c r="CSO165"/>
      <c r="CSP165"/>
      <c r="CSQ165"/>
      <c r="CSR165"/>
      <c r="CSS165"/>
      <c r="CST165"/>
      <c r="CSU165"/>
      <c r="CSV165"/>
      <c r="CSW165"/>
      <c r="CSX165"/>
      <c r="CSY165"/>
      <c r="CSZ165"/>
      <c r="CTA165"/>
      <c r="CTB165"/>
      <c r="CTC165"/>
      <c r="CTD165"/>
      <c r="CTE165"/>
      <c r="CTF165"/>
      <c r="CTG165"/>
      <c r="CTH165"/>
      <c r="CTI165"/>
      <c r="CTJ165"/>
      <c r="CTK165"/>
      <c r="CTL165"/>
      <c r="CTM165"/>
      <c r="CTN165"/>
      <c r="CTO165"/>
      <c r="CTP165"/>
      <c r="CTQ165"/>
      <c r="CTR165"/>
      <c r="CTS165"/>
      <c r="CTT165"/>
      <c r="CTU165"/>
      <c r="CTV165"/>
      <c r="CTW165"/>
      <c r="CTX165"/>
      <c r="CTY165"/>
      <c r="CTZ165"/>
      <c r="CUA165"/>
      <c r="CUB165"/>
      <c r="CUC165"/>
      <c r="CUD165"/>
      <c r="CUE165"/>
      <c r="CUF165"/>
      <c r="CUG165"/>
      <c r="CUH165"/>
      <c r="CUI165"/>
      <c r="CUJ165"/>
      <c r="CUK165"/>
      <c r="CUL165"/>
      <c r="CUM165"/>
      <c r="CUN165"/>
      <c r="CUO165"/>
      <c r="CUP165"/>
      <c r="CUQ165"/>
      <c r="CUR165"/>
      <c r="CUS165"/>
      <c r="CUT165"/>
      <c r="CUU165"/>
      <c r="CUV165"/>
      <c r="CUW165"/>
      <c r="CUX165"/>
      <c r="CUY165"/>
      <c r="CUZ165"/>
      <c r="CVA165"/>
      <c r="CVB165"/>
      <c r="CVC165"/>
      <c r="CVD165"/>
      <c r="CVE165"/>
      <c r="CVF165"/>
      <c r="CVG165"/>
      <c r="CVH165"/>
      <c r="CVI165"/>
      <c r="CVJ165"/>
      <c r="CVK165"/>
      <c r="CVL165"/>
      <c r="CVM165"/>
      <c r="CVN165"/>
      <c r="CVO165"/>
      <c r="CVP165"/>
      <c r="CVQ165"/>
      <c r="CVR165"/>
      <c r="CVS165"/>
      <c r="CVT165"/>
      <c r="CVU165"/>
      <c r="CVV165"/>
      <c r="CVW165"/>
      <c r="CVX165"/>
      <c r="CVY165"/>
      <c r="CVZ165"/>
      <c r="CWA165"/>
      <c r="CWB165"/>
      <c r="CWC165"/>
      <c r="CWD165"/>
      <c r="CWE165"/>
      <c r="CWF165"/>
      <c r="CWG165"/>
      <c r="CWH165"/>
      <c r="CWI165"/>
      <c r="CWJ165"/>
      <c r="CWK165"/>
      <c r="CWL165"/>
      <c r="CWM165"/>
      <c r="CWN165"/>
      <c r="CWO165"/>
      <c r="CWP165"/>
      <c r="CWQ165"/>
      <c r="CWR165"/>
      <c r="CWS165"/>
      <c r="CWT165"/>
      <c r="CWU165"/>
      <c r="CWV165"/>
      <c r="CWW165"/>
      <c r="CWX165"/>
      <c r="CWY165"/>
      <c r="CWZ165"/>
      <c r="CXA165"/>
      <c r="CXB165"/>
      <c r="CXC165"/>
      <c r="CXD165"/>
      <c r="CXE165"/>
      <c r="CXF165"/>
      <c r="CXG165"/>
      <c r="CXH165"/>
      <c r="CXI165"/>
      <c r="CXJ165"/>
      <c r="CXK165"/>
      <c r="CXL165"/>
      <c r="CXM165"/>
      <c r="CXN165"/>
      <c r="CXO165"/>
      <c r="CXP165"/>
      <c r="CXQ165"/>
      <c r="CXR165"/>
      <c r="CXS165"/>
      <c r="CXT165"/>
      <c r="CXU165"/>
      <c r="CXV165"/>
      <c r="CXW165"/>
      <c r="CXX165"/>
      <c r="CXY165"/>
      <c r="CXZ165"/>
      <c r="CYA165"/>
      <c r="CYB165"/>
      <c r="CYC165"/>
      <c r="CYD165"/>
      <c r="CYE165"/>
      <c r="CYF165"/>
      <c r="CYG165"/>
      <c r="CYH165"/>
      <c r="CYI165"/>
      <c r="CYJ165"/>
      <c r="CYK165"/>
      <c r="CYL165"/>
      <c r="CYM165"/>
      <c r="CYN165"/>
      <c r="CYO165"/>
      <c r="CYP165"/>
      <c r="CYQ165"/>
      <c r="CYR165"/>
      <c r="CYS165"/>
      <c r="CYT165"/>
      <c r="CYU165"/>
      <c r="CYV165"/>
      <c r="CYW165"/>
      <c r="CYX165"/>
      <c r="CYY165"/>
      <c r="CYZ165"/>
      <c r="CZA165"/>
      <c r="CZB165"/>
      <c r="CZC165"/>
      <c r="CZD165"/>
      <c r="CZE165"/>
      <c r="CZF165"/>
      <c r="CZG165"/>
      <c r="CZH165"/>
      <c r="CZI165"/>
      <c r="CZJ165"/>
      <c r="CZK165"/>
      <c r="CZL165"/>
      <c r="CZM165"/>
      <c r="CZN165"/>
      <c r="CZO165"/>
      <c r="CZP165"/>
      <c r="CZQ165"/>
      <c r="CZR165"/>
      <c r="CZS165"/>
      <c r="CZT165"/>
      <c r="CZU165"/>
      <c r="CZV165"/>
      <c r="CZW165"/>
      <c r="CZX165"/>
      <c r="CZY165"/>
      <c r="CZZ165"/>
      <c r="DAA165"/>
      <c r="DAB165"/>
      <c r="DAC165"/>
      <c r="DAD165"/>
      <c r="DAE165"/>
      <c r="DAF165"/>
      <c r="DAG165"/>
      <c r="DAH165"/>
      <c r="DAI165"/>
      <c r="DAJ165"/>
      <c r="DAK165"/>
      <c r="DAL165"/>
      <c r="DAM165"/>
      <c r="DAN165"/>
      <c r="DAO165"/>
      <c r="DAP165"/>
      <c r="DAQ165"/>
      <c r="DAR165"/>
      <c r="DAS165"/>
      <c r="DAT165"/>
      <c r="DAU165"/>
      <c r="DAV165"/>
      <c r="DAW165"/>
      <c r="DAX165"/>
      <c r="DAY165"/>
      <c r="DAZ165"/>
      <c r="DBA165"/>
      <c r="DBB165"/>
      <c r="DBC165"/>
      <c r="DBD165"/>
      <c r="DBE165"/>
      <c r="DBF165"/>
      <c r="DBG165"/>
      <c r="DBH165"/>
      <c r="DBI165"/>
      <c r="DBJ165"/>
      <c r="DBK165"/>
      <c r="DBL165"/>
      <c r="DBM165"/>
      <c r="DBN165"/>
      <c r="DBO165"/>
      <c r="DBP165"/>
      <c r="DBQ165"/>
      <c r="DBR165"/>
      <c r="DBS165"/>
      <c r="DBT165"/>
      <c r="DBU165"/>
      <c r="DBV165"/>
      <c r="DBW165"/>
      <c r="DBX165"/>
      <c r="DBY165"/>
      <c r="DBZ165"/>
      <c r="DCA165"/>
      <c r="DCB165"/>
      <c r="DCC165"/>
      <c r="DCD165"/>
      <c r="DCE165"/>
      <c r="DCF165"/>
      <c r="DCG165"/>
      <c r="DCH165"/>
      <c r="DCI165"/>
      <c r="DCJ165"/>
      <c r="DCK165"/>
      <c r="DCL165"/>
      <c r="DCM165"/>
      <c r="DCN165"/>
      <c r="DCO165"/>
      <c r="DCP165"/>
      <c r="DCQ165"/>
      <c r="DCR165"/>
      <c r="DCS165"/>
      <c r="DCT165"/>
      <c r="DCU165"/>
      <c r="DCV165"/>
      <c r="DCW165"/>
      <c r="DCX165"/>
      <c r="DCY165"/>
      <c r="DCZ165"/>
      <c r="DDA165"/>
      <c r="DDB165"/>
      <c r="DDC165"/>
      <c r="DDD165"/>
      <c r="DDE165"/>
      <c r="DDF165"/>
      <c r="DDG165"/>
      <c r="DDH165"/>
      <c r="DDI165"/>
      <c r="DDJ165"/>
      <c r="DDK165"/>
      <c r="DDL165"/>
      <c r="DDM165"/>
      <c r="DDN165"/>
      <c r="DDO165"/>
      <c r="DDP165"/>
      <c r="DDQ165"/>
      <c r="DDR165"/>
      <c r="DDS165"/>
      <c r="DDT165"/>
      <c r="DDU165"/>
      <c r="DDV165"/>
      <c r="DDW165"/>
      <c r="DDX165"/>
      <c r="DDY165"/>
      <c r="DDZ165"/>
      <c r="DEA165"/>
      <c r="DEB165"/>
      <c r="DEC165"/>
      <c r="DED165"/>
      <c r="DEE165"/>
      <c r="DEF165"/>
      <c r="DEG165"/>
      <c r="DEH165"/>
      <c r="DEI165"/>
      <c r="DEJ165"/>
      <c r="DEK165"/>
      <c r="DEL165"/>
      <c r="DEM165"/>
      <c r="DEN165"/>
      <c r="DEO165"/>
      <c r="DEP165"/>
      <c r="DEQ165"/>
      <c r="DER165"/>
      <c r="DES165"/>
      <c r="DET165"/>
      <c r="DEU165"/>
      <c r="DEV165"/>
      <c r="DEW165"/>
      <c r="DEX165"/>
      <c r="DEY165"/>
      <c r="DEZ165"/>
      <c r="DFA165"/>
      <c r="DFB165"/>
      <c r="DFC165"/>
      <c r="DFD165"/>
      <c r="DFE165"/>
      <c r="DFF165"/>
      <c r="DFG165"/>
      <c r="DFH165"/>
      <c r="DFI165"/>
      <c r="DFJ165"/>
      <c r="DFK165"/>
      <c r="DFL165"/>
      <c r="DFM165"/>
      <c r="DFN165"/>
      <c r="DFO165"/>
      <c r="DFP165"/>
      <c r="DFQ165"/>
      <c r="DFR165"/>
      <c r="DFS165"/>
      <c r="DFT165"/>
      <c r="DFU165"/>
      <c r="DFV165"/>
      <c r="DFW165"/>
      <c r="DFX165"/>
      <c r="DFY165"/>
      <c r="DFZ165"/>
      <c r="DGA165"/>
      <c r="DGB165"/>
      <c r="DGC165"/>
      <c r="DGD165"/>
      <c r="DGE165"/>
      <c r="DGF165"/>
      <c r="DGG165"/>
      <c r="DGH165"/>
      <c r="DGI165"/>
      <c r="DGJ165"/>
      <c r="DGK165"/>
      <c r="DGL165"/>
      <c r="DGM165"/>
      <c r="DGN165"/>
      <c r="DGO165"/>
      <c r="DGP165"/>
      <c r="DGQ165"/>
      <c r="DGR165"/>
      <c r="DGS165"/>
      <c r="DGT165"/>
      <c r="DGU165"/>
      <c r="DGV165"/>
      <c r="DGW165"/>
      <c r="DGX165"/>
      <c r="DGY165"/>
      <c r="DGZ165"/>
      <c r="DHA165"/>
      <c r="DHB165"/>
      <c r="DHC165"/>
      <c r="DHD165"/>
      <c r="DHE165"/>
      <c r="DHF165"/>
      <c r="DHG165"/>
      <c r="DHH165"/>
      <c r="DHI165"/>
      <c r="DHJ165"/>
      <c r="DHK165"/>
      <c r="DHL165"/>
      <c r="DHM165"/>
      <c r="DHN165"/>
      <c r="DHO165"/>
      <c r="DHP165"/>
      <c r="DHQ165"/>
      <c r="DHR165"/>
      <c r="DHS165"/>
      <c r="DHT165"/>
      <c r="DHU165"/>
      <c r="DHV165"/>
      <c r="DHW165"/>
      <c r="DHX165"/>
      <c r="DHY165"/>
      <c r="DHZ165"/>
      <c r="DIA165"/>
      <c r="DIB165"/>
      <c r="DIC165"/>
      <c r="DID165"/>
      <c r="DIE165"/>
      <c r="DIF165"/>
      <c r="DIG165"/>
      <c r="DIH165"/>
      <c r="DII165"/>
      <c r="DIJ165"/>
      <c r="DIK165"/>
      <c r="DIL165"/>
      <c r="DIM165"/>
      <c r="DIN165"/>
      <c r="DIO165"/>
      <c r="DIP165"/>
      <c r="DIQ165"/>
      <c r="DIR165"/>
      <c r="DIS165"/>
      <c r="DIT165"/>
      <c r="DIU165"/>
      <c r="DIV165"/>
      <c r="DIW165"/>
      <c r="DIX165"/>
      <c r="DIY165"/>
      <c r="DIZ165"/>
      <c r="DJA165"/>
      <c r="DJB165"/>
      <c r="DJC165"/>
      <c r="DJD165"/>
      <c r="DJE165"/>
      <c r="DJF165"/>
      <c r="DJG165"/>
      <c r="DJH165"/>
      <c r="DJI165"/>
      <c r="DJJ165"/>
      <c r="DJK165"/>
      <c r="DJL165"/>
      <c r="DJM165"/>
      <c r="DJN165"/>
      <c r="DJO165"/>
      <c r="DJP165"/>
      <c r="DJQ165"/>
      <c r="DJR165"/>
      <c r="DJS165"/>
      <c r="DJT165"/>
      <c r="DJU165"/>
      <c r="DJV165"/>
      <c r="DJW165"/>
      <c r="DJX165"/>
      <c r="DJY165"/>
      <c r="DJZ165"/>
      <c r="DKA165"/>
      <c r="DKB165"/>
      <c r="DKC165"/>
      <c r="DKD165"/>
      <c r="DKE165"/>
      <c r="DKF165"/>
      <c r="DKG165"/>
      <c r="DKH165"/>
      <c r="DKI165"/>
      <c r="DKJ165"/>
      <c r="DKK165"/>
      <c r="DKL165"/>
      <c r="DKM165"/>
      <c r="DKN165"/>
      <c r="DKO165"/>
      <c r="DKP165"/>
      <c r="DKQ165"/>
      <c r="DKR165"/>
      <c r="DKS165"/>
      <c r="DKT165"/>
      <c r="DKU165"/>
      <c r="DKV165"/>
      <c r="DKW165"/>
      <c r="DKX165"/>
      <c r="DKY165"/>
      <c r="DKZ165"/>
      <c r="DLA165"/>
      <c r="DLB165"/>
      <c r="DLC165"/>
      <c r="DLD165"/>
      <c r="DLE165"/>
      <c r="DLF165"/>
      <c r="DLG165"/>
      <c r="DLH165"/>
      <c r="DLI165"/>
      <c r="DLJ165"/>
      <c r="DLK165"/>
      <c r="DLL165"/>
      <c r="DLM165"/>
      <c r="DLN165"/>
      <c r="DLO165"/>
      <c r="DLP165"/>
      <c r="DLQ165"/>
      <c r="DLR165"/>
      <c r="DLS165"/>
      <c r="DLT165"/>
      <c r="DLU165"/>
      <c r="DLV165"/>
      <c r="DLW165"/>
      <c r="DLX165"/>
      <c r="DLY165"/>
      <c r="DLZ165"/>
      <c r="DMA165"/>
      <c r="DMB165"/>
      <c r="DMC165"/>
      <c r="DMD165"/>
      <c r="DME165"/>
      <c r="DMF165"/>
      <c r="DMG165"/>
      <c r="DMH165"/>
      <c r="DMI165"/>
      <c r="DMJ165"/>
      <c r="DMK165"/>
      <c r="DML165"/>
      <c r="DMM165"/>
      <c r="DMN165"/>
      <c r="DMO165"/>
      <c r="DMP165"/>
      <c r="DMQ165"/>
      <c r="DMR165"/>
      <c r="DMS165"/>
      <c r="DMT165"/>
      <c r="DMU165"/>
      <c r="DMV165"/>
      <c r="DMW165"/>
      <c r="DMX165"/>
      <c r="DMY165"/>
      <c r="DMZ165"/>
      <c r="DNA165"/>
      <c r="DNB165"/>
      <c r="DNC165"/>
      <c r="DND165"/>
      <c r="DNE165"/>
      <c r="DNF165"/>
      <c r="DNG165"/>
      <c r="DNH165"/>
      <c r="DNI165"/>
      <c r="DNJ165"/>
      <c r="DNK165"/>
      <c r="DNL165"/>
      <c r="DNM165"/>
      <c r="DNN165"/>
      <c r="DNO165"/>
      <c r="DNP165"/>
      <c r="DNQ165"/>
      <c r="DNR165"/>
      <c r="DNS165"/>
      <c r="DNT165"/>
      <c r="DNU165"/>
      <c r="DNV165"/>
      <c r="DNW165"/>
      <c r="DNX165"/>
      <c r="DNY165"/>
      <c r="DNZ165"/>
      <c r="DOA165"/>
      <c r="DOB165"/>
      <c r="DOC165"/>
      <c r="DOD165"/>
      <c r="DOE165"/>
      <c r="DOF165"/>
      <c r="DOG165"/>
      <c r="DOH165"/>
      <c r="DOI165"/>
      <c r="DOJ165"/>
      <c r="DOK165"/>
      <c r="DOL165"/>
      <c r="DOM165"/>
      <c r="DON165"/>
      <c r="DOO165"/>
      <c r="DOP165"/>
      <c r="DOQ165"/>
      <c r="DOR165"/>
      <c r="DOS165"/>
      <c r="DOT165"/>
      <c r="DOU165"/>
      <c r="DOV165"/>
      <c r="DOW165"/>
      <c r="DOX165"/>
      <c r="DOY165"/>
      <c r="DOZ165"/>
      <c r="DPA165"/>
      <c r="DPB165"/>
      <c r="DPC165"/>
      <c r="DPD165"/>
      <c r="DPE165"/>
      <c r="DPF165"/>
      <c r="DPG165"/>
      <c r="DPH165"/>
      <c r="DPI165"/>
      <c r="DPJ165"/>
      <c r="DPK165"/>
      <c r="DPL165"/>
      <c r="DPM165"/>
      <c r="DPN165"/>
      <c r="DPO165"/>
      <c r="DPP165"/>
      <c r="DPQ165"/>
      <c r="DPR165"/>
      <c r="DPS165"/>
      <c r="DPT165"/>
      <c r="DPU165"/>
      <c r="DPV165"/>
      <c r="DPW165"/>
      <c r="DPX165"/>
      <c r="DPY165"/>
      <c r="DPZ165"/>
      <c r="DQA165"/>
      <c r="DQB165"/>
      <c r="DQC165"/>
      <c r="DQD165"/>
      <c r="DQE165"/>
      <c r="DQF165"/>
      <c r="DQG165"/>
      <c r="DQH165"/>
      <c r="DQI165"/>
      <c r="DQJ165"/>
      <c r="DQK165"/>
      <c r="DQL165"/>
      <c r="DQM165"/>
      <c r="DQN165"/>
      <c r="DQO165"/>
      <c r="DQP165"/>
      <c r="DQQ165"/>
      <c r="DQR165"/>
      <c r="DQS165"/>
      <c r="DQT165"/>
      <c r="DQU165"/>
      <c r="DQV165"/>
      <c r="DQW165"/>
      <c r="DQX165"/>
      <c r="DQY165"/>
      <c r="DQZ165"/>
      <c r="DRA165"/>
      <c r="DRB165"/>
      <c r="DRC165"/>
      <c r="DRD165"/>
      <c r="DRE165"/>
      <c r="DRF165"/>
      <c r="DRG165"/>
      <c r="DRH165"/>
      <c r="DRI165"/>
      <c r="DRJ165"/>
      <c r="DRK165"/>
      <c r="DRL165"/>
      <c r="DRM165"/>
      <c r="DRN165"/>
      <c r="DRO165"/>
      <c r="DRP165"/>
      <c r="DRQ165"/>
      <c r="DRR165"/>
      <c r="DRS165"/>
      <c r="DRT165"/>
      <c r="DRU165"/>
      <c r="DRV165"/>
      <c r="DRW165"/>
      <c r="DRX165"/>
      <c r="DRY165"/>
      <c r="DRZ165"/>
      <c r="DSA165"/>
      <c r="DSB165"/>
      <c r="DSC165"/>
      <c r="DSD165"/>
      <c r="DSE165"/>
      <c r="DSF165"/>
      <c r="DSG165"/>
      <c r="DSH165"/>
      <c r="DSI165"/>
      <c r="DSJ165"/>
      <c r="DSK165"/>
      <c r="DSL165"/>
      <c r="DSM165"/>
      <c r="DSN165"/>
      <c r="DSO165"/>
      <c r="DSP165"/>
      <c r="DSQ165"/>
      <c r="DSR165"/>
      <c r="DSS165"/>
      <c r="DST165"/>
      <c r="DSU165"/>
      <c r="DSV165"/>
      <c r="DSW165"/>
      <c r="DSX165"/>
      <c r="DSY165"/>
      <c r="DSZ165"/>
      <c r="DTA165"/>
      <c r="DTB165"/>
      <c r="DTC165"/>
      <c r="DTD165"/>
      <c r="DTE165"/>
      <c r="DTF165"/>
      <c r="DTG165"/>
      <c r="DTH165"/>
      <c r="DTI165"/>
      <c r="DTJ165"/>
      <c r="DTK165"/>
      <c r="DTL165"/>
      <c r="DTM165"/>
      <c r="DTN165"/>
      <c r="DTO165"/>
      <c r="DTP165"/>
      <c r="DTQ165"/>
      <c r="DTR165"/>
      <c r="DTS165"/>
      <c r="DTT165"/>
      <c r="DTU165"/>
      <c r="DTV165"/>
      <c r="DTW165"/>
      <c r="DTX165"/>
      <c r="DTY165"/>
      <c r="DTZ165"/>
      <c r="DUA165"/>
      <c r="DUB165"/>
      <c r="DUC165"/>
      <c r="DUD165"/>
      <c r="DUE165"/>
      <c r="DUF165"/>
      <c r="DUG165"/>
      <c r="DUH165"/>
      <c r="DUI165"/>
      <c r="DUJ165"/>
      <c r="DUK165"/>
      <c r="DUL165"/>
      <c r="DUM165"/>
      <c r="DUN165"/>
      <c r="DUO165"/>
      <c r="DUP165"/>
      <c r="DUQ165"/>
      <c r="DUR165"/>
      <c r="DUS165"/>
      <c r="DUT165"/>
      <c r="DUU165"/>
      <c r="DUV165"/>
      <c r="DUW165"/>
      <c r="DUX165"/>
      <c r="DUY165"/>
      <c r="DUZ165"/>
      <c r="DVA165"/>
      <c r="DVB165"/>
      <c r="DVC165"/>
      <c r="DVD165"/>
      <c r="DVE165"/>
      <c r="DVF165"/>
      <c r="DVG165"/>
      <c r="DVH165"/>
      <c r="DVI165"/>
      <c r="DVJ165"/>
      <c r="DVK165"/>
      <c r="DVL165"/>
      <c r="DVM165"/>
      <c r="DVN165"/>
      <c r="DVO165"/>
      <c r="DVP165"/>
      <c r="DVQ165"/>
      <c r="DVR165"/>
      <c r="DVS165"/>
      <c r="DVT165"/>
      <c r="DVU165"/>
      <c r="DVV165"/>
      <c r="DVW165"/>
      <c r="DVX165"/>
      <c r="DVY165"/>
      <c r="DVZ165"/>
      <c r="DWA165"/>
      <c r="DWB165"/>
      <c r="DWC165"/>
      <c r="DWD165"/>
      <c r="DWE165"/>
      <c r="DWF165"/>
      <c r="DWG165"/>
      <c r="DWH165"/>
      <c r="DWI165"/>
      <c r="DWJ165"/>
      <c r="DWK165"/>
      <c r="DWL165"/>
      <c r="DWM165"/>
      <c r="DWN165"/>
      <c r="DWO165"/>
      <c r="DWP165"/>
      <c r="DWQ165"/>
      <c r="DWR165"/>
      <c r="DWS165"/>
      <c r="DWT165"/>
      <c r="DWU165"/>
      <c r="DWV165"/>
      <c r="DWW165"/>
      <c r="DWX165"/>
      <c r="DWY165"/>
      <c r="DWZ165"/>
      <c r="DXA165"/>
      <c r="DXB165"/>
      <c r="DXC165"/>
      <c r="DXD165"/>
      <c r="DXE165"/>
      <c r="DXF165"/>
      <c r="DXG165"/>
      <c r="DXH165"/>
      <c r="DXI165"/>
      <c r="DXJ165"/>
      <c r="DXK165"/>
      <c r="DXL165"/>
      <c r="DXM165"/>
      <c r="DXN165"/>
      <c r="DXO165"/>
      <c r="DXP165"/>
      <c r="DXQ165"/>
      <c r="DXR165"/>
      <c r="DXS165"/>
      <c r="DXT165"/>
      <c r="DXU165"/>
      <c r="DXV165"/>
      <c r="DXW165"/>
      <c r="DXX165"/>
      <c r="DXY165"/>
      <c r="DXZ165"/>
      <c r="DYA165"/>
      <c r="DYB165"/>
      <c r="DYC165"/>
      <c r="DYD165"/>
      <c r="DYE165"/>
      <c r="DYF165"/>
      <c r="DYG165"/>
      <c r="DYH165"/>
      <c r="DYI165"/>
      <c r="DYJ165"/>
      <c r="DYK165"/>
      <c r="DYL165"/>
      <c r="DYM165"/>
      <c r="DYN165"/>
      <c r="DYO165"/>
      <c r="DYP165"/>
      <c r="DYQ165"/>
      <c r="DYR165"/>
      <c r="DYS165"/>
      <c r="DYT165"/>
      <c r="DYU165"/>
      <c r="DYV165"/>
      <c r="DYW165"/>
      <c r="DYX165"/>
      <c r="DYY165"/>
      <c r="DYZ165"/>
      <c r="DZA165"/>
      <c r="DZB165"/>
      <c r="DZC165"/>
      <c r="DZD165"/>
      <c r="DZE165"/>
      <c r="DZF165"/>
      <c r="DZG165"/>
      <c r="DZH165"/>
      <c r="DZI165"/>
      <c r="DZJ165"/>
      <c r="DZK165"/>
      <c r="DZL165"/>
      <c r="DZM165"/>
      <c r="DZN165"/>
      <c r="DZO165"/>
      <c r="DZP165"/>
      <c r="DZQ165"/>
      <c r="DZR165"/>
      <c r="DZS165"/>
      <c r="DZT165"/>
      <c r="DZU165"/>
      <c r="DZV165"/>
      <c r="DZW165"/>
      <c r="DZX165"/>
      <c r="DZY165"/>
      <c r="DZZ165"/>
      <c r="EAA165"/>
      <c r="EAB165"/>
      <c r="EAC165"/>
      <c r="EAD165"/>
      <c r="EAE165"/>
      <c r="EAF165"/>
      <c r="EAG165"/>
      <c r="EAH165"/>
      <c r="EAI165"/>
      <c r="EAJ165"/>
      <c r="EAK165"/>
      <c r="EAL165"/>
      <c r="EAM165"/>
      <c r="EAN165"/>
      <c r="EAO165"/>
      <c r="EAP165"/>
      <c r="EAQ165"/>
      <c r="EAR165"/>
      <c r="EAS165"/>
      <c r="EAT165"/>
      <c r="EAU165"/>
      <c r="EAV165"/>
      <c r="EAW165"/>
      <c r="EAX165"/>
      <c r="EAY165"/>
      <c r="EAZ165"/>
      <c r="EBA165"/>
      <c r="EBB165"/>
      <c r="EBC165"/>
      <c r="EBD165"/>
      <c r="EBE165"/>
      <c r="EBF165"/>
      <c r="EBG165"/>
      <c r="EBH165"/>
      <c r="EBI165"/>
      <c r="EBJ165"/>
      <c r="EBK165"/>
      <c r="EBL165"/>
      <c r="EBM165"/>
      <c r="EBN165"/>
      <c r="EBO165"/>
      <c r="EBP165"/>
      <c r="EBQ165"/>
      <c r="EBR165"/>
      <c r="EBS165"/>
      <c r="EBT165"/>
      <c r="EBU165"/>
      <c r="EBV165"/>
      <c r="EBW165"/>
      <c r="EBX165"/>
      <c r="EBY165"/>
      <c r="EBZ165"/>
      <c r="ECA165"/>
      <c r="ECB165"/>
      <c r="ECC165"/>
      <c r="ECD165"/>
      <c r="ECE165"/>
      <c r="ECF165"/>
      <c r="ECG165"/>
      <c r="ECH165"/>
      <c r="ECI165"/>
      <c r="ECJ165"/>
      <c r="ECK165"/>
      <c r="ECL165"/>
      <c r="ECM165"/>
      <c r="ECN165"/>
      <c r="ECO165"/>
      <c r="ECP165"/>
      <c r="ECQ165"/>
      <c r="ECR165"/>
      <c r="ECS165"/>
      <c r="ECT165"/>
      <c r="ECU165"/>
      <c r="ECV165"/>
      <c r="ECW165"/>
      <c r="ECX165"/>
      <c r="ECY165"/>
      <c r="ECZ165"/>
      <c r="EDA165"/>
      <c r="EDB165"/>
      <c r="EDC165"/>
      <c r="EDD165"/>
      <c r="EDE165"/>
      <c r="EDF165"/>
      <c r="EDG165"/>
      <c r="EDH165"/>
      <c r="EDI165"/>
      <c r="EDJ165"/>
      <c r="EDK165"/>
      <c r="EDL165"/>
      <c r="EDM165"/>
      <c r="EDN165"/>
      <c r="EDO165"/>
      <c r="EDP165"/>
      <c r="EDQ165"/>
      <c r="EDR165"/>
      <c r="EDS165"/>
      <c r="EDT165"/>
      <c r="EDU165"/>
      <c r="EDV165"/>
      <c r="EDW165"/>
      <c r="EDX165"/>
      <c r="EDY165"/>
      <c r="EDZ165"/>
      <c r="EEA165"/>
      <c r="EEB165"/>
      <c r="EEC165"/>
      <c r="EED165"/>
      <c r="EEE165"/>
      <c r="EEF165"/>
      <c r="EEG165"/>
      <c r="EEH165"/>
      <c r="EEI165"/>
      <c r="EEJ165"/>
      <c r="EEK165"/>
      <c r="EEL165"/>
      <c r="EEM165"/>
      <c r="EEN165"/>
      <c r="EEO165"/>
      <c r="EEP165"/>
      <c r="EEQ165"/>
      <c r="EER165"/>
      <c r="EES165"/>
      <c r="EET165"/>
      <c r="EEU165"/>
      <c r="EEV165"/>
      <c r="EEW165"/>
      <c r="EEX165"/>
      <c r="EEY165"/>
      <c r="EEZ165"/>
      <c r="EFA165"/>
      <c r="EFB165"/>
      <c r="EFC165"/>
      <c r="EFD165"/>
      <c r="EFE165"/>
      <c r="EFF165"/>
      <c r="EFG165"/>
      <c r="EFH165"/>
      <c r="EFI165"/>
      <c r="EFJ165"/>
      <c r="EFK165"/>
      <c r="EFL165"/>
      <c r="EFM165"/>
      <c r="EFN165"/>
      <c r="EFO165"/>
      <c r="EFP165"/>
      <c r="EFQ165"/>
      <c r="EFR165"/>
      <c r="EFS165"/>
      <c r="EFT165"/>
      <c r="EFU165"/>
      <c r="EFV165"/>
      <c r="EFW165"/>
      <c r="EFX165"/>
      <c r="EFY165"/>
      <c r="EFZ165"/>
      <c r="EGA165"/>
      <c r="EGB165"/>
      <c r="EGC165"/>
      <c r="EGD165"/>
      <c r="EGE165"/>
      <c r="EGF165"/>
      <c r="EGG165"/>
      <c r="EGH165"/>
      <c r="EGI165"/>
      <c r="EGJ165"/>
      <c r="EGK165"/>
      <c r="EGL165"/>
      <c r="EGM165"/>
      <c r="EGN165"/>
      <c r="EGO165"/>
      <c r="EGP165"/>
      <c r="EGQ165"/>
      <c r="EGR165"/>
      <c r="EGS165"/>
      <c r="EGT165"/>
      <c r="EGU165"/>
      <c r="EGV165"/>
      <c r="EGW165"/>
      <c r="EGX165"/>
      <c r="EGY165"/>
      <c r="EGZ165"/>
      <c r="EHA165"/>
      <c r="EHB165"/>
      <c r="EHC165"/>
      <c r="EHD165"/>
      <c r="EHE165"/>
      <c r="EHF165"/>
      <c r="EHG165"/>
      <c r="EHH165"/>
      <c r="EHI165"/>
      <c r="EHJ165"/>
      <c r="EHK165"/>
      <c r="EHL165"/>
      <c r="EHM165"/>
      <c r="EHN165"/>
      <c r="EHO165"/>
      <c r="EHP165"/>
      <c r="EHQ165"/>
      <c r="EHR165"/>
      <c r="EHS165"/>
      <c r="EHT165"/>
      <c r="EHU165"/>
      <c r="EHV165"/>
      <c r="EHW165"/>
      <c r="EHX165"/>
      <c r="EHY165"/>
      <c r="EHZ165"/>
      <c r="EIA165"/>
      <c r="EIB165"/>
      <c r="EIC165"/>
      <c r="EID165"/>
      <c r="EIE165"/>
      <c r="EIF165"/>
      <c r="EIG165"/>
      <c r="EIH165"/>
      <c r="EII165"/>
      <c r="EIJ165"/>
      <c r="EIK165"/>
      <c r="EIL165"/>
      <c r="EIM165"/>
      <c r="EIN165"/>
      <c r="EIO165"/>
      <c r="EIP165"/>
      <c r="EIQ165"/>
      <c r="EIR165"/>
      <c r="EIS165"/>
      <c r="EIT165"/>
      <c r="EIU165"/>
      <c r="EIV165"/>
      <c r="EIW165"/>
      <c r="EIX165"/>
      <c r="EIY165"/>
      <c r="EIZ165"/>
      <c r="EJA165"/>
      <c r="EJB165"/>
      <c r="EJC165"/>
      <c r="EJD165"/>
      <c r="EJE165"/>
      <c r="EJF165"/>
      <c r="EJG165"/>
      <c r="EJH165"/>
      <c r="EJI165"/>
      <c r="EJJ165"/>
      <c r="EJK165"/>
      <c r="EJL165"/>
      <c r="EJM165"/>
      <c r="EJN165"/>
      <c r="EJO165"/>
      <c r="EJP165"/>
      <c r="EJQ165"/>
      <c r="EJR165"/>
      <c r="EJS165"/>
      <c r="EJT165"/>
      <c r="EJU165"/>
      <c r="EJV165"/>
      <c r="EJW165"/>
      <c r="EJX165"/>
      <c r="EJY165"/>
      <c r="EJZ165"/>
      <c r="EKA165"/>
      <c r="EKB165"/>
      <c r="EKC165"/>
      <c r="EKD165"/>
      <c r="EKE165"/>
      <c r="EKF165"/>
      <c r="EKG165"/>
      <c r="EKH165"/>
      <c r="EKI165"/>
      <c r="EKJ165"/>
      <c r="EKK165"/>
      <c r="EKL165"/>
      <c r="EKM165"/>
      <c r="EKN165"/>
      <c r="EKO165"/>
      <c r="EKP165"/>
      <c r="EKQ165"/>
      <c r="EKR165"/>
      <c r="EKS165"/>
      <c r="EKT165"/>
      <c r="EKU165"/>
      <c r="EKV165"/>
      <c r="EKW165"/>
      <c r="EKX165"/>
      <c r="EKY165"/>
      <c r="EKZ165"/>
      <c r="ELA165"/>
      <c r="ELB165"/>
      <c r="ELC165"/>
      <c r="ELD165"/>
      <c r="ELE165"/>
      <c r="ELF165"/>
      <c r="ELG165"/>
      <c r="ELH165"/>
      <c r="ELI165"/>
      <c r="ELJ165"/>
      <c r="ELK165"/>
      <c r="ELL165"/>
      <c r="ELM165"/>
      <c r="ELN165"/>
      <c r="ELO165"/>
      <c r="ELP165"/>
      <c r="ELQ165"/>
      <c r="ELR165"/>
      <c r="ELS165"/>
      <c r="ELT165"/>
      <c r="ELU165"/>
      <c r="ELV165"/>
      <c r="ELW165"/>
      <c r="ELX165"/>
      <c r="ELY165"/>
      <c r="ELZ165"/>
      <c r="EMA165"/>
      <c r="EMB165"/>
      <c r="EMC165"/>
      <c r="EMD165"/>
      <c r="EME165"/>
      <c r="EMF165"/>
      <c r="EMG165"/>
      <c r="EMH165"/>
      <c r="EMI165"/>
      <c r="EMJ165"/>
      <c r="EMK165"/>
      <c r="EML165"/>
      <c r="EMM165"/>
      <c r="EMN165"/>
      <c r="EMO165"/>
      <c r="EMP165"/>
      <c r="EMQ165"/>
      <c r="EMR165"/>
      <c r="EMS165"/>
      <c r="EMT165"/>
      <c r="EMU165"/>
      <c r="EMV165"/>
      <c r="EMW165"/>
      <c r="EMX165"/>
      <c r="EMY165"/>
      <c r="EMZ165"/>
      <c r="ENA165"/>
      <c r="ENB165"/>
      <c r="ENC165"/>
      <c r="END165"/>
      <c r="ENE165"/>
      <c r="ENF165"/>
      <c r="ENG165"/>
      <c r="ENH165"/>
      <c r="ENI165"/>
      <c r="ENJ165"/>
      <c r="ENK165"/>
      <c r="ENL165"/>
      <c r="ENM165"/>
      <c r="ENN165"/>
      <c r="ENO165"/>
      <c r="ENP165"/>
      <c r="ENQ165"/>
      <c r="ENR165"/>
      <c r="ENS165"/>
      <c r="ENT165"/>
      <c r="ENU165"/>
      <c r="ENV165"/>
      <c r="ENW165"/>
      <c r="ENX165"/>
      <c r="ENY165"/>
      <c r="ENZ165"/>
      <c r="EOA165"/>
      <c r="EOB165"/>
      <c r="EOC165"/>
      <c r="EOD165"/>
      <c r="EOE165"/>
      <c r="EOF165"/>
      <c r="EOG165"/>
      <c r="EOH165"/>
      <c r="EOI165"/>
      <c r="EOJ165"/>
      <c r="EOK165"/>
      <c r="EOL165"/>
      <c r="EOM165"/>
      <c r="EON165"/>
      <c r="EOO165"/>
      <c r="EOP165"/>
      <c r="EOQ165"/>
      <c r="EOR165"/>
      <c r="EOS165"/>
      <c r="EOT165"/>
      <c r="EOU165"/>
      <c r="EOV165"/>
      <c r="EOW165"/>
      <c r="EOX165"/>
      <c r="EOY165"/>
      <c r="EOZ165"/>
      <c r="EPA165"/>
      <c r="EPB165"/>
      <c r="EPC165"/>
      <c r="EPD165"/>
      <c r="EPE165"/>
      <c r="EPF165"/>
      <c r="EPG165"/>
      <c r="EPH165"/>
      <c r="EPI165"/>
      <c r="EPJ165"/>
      <c r="EPK165"/>
      <c r="EPL165"/>
      <c r="EPM165"/>
      <c r="EPN165"/>
      <c r="EPO165"/>
      <c r="EPP165"/>
      <c r="EPQ165"/>
      <c r="EPR165"/>
      <c r="EPS165"/>
      <c r="EPT165"/>
      <c r="EPU165"/>
      <c r="EPV165"/>
      <c r="EPW165"/>
      <c r="EPX165"/>
      <c r="EPY165"/>
      <c r="EPZ165"/>
      <c r="EQA165"/>
      <c r="EQB165"/>
      <c r="EQC165"/>
      <c r="EQD165"/>
      <c r="EQE165"/>
      <c r="EQF165"/>
      <c r="EQG165"/>
      <c r="EQH165"/>
      <c r="EQI165"/>
      <c r="EQJ165"/>
      <c r="EQK165"/>
      <c r="EQL165"/>
      <c r="EQM165"/>
      <c r="EQN165"/>
      <c r="EQO165"/>
      <c r="EQP165"/>
      <c r="EQQ165"/>
      <c r="EQR165"/>
      <c r="EQS165"/>
      <c r="EQT165"/>
      <c r="EQU165"/>
      <c r="EQV165"/>
      <c r="EQW165"/>
      <c r="EQX165"/>
      <c r="EQY165"/>
      <c r="EQZ165"/>
      <c r="ERA165"/>
      <c r="ERB165"/>
      <c r="ERC165"/>
      <c r="ERD165"/>
      <c r="ERE165"/>
      <c r="ERF165"/>
      <c r="ERG165"/>
      <c r="ERH165"/>
      <c r="ERI165"/>
      <c r="ERJ165"/>
      <c r="ERK165"/>
      <c r="ERL165"/>
      <c r="ERM165"/>
      <c r="ERN165"/>
      <c r="ERO165"/>
      <c r="ERP165"/>
      <c r="ERQ165"/>
      <c r="ERR165"/>
      <c r="ERS165"/>
      <c r="ERT165"/>
      <c r="ERU165"/>
      <c r="ERV165"/>
      <c r="ERW165"/>
      <c r="ERX165"/>
      <c r="ERY165"/>
      <c r="ERZ165"/>
      <c r="ESA165"/>
      <c r="ESB165"/>
      <c r="ESC165"/>
      <c r="ESD165"/>
      <c r="ESE165"/>
      <c r="ESF165"/>
      <c r="ESG165"/>
      <c r="ESH165"/>
      <c r="ESI165"/>
      <c r="ESJ165"/>
      <c r="ESK165"/>
      <c r="ESL165"/>
      <c r="ESM165"/>
      <c r="ESN165"/>
      <c r="ESO165"/>
      <c r="ESP165"/>
      <c r="ESQ165"/>
      <c r="ESR165"/>
      <c r="ESS165"/>
      <c r="EST165"/>
      <c r="ESU165"/>
      <c r="ESV165"/>
      <c r="ESW165"/>
      <c r="ESX165"/>
      <c r="ESY165"/>
      <c r="ESZ165"/>
      <c r="ETA165"/>
      <c r="ETB165"/>
      <c r="ETC165"/>
      <c r="ETD165"/>
      <c r="ETE165"/>
      <c r="ETF165"/>
      <c r="ETG165"/>
      <c r="ETH165"/>
      <c r="ETI165"/>
      <c r="ETJ165"/>
      <c r="ETK165"/>
      <c r="ETL165"/>
      <c r="ETM165"/>
      <c r="ETN165"/>
      <c r="ETO165"/>
      <c r="ETP165"/>
      <c r="ETQ165"/>
      <c r="ETR165"/>
      <c r="ETS165"/>
      <c r="ETT165"/>
      <c r="ETU165"/>
      <c r="ETV165"/>
      <c r="ETW165"/>
      <c r="ETX165"/>
      <c r="ETY165"/>
      <c r="ETZ165"/>
      <c r="EUA165"/>
      <c r="EUB165"/>
      <c r="EUC165"/>
      <c r="EUD165"/>
      <c r="EUE165"/>
      <c r="EUF165"/>
      <c r="EUG165"/>
      <c r="EUH165"/>
      <c r="EUI165"/>
      <c r="EUJ165"/>
      <c r="EUK165"/>
      <c r="EUL165"/>
      <c r="EUM165"/>
      <c r="EUN165"/>
      <c r="EUO165"/>
      <c r="EUP165"/>
      <c r="EUQ165"/>
      <c r="EUR165"/>
      <c r="EUS165"/>
      <c r="EUT165"/>
      <c r="EUU165"/>
      <c r="EUV165"/>
      <c r="EUW165"/>
      <c r="EUX165"/>
      <c r="EUY165"/>
      <c r="EUZ165"/>
      <c r="EVA165"/>
      <c r="EVB165"/>
      <c r="EVC165"/>
      <c r="EVD165"/>
      <c r="EVE165"/>
      <c r="EVF165"/>
      <c r="EVG165"/>
      <c r="EVH165"/>
      <c r="EVI165"/>
      <c r="EVJ165"/>
      <c r="EVK165"/>
      <c r="EVL165"/>
      <c r="EVM165"/>
      <c r="EVN165"/>
      <c r="EVO165"/>
      <c r="EVP165"/>
      <c r="EVQ165"/>
      <c r="EVR165"/>
      <c r="EVS165"/>
      <c r="EVT165"/>
      <c r="EVU165"/>
      <c r="EVV165"/>
      <c r="EVW165"/>
      <c r="EVX165"/>
      <c r="EVY165"/>
      <c r="EVZ165"/>
      <c r="EWA165"/>
      <c r="EWB165"/>
      <c r="EWC165"/>
      <c r="EWD165"/>
      <c r="EWE165"/>
      <c r="EWF165"/>
      <c r="EWG165"/>
      <c r="EWH165"/>
      <c r="EWI165"/>
      <c r="EWJ165"/>
      <c r="EWK165"/>
      <c r="EWL165"/>
      <c r="EWM165"/>
      <c r="EWN165"/>
      <c r="EWO165"/>
      <c r="EWP165"/>
      <c r="EWQ165"/>
      <c r="EWR165"/>
      <c r="EWS165"/>
      <c r="EWT165"/>
      <c r="EWU165"/>
      <c r="EWV165"/>
      <c r="EWW165"/>
      <c r="EWX165"/>
      <c r="EWY165"/>
      <c r="EWZ165"/>
      <c r="EXA165"/>
      <c r="EXB165"/>
      <c r="EXC165"/>
      <c r="EXD165"/>
      <c r="EXE165"/>
      <c r="EXF165"/>
      <c r="EXG165"/>
      <c r="EXH165"/>
      <c r="EXI165"/>
      <c r="EXJ165"/>
      <c r="EXK165"/>
      <c r="EXL165"/>
      <c r="EXM165"/>
      <c r="EXN165"/>
      <c r="EXO165"/>
      <c r="EXP165"/>
      <c r="EXQ165"/>
      <c r="EXR165"/>
      <c r="EXS165"/>
      <c r="EXT165"/>
      <c r="EXU165"/>
      <c r="EXV165"/>
      <c r="EXW165"/>
      <c r="EXX165"/>
      <c r="EXY165"/>
      <c r="EXZ165"/>
      <c r="EYA165"/>
      <c r="EYB165"/>
      <c r="EYC165"/>
      <c r="EYD165"/>
      <c r="EYE165"/>
      <c r="EYF165"/>
      <c r="EYG165"/>
      <c r="EYH165"/>
      <c r="EYI165"/>
      <c r="EYJ165"/>
      <c r="EYK165"/>
      <c r="EYL165"/>
      <c r="EYM165"/>
      <c r="EYN165"/>
      <c r="EYO165"/>
      <c r="EYP165"/>
      <c r="EYQ165"/>
      <c r="EYR165"/>
      <c r="EYS165"/>
      <c r="EYT165"/>
      <c r="EYU165"/>
      <c r="EYV165"/>
      <c r="EYW165"/>
      <c r="EYX165"/>
      <c r="EYY165"/>
      <c r="EYZ165"/>
      <c r="EZA165"/>
      <c r="EZB165"/>
      <c r="EZC165"/>
      <c r="EZD165"/>
      <c r="EZE165"/>
      <c r="EZF165"/>
      <c r="EZG165"/>
      <c r="EZH165"/>
      <c r="EZI165"/>
      <c r="EZJ165"/>
      <c r="EZK165"/>
      <c r="EZL165"/>
      <c r="EZM165"/>
      <c r="EZN165"/>
      <c r="EZO165"/>
      <c r="EZP165"/>
      <c r="EZQ165"/>
      <c r="EZR165"/>
      <c r="EZS165"/>
      <c r="EZT165"/>
      <c r="EZU165"/>
      <c r="EZV165"/>
      <c r="EZW165"/>
      <c r="EZX165"/>
      <c r="EZY165"/>
      <c r="EZZ165"/>
      <c r="FAA165"/>
      <c r="FAB165"/>
      <c r="FAC165"/>
      <c r="FAD165"/>
      <c r="FAE165"/>
      <c r="FAF165"/>
      <c r="FAG165"/>
      <c r="FAH165"/>
      <c r="FAI165"/>
      <c r="FAJ165"/>
      <c r="FAK165"/>
      <c r="FAL165"/>
      <c r="FAM165"/>
      <c r="FAN165"/>
      <c r="FAO165"/>
      <c r="FAP165"/>
      <c r="FAQ165"/>
      <c r="FAR165"/>
      <c r="FAS165"/>
      <c r="FAT165"/>
      <c r="FAU165"/>
      <c r="FAV165"/>
      <c r="FAW165"/>
      <c r="FAX165"/>
      <c r="FAY165"/>
      <c r="FAZ165"/>
      <c r="FBA165"/>
      <c r="FBB165"/>
      <c r="FBC165"/>
      <c r="FBD165"/>
      <c r="FBE165"/>
      <c r="FBF165"/>
      <c r="FBG165"/>
      <c r="FBH165"/>
      <c r="FBI165"/>
      <c r="FBJ165"/>
      <c r="FBK165"/>
      <c r="FBL165"/>
      <c r="FBM165"/>
      <c r="FBN165"/>
      <c r="FBO165"/>
      <c r="FBP165"/>
      <c r="FBQ165"/>
      <c r="FBR165"/>
      <c r="FBS165"/>
      <c r="FBT165"/>
      <c r="FBU165"/>
      <c r="FBV165"/>
      <c r="FBW165"/>
      <c r="FBX165"/>
      <c r="FBY165"/>
      <c r="FBZ165"/>
      <c r="FCA165"/>
      <c r="FCB165"/>
      <c r="FCC165"/>
      <c r="FCD165"/>
      <c r="FCE165"/>
      <c r="FCF165"/>
      <c r="FCG165"/>
      <c r="FCH165"/>
      <c r="FCI165"/>
      <c r="FCJ165"/>
      <c r="FCK165"/>
      <c r="FCL165"/>
      <c r="FCM165"/>
      <c r="FCN165"/>
      <c r="FCO165"/>
      <c r="FCP165"/>
      <c r="FCQ165"/>
      <c r="FCR165"/>
      <c r="FCS165"/>
      <c r="FCT165"/>
      <c r="FCU165"/>
      <c r="FCV165"/>
      <c r="FCW165"/>
      <c r="FCX165"/>
      <c r="FCY165"/>
      <c r="FCZ165"/>
      <c r="FDA165"/>
      <c r="FDB165"/>
      <c r="FDC165"/>
      <c r="FDD165"/>
      <c r="FDE165"/>
      <c r="FDF165"/>
      <c r="FDG165"/>
      <c r="FDH165"/>
      <c r="FDI165"/>
      <c r="FDJ165"/>
      <c r="FDK165"/>
      <c r="FDL165"/>
      <c r="FDM165"/>
      <c r="FDN165"/>
      <c r="FDO165"/>
      <c r="FDP165"/>
      <c r="FDQ165"/>
      <c r="FDR165"/>
      <c r="FDS165"/>
      <c r="FDT165"/>
      <c r="FDU165"/>
      <c r="FDV165"/>
      <c r="FDW165"/>
      <c r="FDX165"/>
      <c r="FDY165"/>
      <c r="FDZ165"/>
      <c r="FEA165"/>
      <c r="FEB165"/>
      <c r="FEC165"/>
      <c r="FED165"/>
      <c r="FEE165"/>
      <c r="FEF165"/>
      <c r="FEG165"/>
      <c r="FEH165"/>
      <c r="FEI165"/>
      <c r="FEJ165"/>
      <c r="FEK165"/>
      <c r="FEL165"/>
      <c r="FEM165"/>
      <c r="FEN165"/>
      <c r="FEO165"/>
      <c r="FEP165"/>
      <c r="FEQ165"/>
      <c r="FER165"/>
      <c r="FES165"/>
      <c r="FET165"/>
      <c r="FEU165"/>
      <c r="FEV165"/>
      <c r="FEW165"/>
      <c r="FEX165"/>
      <c r="FEY165"/>
      <c r="FEZ165"/>
      <c r="FFA165"/>
      <c r="FFB165"/>
      <c r="FFC165"/>
      <c r="FFD165"/>
      <c r="FFE165"/>
      <c r="FFF165"/>
      <c r="FFG165"/>
      <c r="FFH165"/>
      <c r="FFI165"/>
      <c r="FFJ165"/>
      <c r="FFK165"/>
      <c r="FFL165"/>
      <c r="FFM165"/>
      <c r="FFN165"/>
      <c r="FFO165"/>
      <c r="FFP165"/>
      <c r="FFQ165"/>
      <c r="FFR165"/>
      <c r="FFS165"/>
      <c r="FFT165"/>
      <c r="FFU165"/>
      <c r="FFV165"/>
      <c r="FFW165"/>
      <c r="FFX165"/>
      <c r="FFY165"/>
      <c r="FFZ165"/>
      <c r="FGA165"/>
      <c r="FGB165"/>
      <c r="FGC165"/>
      <c r="FGD165"/>
      <c r="FGE165"/>
      <c r="FGF165"/>
      <c r="FGG165"/>
      <c r="FGH165"/>
      <c r="FGI165"/>
      <c r="FGJ165"/>
      <c r="FGK165"/>
      <c r="FGL165"/>
      <c r="FGM165"/>
      <c r="FGN165"/>
      <c r="FGO165"/>
      <c r="FGP165"/>
      <c r="FGQ165"/>
      <c r="FGR165"/>
      <c r="FGS165"/>
      <c r="FGT165"/>
      <c r="FGU165"/>
      <c r="FGV165"/>
      <c r="FGW165"/>
      <c r="FGX165"/>
      <c r="FGY165"/>
      <c r="FGZ165"/>
      <c r="FHA165"/>
      <c r="FHB165"/>
      <c r="FHC165"/>
      <c r="FHD165"/>
      <c r="FHE165"/>
      <c r="FHF165"/>
      <c r="FHG165"/>
      <c r="FHH165"/>
      <c r="FHI165"/>
      <c r="FHJ165"/>
      <c r="FHK165"/>
      <c r="FHL165"/>
      <c r="FHM165"/>
      <c r="FHN165"/>
      <c r="FHO165"/>
      <c r="FHP165"/>
      <c r="FHQ165"/>
      <c r="FHR165"/>
      <c r="FHS165"/>
      <c r="FHT165"/>
      <c r="FHU165"/>
      <c r="FHV165"/>
      <c r="FHW165"/>
      <c r="FHX165"/>
      <c r="FHY165"/>
      <c r="FHZ165"/>
      <c r="FIA165"/>
      <c r="FIB165"/>
      <c r="FIC165"/>
      <c r="FID165"/>
      <c r="FIE165"/>
      <c r="FIF165"/>
      <c r="FIG165"/>
      <c r="FIH165"/>
      <c r="FII165"/>
      <c r="FIJ165"/>
      <c r="FIK165"/>
      <c r="FIL165"/>
      <c r="FIM165"/>
      <c r="FIN165"/>
      <c r="FIO165"/>
      <c r="FIP165"/>
      <c r="FIQ165"/>
      <c r="FIR165"/>
      <c r="FIS165"/>
      <c r="FIT165"/>
      <c r="FIU165"/>
      <c r="FIV165"/>
      <c r="FIW165"/>
      <c r="FIX165"/>
      <c r="FIY165"/>
      <c r="FIZ165"/>
      <c r="FJA165"/>
      <c r="FJB165"/>
      <c r="FJC165"/>
      <c r="FJD165"/>
      <c r="FJE165"/>
      <c r="FJF165"/>
      <c r="FJG165"/>
      <c r="FJH165"/>
      <c r="FJI165"/>
      <c r="FJJ165"/>
      <c r="FJK165"/>
      <c r="FJL165"/>
      <c r="FJM165"/>
      <c r="FJN165"/>
      <c r="FJO165"/>
      <c r="FJP165"/>
      <c r="FJQ165"/>
      <c r="FJR165"/>
      <c r="FJS165"/>
      <c r="FJT165"/>
      <c r="FJU165"/>
      <c r="FJV165"/>
      <c r="FJW165"/>
      <c r="FJX165"/>
      <c r="FJY165"/>
      <c r="FJZ165"/>
      <c r="FKA165"/>
      <c r="FKB165"/>
      <c r="FKC165"/>
      <c r="FKD165"/>
      <c r="FKE165"/>
      <c r="FKF165"/>
      <c r="FKG165"/>
      <c r="FKH165"/>
      <c r="FKI165"/>
      <c r="FKJ165"/>
      <c r="FKK165"/>
      <c r="FKL165"/>
      <c r="FKM165"/>
      <c r="FKN165"/>
      <c r="FKO165"/>
      <c r="FKP165"/>
      <c r="FKQ165"/>
      <c r="FKR165"/>
      <c r="FKS165"/>
      <c r="FKT165"/>
      <c r="FKU165"/>
      <c r="FKV165"/>
      <c r="FKW165"/>
      <c r="FKX165"/>
      <c r="FKY165"/>
      <c r="FKZ165"/>
      <c r="FLA165"/>
      <c r="FLB165"/>
      <c r="FLC165"/>
      <c r="FLD165"/>
      <c r="FLE165"/>
      <c r="FLF165"/>
      <c r="FLG165"/>
      <c r="FLH165"/>
      <c r="FLI165"/>
      <c r="FLJ165"/>
      <c r="FLK165"/>
      <c r="FLL165"/>
      <c r="FLM165"/>
      <c r="FLN165"/>
      <c r="FLO165"/>
      <c r="FLP165"/>
      <c r="FLQ165"/>
      <c r="FLR165"/>
      <c r="FLS165"/>
      <c r="FLT165"/>
      <c r="FLU165"/>
      <c r="FLV165"/>
      <c r="FLW165"/>
      <c r="FLX165"/>
      <c r="FLY165"/>
      <c r="FLZ165"/>
      <c r="FMA165"/>
      <c r="FMB165"/>
      <c r="FMC165"/>
      <c r="FMD165"/>
      <c r="FME165"/>
      <c r="FMF165"/>
      <c r="FMG165"/>
      <c r="FMH165"/>
      <c r="FMI165"/>
      <c r="FMJ165"/>
      <c r="FMK165"/>
      <c r="FML165"/>
      <c r="FMM165"/>
      <c r="FMN165"/>
      <c r="FMO165"/>
      <c r="FMP165"/>
      <c r="FMQ165"/>
      <c r="FMR165"/>
      <c r="FMS165"/>
      <c r="FMT165"/>
      <c r="FMU165"/>
      <c r="FMV165"/>
      <c r="FMW165"/>
      <c r="FMX165"/>
      <c r="FMY165"/>
      <c r="FMZ165"/>
      <c r="FNA165"/>
      <c r="FNB165"/>
      <c r="FNC165"/>
      <c r="FND165"/>
      <c r="FNE165"/>
      <c r="FNF165"/>
      <c r="FNG165"/>
      <c r="FNH165"/>
      <c r="FNI165"/>
      <c r="FNJ165"/>
      <c r="FNK165"/>
      <c r="FNL165"/>
      <c r="FNM165"/>
      <c r="FNN165"/>
      <c r="FNO165"/>
      <c r="FNP165"/>
      <c r="FNQ165"/>
      <c r="FNR165"/>
      <c r="FNS165"/>
      <c r="FNT165"/>
      <c r="FNU165"/>
      <c r="FNV165"/>
      <c r="FNW165"/>
      <c r="FNX165"/>
      <c r="FNY165"/>
      <c r="FNZ165"/>
      <c r="FOA165"/>
      <c r="FOB165"/>
      <c r="FOC165"/>
      <c r="FOD165"/>
      <c r="FOE165"/>
      <c r="FOF165"/>
      <c r="FOG165"/>
      <c r="FOH165"/>
      <c r="FOI165"/>
      <c r="FOJ165"/>
      <c r="FOK165"/>
      <c r="FOL165"/>
      <c r="FOM165"/>
      <c r="FON165"/>
      <c r="FOO165"/>
      <c r="FOP165"/>
      <c r="FOQ165"/>
      <c r="FOR165"/>
      <c r="FOS165"/>
      <c r="FOT165"/>
      <c r="FOU165"/>
      <c r="FOV165"/>
      <c r="FOW165"/>
      <c r="FOX165"/>
      <c r="FOY165"/>
      <c r="FOZ165"/>
      <c r="FPA165"/>
      <c r="FPB165"/>
      <c r="FPC165"/>
      <c r="FPD165"/>
      <c r="FPE165"/>
      <c r="FPF165"/>
      <c r="FPG165"/>
      <c r="FPH165"/>
      <c r="FPI165"/>
      <c r="FPJ165"/>
      <c r="FPK165"/>
      <c r="FPL165"/>
      <c r="FPM165"/>
      <c r="FPN165"/>
      <c r="FPO165"/>
      <c r="FPP165"/>
      <c r="FPQ165"/>
      <c r="FPR165"/>
      <c r="FPS165"/>
      <c r="FPT165"/>
      <c r="FPU165"/>
      <c r="FPV165"/>
      <c r="FPW165"/>
      <c r="FPX165"/>
      <c r="FPY165"/>
      <c r="FPZ165"/>
      <c r="FQA165"/>
      <c r="FQB165"/>
      <c r="FQC165"/>
      <c r="FQD165"/>
      <c r="FQE165"/>
      <c r="FQF165"/>
      <c r="FQG165"/>
      <c r="FQH165"/>
      <c r="FQI165"/>
      <c r="FQJ165"/>
      <c r="FQK165"/>
      <c r="FQL165"/>
      <c r="FQM165"/>
      <c r="FQN165"/>
      <c r="FQO165"/>
      <c r="FQP165"/>
      <c r="FQQ165"/>
      <c r="FQR165"/>
      <c r="FQS165"/>
      <c r="FQT165"/>
      <c r="FQU165"/>
      <c r="FQV165"/>
      <c r="FQW165"/>
      <c r="FQX165"/>
      <c r="FQY165"/>
      <c r="FQZ165"/>
      <c r="FRA165"/>
      <c r="FRB165"/>
      <c r="FRC165"/>
      <c r="FRD165"/>
      <c r="FRE165"/>
      <c r="FRF165"/>
      <c r="FRG165"/>
      <c r="FRH165"/>
      <c r="FRI165"/>
      <c r="FRJ165"/>
      <c r="FRK165"/>
      <c r="FRL165"/>
      <c r="FRM165"/>
      <c r="FRN165"/>
      <c r="FRO165"/>
      <c r="FRP165"/>
      <c r="FRQ165"/>
      <c r="FRR165"/>
      <c r="FRS165"/>
      <c r="FRT165"/>
      <c r="FRU165"/>
      <c r="FRV165"/>
      <c r="FRW165"/>
      <c r="FRX165"/>
      <c r="FRY165"/>
      <c r="FRZ165"/>
      <c r="FSA165"/>
      <c r="FSB165"/>
      <c r="FSC165"/>
      <c r="FSD165"/>
      <c r="FSE165"/>
      <c r="FSF165"/>
      <c r="FSG165"/>
      <c r="FSH165"/>
      <c r="FSI165"/>
      <c r="FSJ165"/>
      <c r="FSK165"/>
      <c r="FSL165"/>
      <c r="FSM165"/>
      <c r="FSN165"/>
      <c r="FSO165"/>
      <c r="FSP165"/>
      <c r="FSQ165"/>
      <c r="FSR165"/>
      <c r="FSS165"/>
      <c r="FST165"/>
      <c r="FSU165"/>
      <c r="FSV165"/>
      <c r="FSW165"/>
      <c r="FSX165"/>
      <c r="FSY165"/>
      <c r="FSZ165"/>
      <c r="FTA165"/>
      <c r="FTB165"/>
      <c r="FTC165"/>
      <c r="FTD165"/>
      <c r="FTE165"/>
      <c r="FTF165"/>
      <c r="FTG165"/>
      <c r="FTH165"/>
      <c r="FTI165"/>
      <c r="FTJ165"/>
      <c r="FTK165"/>
      <c r="FTL165"/>
      <c r="FTM165"/>
      <c r="FTN165"/>
      <c r="FTO165"/>
      <c r="FTP165"/>
      <c r="FTQ165"/>
      <c r="FTR165"/>
      <c r="FTS165"/>
      <c r="FTT165"/>
      <c r="FTU165"/>
      <c r="FTV165"/>
      <c r="FTW165"/>
      <c r="FTX165"/>
      <c r="FTY165"/>
      <c r="FTZ165"/>
      <c r="FUA165"/>
      <c r="FUB165"/>
      <c r="FUC165"/>
      <c r="FUD165"/>
      <c r="FUE165"/>
      <c r="FUF165"/>
      <c r="FUG165"/>
      <c r="FUH165"/>
      <c r="FUI165"/>
      <c r="FUJ165"/>
      <c r="FUK165"/>
      <c r="FUL165"/>
      <c r="FUM165"/>
      <c r="FUN165"/>
      <c r="FUO165"/>
      <c r="FUP165"/>
      <c r="FUQ165"/>
      <c r="FUR165"/>
      <c r="FUS165"/>
      <c r="FUT165"/>
      <c r="FUU165"/>
      <c r="FUV165"/>
      <c r="FUW165"/>
      <c r="FUX165"/>
      <c r="FUY165"/>
      <c r="FUZ165"/>
      <c r="FVA165"/>
      <c r="FVB165"/>
      <c r="FVC165"/>
      <c r="FVD165"/>
      <c r="FVE165"/>
      <c r="FVF165"/>
      <c r="FVG165"/>
      <c r="FVH165"/>
      <c r="FVI165"/>
      <c r="FVJ165"/>
      <c r="FVK165"/>
      <c r="FVL165"/>
      <c r="FVM165"/>
      <c r="FVN165"/>
      <c r="FVO165"/>
      <c r="FVP165"/>
      <c r="FVQ165"/>
      <c r="FVR165"/>
      <c r="FVS165"/>
      <c r="FVT165"/>
      <c r="FVU165"/>
      <c r="FVV165"/>
      <c r="FVW165"/>
      <c r="FVX165"/>
      <c r="FVY165"/>
      <c r="FVZ165"/>
      <c r="FWA165"/>
      <c r="FWB165"/>
      <c r="FWC165"/>
      <c r="FWD165"/>
      <c r="FWE165"/>
      <c r="FWF165"/>
      <c r="FWG165"/>
      <c r="FWH165"/>
      <c r="FWI165"/>
      <c r="FWJ165"/>
      <c r="FWK165"/>
      <c r="FWL165"/>
      <c r="FWM165"/>
      <c r="FWN165"/>
      <c r="FWO165"/>
      <c r="FWP165"/>
      <c r="FWQ165"/>
      <c r="FWR165"/>
      <c r="FWS165"/>
      <c r="FWT165"/>
      <c r="FWU165"/>
      <c r="FWV165"/>
      <c r="FWW165"/>
      <c r="FWX165"/>
      <c r="FWY165"/>
      <c r="FWZ165"/>
      <c r="FXA165"/>
      <c r="FXB165"/>
      <c r="FXC165"/>
      <c r="FXD165"/>
      <c r="FXE165"/>
      <c r="FXF165"/>
      <c r="FXG165"/>
      <c r="FXH165"/>
      <c r="FXI165"/>
      <c r="FXJ165"/>
      <c r="FXK165"/>
      <c r="FXL165"/>
      <c r="FXM165"/>
      <c r="FXN165"/>
      <c r="FXO165"/>
      <c r="FXP165"/>
      <c r="FXQ165"/>
      <c r="FXR165"/>
      <c r="FXS165"/>
      <c r="FXT165"/>
      <c r="FXU165"/>
      <c r="FXV165"/>
      <c r="FXW165"/>
      <c r="FXX165"/>
      <c r="FXY165"/>
      <c r="FXZ165"/>
      <c r="FYA165"/>
      <c r="FYB165"/>
      <c r="FYC165"/>
      <c r="FYD165"/>
      <c r="FYE165"/>
      <c r="FYF165"/>
      <c r="FYG165"/>
      <c r="FYH165"/>
      <c r="FYI165"/>
      <c r="FYJ165"/>
      <c r="FYK165"/>
      <c r="FYL165"/>
      <c r="FYM165"/>
      <c r="FYN165"/>
      <c r="FYO165"/>
      <c r="FYP165"/>
      <c r="FYQ165"/>
      <c r="FYR165"/>
      <c r="FYS165"/>
      <c r="FYT165"/>
      <c r="FYU165"/>
      <c r="FYV165"/>
      <c r="FYW165"/>
      <c r="FYX165"/>
      <c r="FYY165"/>
      <c r="FYZ165"/>
      <c r="FZA165"/>
      <c r="FZB165"/>
      <c r="FZC165"/>
      <c r="FZD165"/>
      <c r="FZE165"/>
      <c r="FZF165"/>
      <c r="FZG165"/>
      <c r="FZH165"/>
      <c r="FZI165"/>
      <c r="FZJ165"/>
      <c r="FZK165"/>
      <c r="FZL165"/>
      <c r="FZM165"/>
      <c r="FZN165"/>
      <c r="FZO165"/>
      <c r="FZP165"/>
      <c r="FZQ165"/>
      <c r="FZR165"/>
      <c r="FZS165"/>
      <c r="FZT165"/>
      <c r="FZU165"/>
      <c r="FZV165"/>
      <c r="FZW165"/>
      <c r="FZX165"/>
      <c r="FZY165"/>
      <c r="FZZ165"/>
      <c r="GAA165"/>
      <c r="GAB165"/>
      <c r="GAC165"/>
      <c r="GAD165"/>
      <c r="GAE165"/>
      <c r="GAF165"/>
      <c r="GAG165"/>
      <c r="GAH165"/>
      <c r="GAI165"/>
      <c r="GAJ165"/>
      <c r="GAK165"/>
      <c r="GAL165"/>
      <c r="GAM165"/>
      <c r="GAN165"/>
      <c r="GAO165"/>
      <c r="GAP165"/>
      <c r="GAQ165"/>
      <c r="GAR165"/>
      <c r="GAS165"/>
      <c r="GAT165"/>
      <c r="GAU165"/>
      <c r="GAV165"/>
      <c r="GAW165"/>
      <c r="GAX165"/>
      <c r="GAY165"/>
      <c r="GAZ165"/>
      <c r="GBA165"/>
      <c r="GBB165"/>
      <c r="GBC165"/>
      <c r="GBD165"/>
      <c r="GBE165"/>
      <c r="GBF165"/>
      <c r="GBG165"/>
      <c r="GBH165"/>
      <c r="GBI165"/>
      <c r="GBJ165"/>
      <c r="GBK165"/>
      <c r="GBL165"/>
      <c r="GBM165"/>
      <c r="GBN165"/>
      <c r="GBO165"/>
      <c r="GBP165"/>
      <c r="GBQ165"/>
      <c r="GBR165"/>
      <c r="GBS165"/>
      <c r="GBT165"/>
      <c r="GBU165"/>
      <c r="GBV165"/>
      <c r="GBW165"/>
      <c r="GBX165"/>
      <c r="GBY165"/>
      <c r="GBZ165"/>
      <c r="GCA165"/>
      <c r="GCB165"/>
      <c r="GCC165"/>
      <c r="GCD165"/>
      <c r="GCE165"/>
      <c r="GCF165"/>
      <c r="GCG165"/>
      <c r="GCH165"/>
      <c r="GCI165"/>
      <c r="GCJ165"/>
      <c r="GCK165"/>
      <c r="GCL165"/>
      <c r="GCM165"/>
      <c r="GCN165"/>
      <c r="GCO165"/>
      <c r="GCP165"/>
      <c r="GCQ165"/>
      <c r="GCR165"/>
      <c r="GCS165"/>
      <c r="GCT165"/>
      <c r="GCU165"/>
      <c r="GCV165"/>
      <c r="GCW165"/>
      <c r="GCX165"/>
      <c r="GCY165"/>
      <c r="GCZ165"/>
      <c r="GDA165"/>
      <c r="GDB165"/>
      <c r="GDC165"/>
      <c r="GDD165"/>
      <c r="GDE165"/>
      <c r="GDF165"/>
      <c r="GDG165"/>
      <c r="GDH165"/>
      <c r="GDI165"/>
      <c r="GDJ165"/>
      <c r="GDK165"/>
      <c r="GDL165"/>
      <c r="GDM165"/>
      <c r="GDN165"/>
      <c r="GDO165"/>
      <c r="GDP165"/>
      <c r="GDQ165"/>
      <c r="GDR165"/>
      <c r="GDS165"/>
      <c r="GDT165"/>
      <c r="GDU165"/>
      <c r="GDV165"/>
      <c r="GDW165"/>
      <c r="GDX165"/>
      <c r="GDY165"/>
      <c r="GDZ165"/>
      <c r="GEA165"/>
      <c r="GEB165"/>
      <c r="GEC165"/>
      <c r="GED165"/>
      <c r="GEE165"/>
      <c r="GEF165"/>
      <c r="GEG165"/>
      <c r="GEH165"/>
      <c r="GEI165"/>
      <c r="GEJ165"/>
      <c r="GEK165"/>
      <c r="GEL165"/>
      <c r="GEM165"/>
      <c r="GEN165"/>
      <c r="GEO165"/>
      <c r="GEP165"/>
      <c r="GEQ165"/>
      <c r="GER165"/>
      <c r="GES165"/>
      <c r="GET165"/>
      <c r="GEU165"/>
      <c r="GEV165"/>
      <c r="GEW165"/>
      <c r="GEX165"/>
      <c r="GEY165"/>
      <c r="GEZ165"/>
      <c r="GFA165"/>
      <c r="GFB165"/>
      <c r="GFC165"/>
      <c r="GFD165"/>
      <c r="GFE165"/>
      <c r="GFF165"/>
      <c r="GFG165"/>
      <c r="GFH165"/>
      <c r="GFI165"/>
      <c r="GFJ165"/>
      <c r="GFK165"/>
      <c r="GFL165"/>
      <c r="GFM165"/>
      <c r="GFN165"/>
      <c r="GFO165"/>
      <c r="GFP165"/>
      <c r="GFQ165"/>
      <c r="GFR165"/>
      <c r="GFS165"/>
      <c r="GFT165"/>
      <c r="GFU165"/>
      <c r="GFV165"/>
      <c r="GFW165"/>
      <c r="GFX165"/>
      <c r="GFY165"/>
      <c r="GFZ165"/>
      <c r="GGA165"/>
      <c r="GGB165"/>
      <c r="GGC165"/>
      <c r="GGD165"/>
      <c r="GGE165"/>
      <c r="GGF165"/>
      <c r="GGG165"/>
      <c r="GGH165"/>
      <c r="GGI165"/>
      <c r="GGJ165"/>
      <c r="GGK165"/>
      <c r="GGL165"/>
      <c r="GGM165"/>
      <c r="GGN165"/>
      <c r="GGO165"/>
      <c r="GGP165"/>
      <c r="GGQ165"/>
      <c r="GGR165"/>
      <c r="GGS165"/>
      <c r="GGT165"/>
      <c r="GGU165"/>
      <c r="GGV165"/>
      <c r="GGW165"/>
      <c r="GGX165"/>
      <c r="GGY165"/>
      <c r="GGZ165"/>
      <c r="GHA165"/>
      <c r="GHB165"/>
      <c r="GHC165"/>
      <c r="GHD165"/>
      <c r="GHE165"/>
      <c r="GHF165"/>
      <c r="GHG165"/>
      <c r="GHH165"/>
      <c r="GHI165"/>
      <c r="GHJ165"/>
      <c r="GHK165"/>
      <c r="GHL165"/>
      <c r="GHM165"/>
      <c r="GHN165"/>
      <c r="GHO165"/>
      <c r="GHP165"/>
      <c r="GHQ165"/>
      <c r="GHR165"/>
      <c r="GHS165"/>
      <c r="GHT165"/>
      <c r="GHU165"/>
      <c r="GHV165"/>
      <c r="GHW165"/>
      <c r="GHX165"/>
      <c r="GHY165"/>
      <c r="GHZ165"/>
      <c r="GIA165"/>
      <c r="GIB165"/>
      <c r="GIC165"/>
      <c r="GID165"/>
      <c r="GIE165"/>
      <c r="GIF165"/>
      <c r="GIG165"/>
      <c r="GIH165"/>
      <c r="GII165"/>
      <c r="GIJ165"/>
      <c r="GIK165"/>
      <c r="GIL165"/>
      <c r="GIM165"/>
      <c r="GIN165"/>
      <c r="GIO165"/>
      <c r="GIP165"/>
      <c r="GIQ165"/>
      <c r="GIR165"/>
      <c r="GIS165"/>
      <c r="GIT165"/>
      <c r="GIU165"/>
      <c r="GIV165"/>
      <c r="GIW165"/>
      <c r="GIX165"/>
      <c r="GIY165"/>
      <c r="GIZ165"/>
      <c r="GJA165"/>
      <c r="GJB165"/>
      <c r="GJC165"/>
      <c r="GJD165"/>
      <c r="GJE165"/>
      <c r="GJF165"/>
      <c r="GJG165"/>
      <c r="GJH165"/>
      <c r="GJI165"/>
      <c r="GJJ165"/>
      <c r="GJK165"/>
      <c r="GJL165"/>
      <c r="GJM165"/>
      <c r="GJN165"/>
      <c r="GJO165"/>
      <c r="GJP165"/>
      <c r="GJQ165"/>
      <c r="GJR165"/>
      <c r="GJS165"/>
      <c r="GJT165"/>
      <c r="GJU165"/>
      <c r="GJV165"/>
      <c r="GJW165"/>
      <c r="GJX165"/>
      <c r="GJY165"/>
      <c r="GJZ165"/>
      <c r="GKA165"/>
      <c r="GKB165"/>
      <c r="GKC165"/>
      <c r="GKD165"/>
      <c r="GKE165"/>
      <c r="GKF165"/>
      <c r="GKG165"/>
      <c r="GKH165"/>
      <c r="GKI165"/>
      <c r="GKJ165"/>
      <c r="GKK165"/>
      <c r="GKL165"/>
      <c r="GKM165"/>
      <c r="GKN165"/>
      <c r="GKO165"/>
      <c r="GKP165"/>
      <c r="GKQ165"/>
      <c r="GKR165"/>
      <c r="GKS165"/>
      <c r="GKT165"/>
      <c r="GKU165"/>
      <c r="GKV165"/>
      <c r="GKW165"/>
      <c r="GKX165"/>
      <c r="GKY165"/>
      <c r="GKZ165"/>
      <c r="GLA165"/>
      <c r="GLB165"/>
      <c r="GLC165"/>
      <c r="GLD165"/>
      <c r="GLE165"/>
      <c r="GLF165"/>
      <c r="GLG165"/>
      <c r="GLH165"/>
      <c r="GLI165"/>
      <c r="GLJ165"/>
      <c r="GLK165"/>
      <c r="GLL165"/>
      <c r="GLM165"/>
      <c r="GLN165"/>
      <c r="GLO165"/>
      <c r="GLP165"/>
      <c r="GLQ165"/>
      <c r="GLR165"/>
      <c r="GLS165"/>
      <c r="GLT165"/>
      <c r="GLU165"/>
      <c r="GLV165"/>
      <c r="GLW165"/>
      <c r="GLX165"/>
      <c r="GLY165"/>
      <c r="GLZ165"/>
      <c r="GMA165"/>
      <c r="GMB165"/>
      <c r="GMC165"/>
      <c r="GMD165"/>
      <c r="GME165"/>
      <c r="GMF165"/>
      <c r="GMG165"/>
      <c r="GMH165"/>
      <c r="GMI165"/>
      <c r="GMJ165"/>
      <c r="GMK165"/>
      <c r="GML165"/>
      <c r="GMM165"/>
      <c r="GMN165"/>
      <c r="GMO165"/>
      <c r="GMP165"/>
      <c r="GMQ165"/>
      <c r="GMR165"/>
      <c r="GMS165"/>
      <c r="GMT165"/>
      <c r="GMU165"/>
      <c r="GMV165"/>
      <c r="GMW165"/>
      <c r="GMX165"/>
      <c r="GMY165"/>
      <c r="GMZ165"/>
      <c r="GNA165"/>
      <c r="GNB165"/>
      <c r="GNC165"/>
      <c r="GND165"/>
      <c r="GNE165"/>
      <c r="GNF165"/>
      <c r="GNG165"/>
      <c r="GNH165"/>
      <c r="GNI165"/>
      <c r="GNJ165"/>
      <c r="GNK165"/>
      <c r="GNL165"/>
      <c r="GNM165"/>
      <c r="GNN165"/>
      <c r="GNO165"/>
      <c r="GNP165"/>
      <c r="GNQ165"/>
      <c r="GNR165"/>
      <c r="GNS165"/>
      <c r="GNT165"/>
      <c r="GNU165"/>
      <c r="GNV165"/>
      <c r="GNW165"/>
      <c r="GNX165"/>
      <c r="GNY165"/>
      <c r="GNZ165"/>
      <c r="GOA165"/>
      <c r="GOB165"/>
      <c r="GOC165"/>
      <c r="GOD165"/>
      <c r="GOE165"/>
      <c r="GOF165"/>
      <c r="GOG165"/>
      <c r="GOH165"/>
      <c r="GOI165"/>
      <c r="GOJ165"/>
      <c r="GOK165"/>
      <c r="GOL165"/>
      <c r="GOM165"/>
      <c r="GON165"/>
      <c r="GOO165"/>
      <c r="GOP165"/>
      <c r="GOQ165"/>
      <c r="GOR165"/>
      <c r="GOS165"/>
      <c r="GOT165"/>
      <c r="GOU165"/>
      <c r="GOV165"/>
      <c r="GOW165"/>
      <c r="GOX165"/>
      <c r="GOY165"/>
      <c r="GOZ165"/>
      <c r="GPA165"/>
      <c r="GPB165"/>
      <c r="GPC165"/>
      <c r="GPD165"/>
      <c r="GPE165"/>
      <c r="GPF165"/>
      <c r="GPG165"/>
      <c r="GPH165"/>
      <c r="GPI165"/>
      <c r="GPJ165"/>
      <c r="GPK165"/>
      <c r="GPL165"/>
      <c r="GPM165"/>
      <c r="GPN165"/>
      <c r="GPO165"/>
      <c r="GPP165"/>
      <c r="GPQ165"/>
      <c r="GPR165"/>
      <c r="GPS165"/>
      <c r="GPT165"/>
      <c r="GPU165"/>
      <c r="GPV165"/>
      <c r="GPW165"/>
      <c r="GPX165"/>
      <c r="GPY165"/>
      <c r="GPZ165"/>
      <c r="GQA165"/>
      <c r="GQB165"/>
      <c r="GQC165"/>
      <c r="GQD165"/>
      <c r="GQE165"/>
      <c r="GQF165"/>
      <c r="GQG165"/>
      <c r="GQH165"/>
      <c r="GQI165"/>
      <c r="GQJ165"/>
      <c r="GQK165"/>
      <c r="GQL165"/>
      <c r="GQM165"/>
      <c r="GQN165"/>
      <c r="GQO165"/>
      <c r="GQP165"/>
      <c r="GQQ165"/>
      <c r="GQR165"/>
      <c r="GQS165"/>
      <c r="GQT165"/>
      <c r="GQU165"/>
      <c r="GQV165"/>
      <c r="GQW165"/>
      <c r="GQX165"/>
      <c r="GQY165"/>
      <c r="GQZ165"/>
      <c r="GRA165"/>
      <c r="GRB165"/>
      <c r="GRC165"/>
      <c r="GRD165"/>
      <c r="GRE165"/>
      <c r="GRF165"/>
      <c r="GRG165"/>
      <c r="GRH165"/>
      <c r="GRI165"/>
      <c r="GRJ165"/>
      <c r="GRK165"/>
      <c r="GRL165"/>
      <c r="GRM165"/>
      <c r="GRN165"/>
      <c r="GRO165"/>
      <c r="GRP165"/>
      <c r="GRQ165"/>
      <c r="GRR165"/>
      <c r="GRS165"/>
      <c r="GRT165"/>
      <c r="GRU165"/>
      <c r="GRV165"/>
      <c r="GRW165"/>
      <c r="GRX165"/>
      <c r="GRY165"/>
      <c r="GRZ165"/>
      <c r="GSA165"/>
      <c r="GSB165"/>
      <c r="GSC165"/>
      <c r="GSD165"/>
      <c r="GSE165"/>
      <c r="GSF165"/>
      <c r="GSG165"/>
      <c r="GSH165"/>
      <c r="GSI165"/>
      <c r="GSJ165"/>
      <c r="GSK165"/>
      <c r="GSL165"/>
      <c r="GSM165"/>
      <c r="GSN165"/>
      <c r="GSO165"/>
      <c r="GSP165"/>
      <c r="GSQ165"/>
      <c r="GSR165"/>
      <c r="GSS165"/>
      <c r="GST165"/>
      <c r="GSU165"/>
      <c r="GSV165"/>
      <c r="GSW165"/>
      <c r="GSX165"/>
      <c r="GSY165"/>
      <c r="GSZ165"/>
      <c r="GTA165"/>
      <c r="GTB165"/>
      <c r="GTC165"/>
      <c r="GTD165"/>
      <c r="GTE165"/>
      <c r="GTF165"/>
      <c r="GTG165"/>
      <c r="GTH165"/>
      <c r="GTI165"/>
      <c r="GTJ165"/>
      <c r="GTK165"/>
      <c r="GTL165"/>
      <c r="GTM165"/>
      <c r="GTN165"/>
      <c r="GTO165"/>
      <c r="GTP165"/>
      <c r="GTQ165"/>
      <c r="GTR165"/>
      <c r="GTS165"/>
      <c r="GTT165"/>
      <c r="GTU165"/>
      <c r="GTV165"/>
      <c r="GTW165"/>
      <c r="GTX165"/>
      <c r="GTY165"/>
      <c r="GTZ165"/>
      <c r="GUA165"/>
      <c r="GUB165"/>
      <c r="GUC165"/>
      <c r="GUD165"/>
      <c r="GUE165"/>
      <c r="GUF165"/>
      <c r="GUG165"/>
      <c r="GUH165"/>
      <c r="GUI165"/>
      <c r="GUJ165"/>
      <c r="GUK165"/>
      <c r="GUL165"/>
      <c r="GUM165"/>
      <c r="GUN165"/>
      <c r="GUO165"/>
      <c r="GUP165"/>
      <c r="GUQ165"/>
      <c r="GUR165"/>
      <c r="GUS165"/>
      <c r="GUT165"/>
      <c r="GUU165"/>
      <c r="GUV165"/>
      <c r="GUW165"/>
      <c r="GUX165"/>
      <c r="GUY165"/>
      <c r="GUZ165"/>
      <c r="GVA165"/>
      <c r="GVB165"/>
      <c r="GVC165"/>
      <c r="GVD165"/>
      <c r="GVE165"/>
      <c r="GVF165"/>
      <c r="GVG165"/>
      <c r="GVH165"/>
      <c r="GVI165"/>
      <c r="GVJ165"/>
      <c r="GVK165"/>
      <c r="GVL165"/>
      <c r="GVM165"/>
      <c r="GVN165"/>
      <c r="GVO165"/>
      <c r="GVP165"/>
      <c r="GVQ165"/>
      <c r="GVR165"/>
      <c r="GVS165"/>
      <c r="GVT165"/>
      <c r="GVU165"/>
      <c r="GVV165"/>
      <c r="GVW165"/>
      <c r="GVX165"/>
      <c r="GVY165"/>
      <c r="GVZ165"/>
      <c r="GWA165"/>
      <c r="GWB165"/>
      <c r="GWC165"/>
      <c r="GWD165"/>
      <c r="GWE165"/>
      <c r="GWF165"/>
      <c r="GWG165"/>
      <c r="GWH165"/>
      <c r="GWI165"/>
      <c r="GWJ165"/>
      <c r="GWK165"/>
      <c r="GWL165"/>
      <c r="GWM165"/>
      <c r="GWN165"/>
      <c r="GWO165"/>
      <c r="GWP165"/>
      <c r="GWQ165"/>
      <c r="GWR165"/>
      <c r="GWS165"/>
      <c r="GWT165"/>
      <c r="GWU165"/>
      <c r="GWV165"/>
      <c r="GWW165"/>
      <c r="GWX165"/>
      <c r="GWY165"/>
      <c r="GWZ165"/>
      <c r="GXA165"/>
      <c r="GXB165"/>
      <c r="GXC165"/>
      <c r="GXD165"/>
      <c r="GXE165"/>
      <c r="GXF165"/>
      <c r="GXG165"/>
      <c r="GXH165"/>
      <c r="GXI165"/>
      <c r="GXJ165"/>
      <c r="GXK165"/>
      <c r="GXL165"/>
      <c r="GXM165"/>
      <c r="GXN165"/>
      <c r="GXO165"/>
      <c r="GXP165"/>
      <c r="GXQ165"/>
      <c r="GXR165"/>
      <c r="GXS165"/>
      <c r="GXT165"/>
      <c r="GXU165"/>
      <c r="GXV165"/>
      <c r="GXW165"/>
      <c r="GXX165"/>
      <c r="GXY165"/>
      <c r="GXZ165"/>
      <c r="GYA165"/>
      <c r="GYB165"/>
      <c r="GYC165"/>
      <c r="GYD165"/>
      <c r="GYE165"/>
      <c r="GYF165"/>
      <c r="GYG165"/>
      <c r="GYH165"/>
      <c r="GYI165"/>
      <c r="GYJ165"/>
      <c r="GYK165"/>
      <c r="GYL165"/>
      <c r="GYM165"/>
      <c r="GYN165"/>
      <c r="GYO165"/>
      <c r="GYP165"/>
      <c r="GYQ165"/>
      <c r="GYR165"/>
      <c r="GYS165"/>
      <c r="GYT165"/>
      <c r="GYU165"/>
      <c r="GYV165"/>
      <c r="GYW165"/>
      <c r="GYX165"/>
      <c r="GYY165"/>
      <c r="GYZ165"/>
      <c r="GZA165"/>
      <c r="GZB165"/>
      <c r="GZC165"/>
      <c r="GZD165"/>
      <c r="GZE165"/>
      <c r="GZF165"/>
      <c r="GZG165"/>
      <c r="GZH165"/>
      <c r="GZI165"/>
      <c r="GZJ165"/>
      <c r="GZK165"/>
      <c r="GZL165"/>
      <c r="GZM165"/>
      <c r="GZN165"/>
      <c r="GZO165"/>
      <c r="GZP165"/>
      <c r="GZQ165"/>
      <c r="GZR165"/>
      <c r="GZS165"/>
      <c r="GZT165"/>
      <c r="GZU165"/>
      <c r="GZV165"/>
      <c r="GZW165"/>
      <c r="GZX165"/>
      <c r="GZY165"/>
      <c r="GZZ165"/>
      <c r="HAA165"/>
      <c r="HAB165"/>
      <c r="HAC165"/>
      <c r="HAD165"/>
      <c r="HAE165"/>
      <c r="HAF165"/>
      <c r="HAG165"/>
      <c r="HAH165"/>
      <c r="HAI165"/>
      <c r="HAJ165"/>
      <c r="HAK165"/>
      <c r="HAL165"/>
      <c r="HAM165"/>
      <c r="HAN165"/>
      <c r="HAO165"/>
      <c r="HAP165"/>
      <c r="HAQ165"/>
      <c r="HAR165"/>
      <c r="HAS165"/>
      <c r="HAT165"/>
      <c r="HAU165"/>
      <c r="HAV165"/>
      <c r="HAW165"/>
      <c r="HAX165"/>
      <c r="HAY165"/>
      <c r="HAZ165"/>
      <c r="HBA165"/>
      <c r="HBB165"/>
      <c r="HBC165"/>
      <c r="HBD165"/>
      <c r="HBE165"/>
      <c r="HBF165"/>
      <c r="HBG165"/>
      <c r="HBH165"/>
      <c r="HBI165"/>
      <c r="HBJ165"/>
      <c r="HBK165"/>
      <c r="HBL165"/>
      <c r="HBM165"/>
      <c r="HBN165"/>
      <c r="HBO165"/>
      <c r="HBP165"/>
      <c r="HBQ165"/>
      <c r="HBR165"/>
      <c r="HBS165"/>
      <c r="HBT165"/>
      <c r="HBU165"/>
      <c r="HBV165"/>
      <c r="HBW165"/>
      <c r="HBX165"/>
      <c r="HBY165"/>
      <c r="HBZ165"/>
      <c r="HCA165"/>
      <c r="HCB165"/>
      <c r="HCC165"/>
      <c r="HCD165"/>
      <c r="HCE165"/>
      <c r="HCF165"/>
      <c r="HCG165"/>
      <c r="HCH165"/>
      <c r="HCI165"/>
      <c r="HCJ165"/>
      <c r="HCK165"/>
      <c r="HCL165"/>
      <c r="HCM165"/>
      <c r="HCN165"/>
      <c r="HCO165"/>
      <c r="HCP165"/>
      <c r="HCQ165"/>
      <c r="HCR165"/>
      <c r="HCS165"/>
      <c r="HCT165"/>
      <c r="HCU165"/>
      <c r="HCV165"/>
      <c r="HCW165"/>
      <c r="HCX165"/>
      <c r="HCY165"/>
      <c r="HCZ165"/>
      <c r="HDA165"/>
      <c r="HDB165"/>
      <c r="HDC165"/>
      <c r="HDD165"/>
      <c r="HDE165"/>
      <c r="HDF165"/>
      <c r="HDG165"/>
      <c r="HDH165"/>
      <c r="HDI165"/>
      <c r="HDJ165"/>
      <c r="HDK165"/>
      <c r="HDL165"/>
      <c r="HDM165"/>
      <c r="HDN165"/>
      <c r="HDO165"/>
      <c r="HDP165"/>
      <c r="HDQ165"/>
      <c r="HDR165"/>
      <c r="HDS165"/>
      <c r="HDT165"/>
      <c r="HDU165"/>
      <c r="HDV165"/>
      <c r="HDW165"/>
      <c r="HDX165"/>
      <c r="HDY165"/>
      <c r="HDZ165"/>
      <c r="HEA165"/>
      <c r="HEB165"/>
      <c r="HEC165"/>
      <c r="HED165"/>
      <c r="HEE165"/>
      <c r="HEF165"/>
      <c r="HEG165"/>
      <c r="HEH165"/>
      <c r="HEI165"/>
      <c r="HEJ165"/>
      <c r="HEK165"/>
      <c r="HEL165"/>
      <c r="HEM165"/>
      <c r="HEN165"/>
      <c r="HEO165"/>
      <c r="HEP165"/>
      <c r="HEQ165"/>
      <c r="HER165"/>
      <c r="HES165"/>
      <c r="HET165"/>
      <c r="HEU165"/>
      <c r="HEV165"/>
      <c r="HEW165"/>
      <c r="HEX165"/>
      <c r="HEY165"/>
      <c r="HEZ165"/>
      <c r="HFA165"/>
      <c r="HFB165"/>
      <c r="HFC165"/>
      <c r="HFD165"/>
      <c r="HFE165"/>
      <c r="HFF165"/>
      <c r="HFG165"/>
      <c r="HFH165"/>
      <c r="HFI165"/>
      <c r="HFJ165"/>
      <c r="HFK165"/>
      <c r="HFL165"/>
      <c r="HFM165"/>
      <c r="HFN165"/>
      <c r="HFO165"/>
      <c r="HFP165"/>
      <c r="HFQ165"/>
      <c r="HFR165"/>
      <c r="HFS165"/>
      <c r="HFT165"/>
      <c r="HFU165"/>
      <c r="HFV165"/>
      <c r="HFW165"/>
      <c r="HFX165"/>
      <c r="HFY165"/>
      <c r="HFZ165"/>
      <c r="HGA165"/>
      <c r="HGB165"/>
      <c r="HGC165"/>
      <c r="HGD165"/>
      <c r="HGE165"/>
      <c r="HGF165"/>
      <c r="HGG165"/>
      <c r="HGH165"/>
      <c r="HGI165"/>
      <c r="HGJ165"/>
      <c r="HGK165"/>
      <c r="HGL165"/>
      <c r="HGM165"/>
      <c r="HGN165"/>
      <c r="HGO165"/>
      <c r="HGP165"/>
      <c r="HGQ165"/>
      <c r="HGR165"/>
      <c r="HGS165"/>
      <c r="HGT165"/>
      <c r="HGU165"/>
      <c r="HGV165"/>
      <c r="HGW165"/>
      <c r="HGX165"/>
      <c r="HGY165"/>
      <c r="HGZ165"/>
      <c r="HHA165"/>
      <c r="HHB165"/>
      <c r="HHC165"/>
      <c r="HHD165"/>
      <c r="HHE165"/>
      <c r="HHF165"/>
      <c r="HHG165"/>
      <c r="HHH165"/>
      <c r="HHI165"/>
      <c r="HHJ165"/>
      <c r="HHK165"/>
      <c r="HHL165"/>
      <c r="HHM165"/>
      <c r="HHN165"/>
      <c r="HHO165"/>
      <c r="HHP165"/>
      <c r="HHQ165"/>
      <c r="HHR165"/>
      <c r="HHS165"/>
      <c r="HHT165"/>
      <c r="HHU165"/>
      <c r="HHV165"/>
      <c r="HHW165"/>
      <c r="HHX165"/>
      <c r="HHY165"/>
      <c r="HHZ165"/>
      <c r="HIA165"/>
      <c r="HIB165"/>
      <c r="HIC165"/>
      <c r="HID165"/>
      <c r="HIE165"/>
      <c r="HIF165"/>
      <c r="HIG165"/>
      <c r="HIH165"/>
      <c r="HII165"/>
      <c r="HIJ165"/>
      <c r="HIK165"/>
      <c r="HIL165"/>
      <c r="HIM165"/>
      <c r="HIN165"/>
      <c r="HIO165"/>
      <c r="HIP165"/>
      <c r="HIQ165"/>
      <c r="HIR165"/>
      <c r="HIS165"/>
      <c r="HIT165"/>
      <c r="HIU165"/>
      <c r="HIV165"/>
      <c r="HIW165"/>
      <c r="HIX165"/>
      <c r="HIY165"/>
      <c r="HIZ165"/>
      <c r="HJA165"/>
      <c r="HJB165"/>
      <c r="HJC165"/>
      <c r="HJD165"/>
      <c r="HJE165"/>
      <c r="HJF165"/>
      <c r="HJG165"/>
      <c r="HJH165"/>
      <c r="HJI165"/>
      <c r="HJJ165"/>
      <c r="HJK165"/>
      <c r="HJL165"/>
      <c r="HJM165"/>
      <c r="HJN165"/>
      <c r="HJO165"/>
      <c r="HJP165"/>
      <c r="HJQ165"/>
      <c r="HJR165"/>
      <c r="HJS165"/>
      <c r="HJT165"/>
      <c r="HJU165"/>
      <c r="HJV165"/>
      <c r="HJW165"/>
      <c r="HJX165"/>
      <c r="HJY165"/>
      <c r="HJZ165"/>
      <c r="HKA165"/>
      <c r="HKB165"/>
      <c r="HKC165"/>
      <c r="HKD165"/>
      <c r="HKE165"/>
      <c r="HKF165"/>
      <c r="HKG165"/>
      <c r="HKH165"/>
      <c r="HKI165"/>
      <c r="HKJ165"/>
      <c r="HKK165"/>
      <c r="HKL165"/>
      <c r="HKM165"/>
      <c r="HKN165"/>
      <c r="HKO165"/>
      <c r="HKP165"/>
      <c r="HKQ165"/>
      <c r="HKR165"/>
      <c r="HKS165"/>
      <c r="HKT165"/>
      <c r="HKU165"/>
      <c r="HKV165"/>
      <c r="HKW165"/>
      <c r="HKX165"/>
      <c r="HKY165"/>
      <c r="HKZ165"/>
      <c r="HLA165"/>
      <c r="HLB165"/>
      <c r="HLC165"/>
      <c r="HLD165"/>
      <c r="HLE165"/>
      <c r="HLF165"/>
      <c r="HLG165"/>
      <c r="HLH165"/>
      <c r="HLI165"/>
      <c r="HLJ165"/>
      <c r="HLK165"/>
      <c r="HLL165"/>
      <c r="HLM165"/>
      <c r="HLN165"/>
      <c r="HLO165"/>
      <c r="HLP165"/>
      <c r="HLQ165"/>
      <c r="HLR165"/>
      <c r="HLS165"/>
      <c r="HLT165"/>
      <c r="HLU165"/>
      <c r="HLV165"/>
      <c r="HLW165"/>
      <c r="HLX165"/>
      <c r="HLY165"/>
      <c r="HLZ165"/>
      <c r="HMA165"/>
      <c r="HMB165"/>
      <c r="HMC165"/>
      <c r="HMD165"/>
      <c r="HME165"/>
      <c r="HMF165"/>
      <c r="HMG165"/>
      <c r="HMH165"/>
      <c r="HMI165"/>
      <c r="HMJ165"/>
      <c r="HMK165"/>
      <c r="HML165"/>
      <c r="HMM165"/>
      <c r="HMN165"/>
      <c r="HMO165"/>
      <c r="HMP165"/>
      <c r="HMQ165"/>
      <c r="HMR165"/>
      <c r="HMS165"/>
      <c r="HMT165"/>
      <c r="HMU165"/>
      <c r="HMV165"/>
      <c r="HMW165"/>
      <c r="HMX165"/>
      <c r="HMY165"/>
      <c r="HMZ165"/>
      <c r="HNA165"/>
      <c r="HNB165"/>
      <c r="HNC165"/>
      <c r="HND165"/>
      <c r="HNE165"/>
      <c r="HNF165"/>
      <c r="HNG165"/>
      <c r="HNH165"/>
      <c r="HNI165"/>
      <c r="HNJ165"/>
      <c r="HNK165"/>
      <c r="HNL165"/>
      <c r="HNM165"/>
      <c r="HNN165"/>
      <c r="HNO165"/>
      <c r="HNP165"/>
      <c r="HNQ165"/>
      <c r="HNR165"/>
      <c r="HNS165"/>
      <c r="HNT165"/>
      <c r="HNU165"/>
      <c r="HNV165"/>
      <c r="HNW165"/>
      <c r="HNX165"/>
      <c r="HNY165"/>
      <c r="HNZ165"/>
      <c r="HOA165"/>
      <c r="HOB165"/>
      <c r="HOC165"/>
      <c r="HOD165"/>
      <c r="HOE165"/>
      <c r="HOF165"/>
      <c r="HOG165"/>
      <c r="HOH165"/>
      <c r="HOI165"/>
      <c r="HOJ165"/>
      <c r="HOK165"/>
      <c r="HOL165"/>
      <c r="HOM165"/>
      <c r="HON165"/>
      <c r="HOO165"/>
      <c r="HOP165"/>
      <c r="HOQ165"/>
      <c r="HOR165"/>
      <c r="HOS165"/>
      <c r="HOT165"/>
      <c r="HOU165"/>
      <c r="HOV165"/>
      <c r="HOW165"/>
      <c r="HOX165"/>
      <c r="HOY165"/>
      <c r="HOZ165"/>
      <c r="HPA165"/>
      <c r="HPB165"/>
      <c r="HPC165"/>
      <c r="HPD165"/>
      <c r="HPE165"/>
      <c r="HPF165"/>
      <c r="HPG165"/>
      <c r="HPH165"/>
      <c r="HPI165"/>
      <c r="HPJ165"/>
      <c r="HPK165"/>
      <c r="HPL165"/>
      <c r="HPM165"/>
      <c r="HPN165"/>
      <c r="HPO165"/>
      <c r="HPP165"/>
      <c r="HPQ165"/>
      <c r="HPR165"/>
      <c r="HPS165"/>
      <c r="HPT165"/>
      <c r="HPU165"/>
      <c r="HPV165"/>
      <c r="HPW165"/>
      <c r="HPX165"/>
      <c r="HPY165"/>
      <c r="HPZ165"/>
      <c r="HQA165"/>
      <c r="HQB165"/>
      <c r="HQC165"/>
      <c r="HQD165"/>
      <c r="HQE165"/>
      <c r="HQF165"/>
      <c r="HQG165"/>
      <c r="HQH165"/>
      <c r="HQI165"/>
      <c r="HQJ165"/>
      <c r="HQK165"/>
      <c r="HQL165"/>
      <c r="HQM165"/>
      <c r="HQN165"/>
      <c r="HQO165"/>
      <c r="HQP165"/>
      <c r="HQQ165"/>
      <c r="HQR165"/>
      <c r="HQS165"/>
      <c r="HQT165"/>
      <c r="HQU165"/>
      <c r="HQV165"/>
      <c r="HQW165"/>
      <c r="HQX165"/>
      <c r="HQY165"/>
      <c r="HQZ165"/>
      <c r="HRA165"/>
      <c r="HRB165"/>
      <c r="HRC165"/>
      <c r="HRD165"/>
      <c r="HRE165"/>
      <c r="HRF165"/>
      <c r="HRG165"/>
      <c r="HRH165"/>
      <c r="HRI165"/>
      <c r="HRJ165"/>
      <c r="HRK165"/>
      <c r="HRL165"/>
      <c r="HRM165"/>
      <c r="HRN165"/>
      <c r="HRO165"/>
      <c r="HRP165"/>
      <c r="HRQ165"/>
      <c r="HRR165"/>
      <c r="HRS165"/>
      <c r="HRT165"/>
      <c r="HRU165"/>
      <c r="HRV165"/>
      <c r="HRW165"/>
      <c r="HRX165"/>
      <c r="HRY165"/>
      <c r="HRZ165"/>
      <c r="HSA165"/>
      <c r="HSB165"/>
      <c r="HSC165"/>
      <c r="HSD165"/>
      <c r="HSE165"/>
      <c r="HSF165"/>
      <c r="HSG165"/>
      <c r="HSH165"/>
      <c r="HSI165"/>
      <c r="HSJ165"/>
      <c r="HSK165"/>
      <c r="HSL165"/>
      <c r="HSM165"/>
      <c r="HSN165"/>
      <c r="HSO165"/>
      <c r="HSP165"/>
      <c r="HSQ165"/>
      <c r="HSR165"/>
      <c r="HSS165"/>
      <c r="HST165"/>
      <c r="HSU165"/>
      <c r="HSV165"/>
      <c r="HSW165"/>
      <c r="HSX165"/>
      <c r="HSY165"/>
      <c r="HSZ165"/>
      <c r="HTA165"/>
      <c r="HTB165"/>
      <c r="HTC165"/>
      <c r="HTD165"/>
      <c r="HTE165"/>
      <c r="HTF165"/>
      <c r="HTG165"/>
      <c r="HTH165"/>
      <c r="HTI165"/>
      <c r="HTJ165"/>
      <c r="HTK165"/>
      <c r="HTL165"/>
      <c r="HTM165"/>
      <c r="HTN165"/>
      <c r="HTO165"/>
      <c r="HTP165"/>
      <c r="HTQ165"/>
      <c r="HTR165"/>
      <c r="HTS165"/>
      <c r="HTT165"/>
      <c r="HTU165"/>
      <c r="HTV165"/>
      <c r="HTW165"/>
      <c r="HTX165"/>
      <c r="HTY165"/>
      <c r="HTZ165"/>
      <c r="HUA165"/>
      <c r="HUB165"/>
      <c r="HUC165"/>
      <c r="HUD165"/>
      <c r="HUE165"/>
      <c r="HUF165"/>
      <c r="HUG165"/>
      <c r="HUH165"/>
      <c r="HUI165"/>
      <c r="HUJ165"/>
      <c r="HUK165"/>
      <c r="HUL165"/>
      <c r="HUM165"/>
      <c r="HUN165"/>
      <c r="HUO165"/>
      <c r="HUP165"/>
      <c r="HUQ165"/>
      <c r="HUR165"/>
      <c r="HUS165"/>
      <c r="HUT165"/>
      <c r="HUU165"/>
      <c r="HUV165"/>
      <c r="HUW165"/>
      <c r="HUX165"/>
      <c r="HUY165"/>
      <c r="HUZ165"/>
      <c r="HVA165"/>
      <c r="HVB165"/>
      <c r="HVC165"/>
      <c r="HVD165"/>
      <c r="HVE165"/>
      <c r="HVF165"/>
      <c r="HVG165"/>
      <c r="HVH165"/>
      <c r="HVI165"/>
      <c r="HVJ165"/>
      <c r="HVK165"/>
      <c r="HVL165"/>
      <c r="HVM165"/>
      <c r="HVN165"/>
      <c r="HVO165"/>
      <c r="HVP165"/>
      <c r="HVQ165"/>
      <c r="HVR165"/>
      <c r="HVS165"/>
      <c r="HVT165"/>
      <c r="HVU165"/>
      <c r="HVV165"/>
      <c r="HVW165"/>
      <c r="HVX165"/>
      <c r="HVY165"/>
      <c r="HVZ165"/>
      <c r="HWA165"/>
      <c r="HWB165"/>
      <c r="HWC165"/>
      <c r="HWD165"/>
      <c r="HWE165"/>
      <c r="HWF165"/>
      <c r="HWG165"/>
      <c r="HWH165"/>
      <c r="HWI165"/>
      <c r="HWJ165"/>
      <c r="HWK165"/>
      <c r="HWL165"/>
      <c r="HWM165"/>
      <c r="HWN165"/>
      <c r="HWO165"/>
      <c r="HWP165"/>
      <c r="HWQ165"/>
      <c r="HWR165"/>
      <c r="HWS165"/>
      <c r="HWT165"/>
      <c r="HWU165"/>
      <c r="HWV165"/>
      <c r="HWW165"/>
      <c r="HWX165"/>
      <c r="HWY165"/>
      <c r="HWZ165"/>
      <c r="HXA165"/>
      <c r="HXB165"/>
      <c r="HXC165"/>
      <c r="HXD165"/>
      <c r="HXE165"/>
      <c r="HXF165"/>
      <c r="HXG165"/>
      <c r="HXH165"/>
      <c r="HXI165"/>
      <c r="HXJ165"/>
      <c r="HXK165"/>
      <c r="HXL165"/>
      <c r="HXM165"/>
      <c r="HXN165"/>
      <c r="HXO165"/>
      <c r="HXP165"/>
      <c r="HXQ165"/>
      <c r="HXR165"/>
      <c r="HXS165"/>
      <c r="HXT165"/>
      <c r="HXU165"/>
      <c r="HXV165"/>
      <c r="HXW165"/>
      <c r="HXX165"/>
      <c r="HXY165"/>
      <c r="HXZ165"/>
      <c r="HYA165"/>
      <c r="HYB165"/>
      <c r="HYC165"/>
      <c r="HYD165"/>
      <c r="HYE165"/>
      <c r="HYF165"/>
      <c r="HYG165"/>
      <c r="HYH165"/>
      <c r="HYI165"/>
      <c r="HYJ165"/>
      <c r="HYK165"/>
      <c r="HYL165"/>
      <c r="HYM165"/>
      <c r="HYN165"/>
      <c r="HYO165"/>
      <c r="HYP165"/>
      <c r="HYQ165"/>
      <c r="HYR165"/>
      <c r="HYS165"/>
      <c r="HYT165"/>
      <c r="HYU165"/>
      <c r="HYV165"/>
      <c r="HYW165"/>
      <c r="HYX165"/>
      <c r="HYY165"/>
      <c r="HYZ165"/>
      <c r="HZA165"/>
      <c r="HZB165"/>
      <c r="HZC165"/>
      <c r="HZD165"/>
      <c r="HZE165"/>
      <c r="HZF165"/>
      <c r="HZG165"/>
      <c r="HZH165"/>
      <c r="HZI165"/>
      <c r="HZJ165"/>
      <c r="HZK165"/>
      <c r="HZL165"/>
      <c r="HZM165"/>
      <c r="HZN165"/>
      <c r="HZO165"/>
      <c r="HZP165"/>
      <c r="HZQ165"/>
      <c r="HZR165"/>
      <c r="HZS165"/>
      <c r="HZT165"/>
      <c r="HZU165"/>
      <c r="HZV165"/>
      <c r="HZW165"/>
      <c r="HZX165"/>
      <c r="HZY165"/>
      <c r="HZZ165"/>
      <c r="IAA165"/>
      <c r="IAB165"/>
      <c r="IAC165"/>
      <c r="IAD165"/>
      <c r="IAE165"/>
      <c r="IAF165"/>
      <c r="IAG165"/>
      <c r="IAH165"/>
      <c r="IAI165"/>
      <c r="IAJ165"/>
      <c r="IAK165"/>
      <c r="IAL165"/>
      <c r="IAM165"/>
      <c r="IAN165"/>
      <c r="IAO165"/>
      <c r="IAP165"/>
      <c r="IAQ165"/>
      <c r="IAR165"/>
      <c r="IAS165"/>
      <c r="IAT165"/>
      <c r="IAU165"/>
      <c r="IAV165"/>
      <c r="IAW165"/>
      <c r="IAX165"/>
      <c r="IAY165"/>
      <c r="IAZ165"/>
      <c r="IBA165"/>
      <c r="IBB165"/>
      <c r="IBC165"/>
      <c r="IBD165"/>
      <c r="IBE165"/>
      <c r="IBF165"/>
      <c r="IBG165"/>
      <c r="IBH165"/>
      <c r="IBI165"/>
      <c r="IBJ165"/>
      <c r="IBK165"/>
      <c r="IBL165"/>
      <c r="IBM165"/>
      <c r="IBN165"/>
      <c r="IBO165"/>
      <c r="IBP165"/>
      <c r="IBQ165"/>
      <c r="IBR165"/>
      <c r="IBS165"/>
      <c r="IBT165"/>
      <c r="IBU165"/>
      <c r="IBV165"/>
      <c r="IBW165"/>
      <c r="IBX165"/>
      <c r="IBY165"/>
      <c r="IBZ165"/>
      <c r="ICA165"/>
      <c r="ICB165"/>
      <c r="ICC165"/>
      <c r="ICD165"/>
      <c r="ICE165"/>
      <c r="ICF165"/>
      <c r="ICG165"/>
      <c r="ICH165"/>
      <c r="ICI165"/>
      <c r="ICJ165"/>
      <c r="ICK165"/>
      <c r="ICL165"/>
      <c r="ICM165"/>
      <c r="ICN165"/>
      <c r="ICO165"/>
      <c r="ICP165"/>
      <c r="ICQ165"/>
      <c r="ICR165"/>
      <c r="ICS165"/>
      <c r="ICT165"/>
      <c r="ICU165"/>
      <c r="ICV165"/>
      <c r="ICW165"/>
      <c r="ICX165"/>
      <c r="ICY165"/>
      <c r="ICZ165"/>
      <c r="IDA165"/>
      <c r="IDB165"/>
      <c r="IDC165"/>
      <c r="IDD165"/>
      <c r="IDE165"/>
      <c r="IDF165"/>
      <c r="IDG165"/>
      <c r="IDH165"/>
      <c r="IDI165"/>
      <c r="IDJ165"/>
      <c r="IDK165"/>
      <c r="IDL165"/>
      <c r="IDM165"/>
      <c r="IDN165"/>
      <c r="IDO165"/>
      <c r="IDP165"/>
      <c r="IDQ165"/>
      <c r="IDR165"/>
      <c r="IDS165"/>
      <c r="IDT165"/>
      <c r="IDU165"/>
      <c r="IDV165"/>
      <c r="IDW165"/>
      <c r="IDX165"/>
      <c r="IDY165"/>
      <c r="IDZ165"/>
      <c r="IEA165"/>
      <c r="IEB165"/>
      <c r="IEC165"/>
      <c r="IED165"/>
      <c r="IEE165"/>
      <c r="IEF165"/>
      <c r="IEG165"/>
      <c r="IEH165"/>
      <c r="IEI165"/>
      <c r="IEJ165"/>
      <c r="IEK165"/>
      <c r="IEL165"/>
      <c r="IEM165"/>
      <c r="IEN165"/>
      <c r="IEO165"/>
      <c r="IEP165"/>
      <c r="IEQ165"/>
      <c r="IER165"/>
      <c r="IES165"/>
      <c r="IET165"/>
      <c r="IEU165"/>
      <c r="IEV165"/>
      <c r="IEW165"/>
      <c r="IEX165"/>
      <c r="IEY165"/>
      <c r="IEZ165"/>
      <c r="IFA165"/>
      <c r="IFB165"/>
      <c r="IFC165"/>
      <c r="IFD165"/>
      <c r="IFE165"/>
      <c r="IFF165"/>
      <c r="IFG165"/>
      <c r="IFH165"/>
      <c r="IFI165"/>
      <c r="IFJ165"/>
      <c r="IFK165"/>
      <c r="IFL165"/>
      <c r="IFM165"/>
      <c r="IFN165"/>
      <c r="IFO165"/>
      <c r="IFP165"/>
      <c r="IFQ165"/>
      <c r="IFR165"/>
      <c r="IFS165"/>
      <c r="IFT165"/>
      <c r="IFU165"/>
      <c r="IFV165"/>
      <c r="IFW165"/>
      <c r="IFX165"/>
      <c r="IFY165"/>
      <c r="IFZ165"/>
      <c r="IGA165"/>
      <c r="IGB165"/>
      <c r="IGC165"/>
      <c r="IGD165"/>
      <c r="IGE165"/>
      <c r="IGF165"/>
      <c r="IGG165"/>
      <c r="IGH165"/>
      <c r="IGI165"/>
      <c r="IGJ165"/>
      <c r="IGK165"/>
      <c r="IGL165"/>
      <c r="IGM165"/>
      <c r="IGN165"/>
      <c r="IGO165"/>
      <c r="IGP165"/>
      <c r="IGQ165"/>
      <c r="IGR165"/>
      <c r="IGS165"/>
      <c r="IGT165"/>
      <c r="IGU165"/>
      <c r="IGV165"/>
      <c r="IGW165"/>
      <c r="IGX165"/>
      <c r="IGY165"/>
      <c r="IGZ165"/>
      <c r="IHA165"/>
      <c r="IHB165"/>
      <c r="IHC165"/>
      <c r="IHD165"/>
      <c r="IHE165"/>
      <c r="IHF165"/>
      <c r="IHG165"/>
      <c r="IHH165"/>
      <c r="IHI165"/>
      <c r="IHJ165"/>
      <c r="IHK165"/>
      <c r="IHL165"/>
      <c r="IHM165"/>
      <c r="IHN165"/>
      <c r="IHO165"/>
      <c r="IHP165"/>
      <c r="IHQ165"/>
      <c r="IHR165"/>
      <c r="IHS165"/>
      <c r="IHT165"/>
      <c r="IHU165"/>
      <c r="IHV165"/>
      <c r="IHW165"/>
      <c r="IHX165"/>
      <c r="IHY165"/>
      <c r="IHZ165"/>
      <c r="IIA165"/>
      <c r="IIB165"/>
      <c r="IIC165"/>
      <c r="IID165"/>
      <c r="IIE165"/>
      <c r="IIF165"/>
      <c r="IIG165"/>
      <c r="IIH165"/>
      <c r="III165"/>
      <c r="IIJ165"/>
      <c r="IIK165"/>
      <c r="IIL165"/>
      <c r="IIM165"/>
      <c r="IIN165"/>
      <c r="IIO165"/>
      <c r="IIP165"/>
      <c r="IIQ165"/>
      <c r="IIR165"/>
      <c r="IIS165"/>
      <c r="IIT165"/>
      <c r="IIU165"/>
      <c r="IIV165"/>
      <c r="IIW165"/>
      <c r="IIX165"/>
      <c r="IIY165"/>
      <c r="IIZ165"/>
      <c r="IJA165"/>
      <c r="IJB165"/>
      <c r="IJC165"/>
      <c r="IJD165"/>
      <c r="IJE165"/>
      <c r="IJF165"/>
      <c r="IJG165"/>
      <c r="IJH165"/>
      <c r="IJI165"/>
      <c r="IJJ165"/>
      <c r="IJK165"/>
      <c r="IJL165"/>
      <c r="IJM165"/>
      <c r="IJN165"/>
      <c r="IJO165"/>
      <c r="IJP165"/>
      <c r="IJQ165"/>
      <c r="IJR165"/>
      <c r="IJS165"/>
      <c r="IJT165"/>
      <c r="IJU165"/>
      <c r="IJV165"/>
      <c r="IJW165"/>
      <c r="IJX165"/>
      <c r="IJY165"/>
      <c r="IJZ165"/>
      <c r="IKA165"/>
      <c r="IKB165"/>
      <c r="IKC165"/>
      <c r="IKD165"/>
      <c r="IKE165"/>
      <c r="IKF165"/>
      <c r="IKG165"/>
      <c r="IKH165"/>
      <c r="IKI165"/>
      <c r="IKJ165"/>
      <c r="IKK165"/>
      <c r="IKL165"/>
      <c r="IKM165"/>
      <c r="IKN165"/>
      <c r="IKO165"/>
      <c r="IKP165"/>
      <c r="IKQ165"/>
      <c r="IKR165"/>
      <c r="IKS165"/>
      <c r="IKT165"/>
      <c r="IKU165"/>
      <c r="IKV165"/>
      <c r="IKW165"/>
      <c r="IKX165"/>
      <c r="IKY165"/>
      <c r="IKZ165"/>
      <c r="ILA165"/>
      <c r="ILB165"/>
      <c r="ILC165"/>
      <c r="ILD165"/>
      <c r="ILE165"/>
      <c r="ILF165"/>
      <c r="ILG165"/>
      <c r="ILH165"/>
      <c r="ILI165"/>
      <c r="ILJ165"/>
      <c r="ILK165"/>
      <c r="ILL165"/>
      <c r="ILM165"/>
      <c r="ILN165"/>
      <c r="ILO165"/>
      <c r="ILP165"/>
      <c r="ILQ165"/>
      <c r="ILR165"/>
      <c r="ILS165"/>
      <c r="ILT165"/>
      <c r="ILU165"/>
      <c r="ILV165"/>
      <c r="ILW165"/>
      <c r="ILX165"/>
      <c r="ILY165"/>
      <c r="ILZ165"/>
      <c r="IMA165"/>
      <c r="IMB165"/>
      <c r="IMC165"/>
      <c r="IMD165"/>
      <c r="IME165"/>
      <c r="IMF165"/>
      <c r="IMG165"/>
      <c r="IMH165"/>
      <c r="IMI165"/>
      <c r="IMJ165"/>
      <c r="IMK165"/>
      <c r="IML165"/>
      <c r="IMM165"/>
      <c r="IMN165"/>
      <c r="IMO165"/>
      <c r="IMP165"/>
      <c r="IMQ165"/>
      <c r="IMR165"/>
      <c r="IMS165"/>
      <c r="IMT165"/>
      <c r="IMU165"/>
      <c r="IMV165"/>
      <c r="IMW165"/>
      <c r="IMX165"/>
      <c r="IMY165"/>
      <c r="IMZ165"/>
      <c r="INA165"/>
      <c r="INB165"/>
      <c r="INC165"/>
      <c r="IND165"/>
      <c r="INE165"/>
      <c r="INF165"/>
      <c r="ING165"/>
      <c r="INH165"/>
      <c r="INI165"/>
      <c r="INJ165"/>
      <c r="INK165"/>
      <c r="INL165"/>
      <c r="INM165"/>
      <c r="INN165"/>
      <c r="INO165"/>
      <c r="INP165"/>
      <c r="INQ165"/>
      <c r="INR165"/>
      <c r="INS165"/>
      <c r="INT165"/>
      <c r="INU165"/>
      <c r="INV165"/>
      <c r="INW165"/>
      <c r="INX165"/>
      <c r="INY165"/>
      <c r="INZ165"/>
      <c r="IOA165"/>
      <c r="IOB165"/>
      <c r="IOC165"/>
      <c r="IOD165"/>
      <c r="IOE165"/>
      <c r="IOF165"/>
      <c r="IOG165"/>
      <c r="IOH165"/>
      <c r="IOI165"/>
      <c r="IOJ165"/>
      <c r="IOK165"/>
      <c r="IOL165"/>
      <c r="IOM165"/>
      <c r="ION165"/>
      <c r="IOO165"/>
      <c r="IOP165"/>
      <c r="IOQ165"/>
      <c r="IOR165"/>
      <c r="IOS165"/>
      <c r="IOT165"/>
      <c r="IOU165"/>
      <c r="IOV165"/>
      <c r="IOW165"/>
      <c r="IOX165"/>
      <c r="IOY165"/>
      <c r="IOZ165"/>
      <c r="IPA165"/>
      <c r="IPB165"/>
      <c r="IPC165"/>
      <c r="IPD165"/>
      <c r="IPE165"/>
      <c r="IPF165"/>
      <c r="IPG165"/>
      <c r="IPH165"/>
      <c r="IPI165"/>
      <c r="IPJ165"/>
      <c r="IPK165"/>
      <c r="IPL165"/>
      <c r="IPM165"/>
      <c r="IPN165"/>
      <c r="IPO165"/>
      <c r="IPP165"/>
      <c r="IPQ165"/>
      <c r="IPR165"/>
      <c r="IPS165"/>
      <c r="IPT165"/>
      <c r="IPU165"/>
      <c r="IPV165"/>
      <c r="IPW165"/>
      <c r="IPX165"/>
      <c r="IPY165"/>
      <c r="IPZ165"/>
      <c r="IQA165"/>
      <c r="IQB165"/>
      <c r="IQC165"/>
      <c r="IQD165"/>
      <c r="IQE165"/>
      <c r="IQF165"/>
      <c r="IQG165"/>
      <c r="IQH165"/>
      <c r="IQI165"/>
      <c r="IQJ165"/>
      <c r="IQK165"/>
      <c r="IQL165"/>
      <c r="IQM165"/>
      <c r="IQN165"/>
      <c r="IQO165"/>
      <c r="IQP165"/>
      <c r="IQQ165"/>
      <c r="IQR165"/>
      <c r="IQS165"/>
      <c r="IQT165"/>
      <c r="IQU165"/>
      <c r="IQV165"/>
      <c r="IQW165"/>
      <c r="IQX165"/>
      <c r="IQY165"/>
      <c r="IQZ165"/>
      <c r="IRA165"/>
      <c r="IRB165"/>
      <c r="IRC165"/>
      <c r="IRD165"/>
      <c r="IRE165"/>
      <c r="IRF165"/>
      <c r="IRG165"/>
      <c r="IRH165"/>
      <c r="IRI165"/>
      <c r="IRJ165"/>
      <c r="IRK165"/>
      <c r="IRL165"/>
      <c r="IRM165"/>
      <c r="IRN165"/>
      <c r="IRO165"/>
      <c r="IRP165"/>
      <c r="IRQ165"/>
      <c r="IRR165"/>
      <c r="IRS165"/>
      <c r="IRT165"/>
      <c r="IRU165"/>
      <c r="IRV165"/>
      <c r="IRW165"/>
      <c r="IRX165"/>
      <c r="IRY165"/>
      <c r="IRZ165"/>
      <c r="ISA165"/>
      <c r="ISB165"/>
      <c r="ISC165"/>
      <c r="ISD165"/>
      <c r="ISE165"/>
      <c r="ISF165"/>
      <c r="ISG165"/>
      <c r="ISH165"/>
      <c r="ISI165"/>
      <c r="ISJ165"/>
      <c r="ISK165"/>
      <c r="ISL165"/>
      <c r="ISM165"/>
      <c r="ISN165"/>
      <c r="ISO165"/>
      <c r="ISP165"/>
      <c r="ISQ165"/>
      <c r="ISR165"/>
      <c r="ISS165"/>
      <c r="IST165"/>
      <c r="ISU165"/>
      <c r="ISV165"/>
      <c r="ISW165"/>
      <c r="ISX165"/>
      <c r="ISY165"/>
      <c r="ISZ165"/>
      <c r="ITA165"/>
      <c r="ITB165"/>
      <c r="ITC165"/>
      <c r="ITD165"/>
      <c r="ITE165"/>
      <c r="ITF165"/>
      <c r="ITG165"/>
      <c r="ITH165"/>
      <c r="ITI165"/>
      <c r="ITJ165"/>
      <c r="ITK165"/>
      <c r="ITL165"/>
      <c r="ITM165"/>
      <c r="ITN165"/>
      <c r="ITO165"/>
      <c r="ITP165"/>
      <c r="ITQ165"/>
      <c r="ITR165"/>
      <c r="ITS165"/>
      <c r="ITT165"/>
      <c r="ITU165"/>
      <c r="ITV165"/>
      <c r="ITW165"/>
      <c r="ITX165"/>
      <c r="ITY165"/>
      <c r="ITZ165"/>
      <c r="IUA165"/>
      <c r="IUB165"/>
      <c r="IUC165"/>
      <c r="IUD165"/>
      <c r="IUE165"/>
      <c r="IUF165"/>
      <c r="IUG165"/>
      <c r="IUH165"/>
      <c r="IUI165"/>
      <c r="IUJ165"/>
      <c r="IUK165"/>
      <c r="IUL165"/>
      <c r="IUM165"/>
      <c r="IUN165"/>
      <c r="IUO165"/>
      <c r="IUP165"/>
      <c r="IUQ165"/>
      <c r="IUR165"/>
      <c r="IUS165"/>
      <c r="IUT165"/>
      <c r="IUU165"/>
      <c r="IUV165"/>
      <c r="IUW165"/>
      <c r="IUX165"/>
      <c r="IUY165"/>
      <c r="IUZ165"/>
      <c r="IVA165"/>
      <c r="IVB165"/>
      <c r="IVC165"/>
      <c r="IVD165"/>
      <c r="IVE165"/>
      <c r="IVF165"/>
      <c r="IVG165"/>
      <c r="IVH165"/>
      <c r="IVI165"/>
      <c r="IVJ165"/>
      <c r="IVK165"/>
      <c r="IVL165"/>
      <c r="IVM165"/>
      <c r="IVN165"/>
      <c r="IVO165"/>
      <c r="IVP165"/>
      <c r="IVQ165"/>
      <c r="IVR165"/>
      <c r="IVS165"/>
      <c r="IVT165"/>
      <c r="IVU165"/>
      <c r="IVV165"/>
      <c r="IVW165"/>
      <c r="IVX165"/>
      <c r="IVY165"/>
      <c r="IVZ165"/>
      <c r="IWA165"/>
      <c r="IWB165"/>
      <c r="IWC165"/>
      <c r="IWD165"/>
      <c r="IWE165"/>
      <c r="IWF165"/>
      <c r="IWG165"/>
      <c r="IWH165"/>
      <c r="IWI165"/>
      <c r="IWJ165"/>
      <c r="IWK165"/>
      <c r="IWL165"/>
      <c r="IWM165"/>
      <c r="IWN165"/>
      <c r="IWO165"/>
      <c r="IWP165"/>
      <c r="IWQ165"/>
      <c r="IWR165"/>
      <c r="IWS165"/>
      <c r="IWT165"/>
      <c r="IWU165"/>
      <c r="IWV165"/>
      <c r="IWW165"/>
      <c r="IWX165"/>
      <c r="IWY165"/>
      <c r="IWZ165"/>
      <c r="IXA165"/>
      <c r="IXB165"/>
      <c r="IXC165"/>
      <c r="IXD165"/>
      <c r="IXE165"/>
      <c r="IXF165"/>
      <c r="IXG165"/>
      <c r="IXH165"/>
      <c r="IXI165"/>
      <c r="IXJ165"/>
      <c r="IXK165"/>
      <c r="IXL165"/>
      <c r="IXM165"/>
      <c r="IXN165"/>
      <c r="IXO165"/>
      <c r="IXP165"/>
      <c r="IXQ165"/>
      <c r="IXR165"/>
      <c r="IXS165"/>
      <c r="IXT165"/>
      <c r="IXU165"/>
      <c r="IXV165"/>
      <c r="IXW165"/>
      <c r="IXX165"/>
      <c r="IXY165"/>
      <c r="IXZ165"/>
      <c r="IYA165"/>
      <c r="IYB165"/>
      <c r="IYC165"/>
      <c r="IYD165"/>
      <c r="IYE165"/>
      <c r="IYF165"/>
      <c r="IYG165"/>
      <c r="IYH165"/>
      <c r="IYI165"/>
      <c r="IYJ165"/>
      <c r="IYK165"/>
      <c r="IYL165"/>
      <c r="IYM165"/>
      <c r="IYN165"/>
      <c r="IYO165"/>
      <c r="IYP165"/>
      <c r="IYQ165"/>
      <c r="IYR165"/>
      <c r="IYS165"/>
      <c r="IYT165"/>
      <c r="IYU165"/>
      <c r="IYV165"/>
      <c r="IYW165"/>
      <c r="IYX165"/>
      <c r="IYY165"/>
      <c r="IYZ165"/>
      <c r="IZA165"/>
      <c r="IZB165"/>
      <c r="IZC165"/>
      <c r="IZD165"/>
      <c r="IZE165"/>
      <c r="IZF165"/>
      <c r="IZG165"/>
      <c r="IZH165"/>
      <c r="IZI165"/>
      <c r="IZJ165"/>
      <c r="IZK165"/>
      <c r="IZL165"/>
      <c r="IZM165"/>
      <c r="IZN165"/>
      <c r="IZO165"/>
      <c r="IZP165"/>
      <c r="IZQ165"/>
      <c r="IZR165"/>
      <c r="IZS165"/>
      <c r="IZT165"/>
      <c r="IZU165"/>
      <c r="IZV165"/>
      <c r="IZW165"/>
      <c r="IZX165"/>
      <c r="IZY165"/>
      <c r="IZZ165"/>
      <c r="JAA165"/>
      <c r="JAB165"/>
      <c r="JAC165"/>
      <c r="JAD165"/>
      <c r="JAE165"/>
      <c r="JAF165"/>
      <c r="JAG165"/>
      <c r="JAH165"/>
      <c r="JAI165"/>
      <c r="JAJ165"/>
      <c r="JAK165"/>
      <c r="JAL165"/>
      <c r="JAM165"/>
      <c r="JAN165"/>
      <c r="JAO165"/>
      <c r="JAP165"/>
      <c r="JAQ165"/>
      <c r="JAR165"/>
      <c r="JAS165"/>
      <c r="JAT165"/>
      <c r="JAU165"/>
      <c r="JAV165"/>
      <c r="JAW165"/>
      <c r="JAX165"/>
      <c r="JAY165"/>
      <c r="JAZ165"/>
      <c r="JBA165"/>
      <c r="JBB165"/>
      <c r="JBC165"/>
      <c r="JBD165"/>
      <c r="JBE165"/>
      <c r="JBF165"/>
      <c r="JBG165"/>
      <c r="JBH165"/>
      <c r="JBI165"/>
      <c r="JBJ165"/>
      <c r="JBK165"/>
      <c r="JBL165"/>
      <c r="JBM165"/>
      <c r="JBN165"/>
      <c r="JBO165"/>
      <c r="JBP165"/>
      <c r="JBQ165"/>
      <c r="JBR165"/>
      <c r="JBS165"/>
      <c r="JBT165"/>
      <c r="JBU165"/>
      <c r="JBV165"/>
      <c r="JBW165"/>
      <c r="JBX165"/>
      <c r="JBY165"/>
      <c r="JBZ165"/>
      <c r="JCA165"/>
      <c r="JCB165"/>
      <c r="JCC165"/>
      <c r="JCD165"/>
      <c r="JCE165"/>
      <c r="JCF165"/>
      <c r="JCG165"/>
      <c r="JCH165"/>
      <c r="JCI165"/>
      <c r="JCJ165"/>
      <c r="JCK165"/>
      <c r="JCL165"/>
      <c r="JCM165"/>
      <c r="JCN165"/>
      <c r="JCO165"/>
      <c r="JCP165"/>
      <c r="JCQ165"/>
      <c r="JCR165"/>
      <c r="JCS165"/>
      <c r="JCT165"/>
      <c r="JCU165"/>
      <c r="JCV165"/>
      <c r="JCW165"/>
      <c r="JCX165"/>
      <c r="JCY165"/>
      <c r="JCZ165"/>
      <c r="JDA165"/>
      <c r="JDB165"/>
      <c r="JDC165"/>
      <c r="JDD165"/>
      <c r="JDE165"/>
      <c r="JDF165"/>
      <c r="JDG165"/>
      <c r="JDH165"/>
      <c r="JDI165"/>
      <c r="JDJ165"/>
      <c r="JDK165"/>
      <c r="JDL165"/>
      <c r="JDM165"/>
      <c r="JDN165"/>
      <c r="JDO165"/>
      <c r="JDP165"/>
      <c r="JDQ165"/>
      <c r="JDR165"/>
      <c r="JDS165"/>
      <c r="JDT165"/>
      <c r="JDU165"/>
      <c r="JDV165"/>
      <c r="JDW165"/>
      <c r="JDX165"/>
      <c r="JDY165"/>
      <c r="JDZ165"/>
      <c r="JEA165"/>
      <c r="JEB165"/>
      <c r="JEC165"/>
      <c r="JED165"/>
      <c r="JEE165"/>
      <c r="JEF165"/>
      <c r="JEG165"/>
      <c r="JEH165"/>
      <c r="JEI165"/>
      <c r="JEJ165"/>
      <c r="JEK165"/>
      <c r="JEL165"/>
      <c r="JEM165"/>
      <c r="JEN165"/>
      <c r="JEO165"/>
      <c r="JEP165"/>
      <c r="JEQ165"/>
      <c r="JER165"/>
      <c r="JES165"/>
      <c r="JET165"/>
      <c r="JEU165"/>
      <c r="JEV165"/>
      <c r="JEW165"/>
      <c r="JEX165"/>
      <c r="JEY165"/>
      <c r="JEZ165"/>
      <c r="JFA165"/>
      <c r="JFB165"/>
      <c r="JFC165"/>
      <c r="JFD165"/>
      <c r="JFE165"/>
      <c r="JFF165"/>
      <c r="JFG165"/>
      <c r="JFH165"/>
      <c r="JFI165"/>
      <c r="JFJ165"/>
      <c r="JFK165"/>
      <c r="JFL165"/>
      <c r="JFM165"/>
      <c r="JFN165"/>
      <c r="JFO165"/>
      <c r="JFP165"/>
      <c r="JFQ165"/>
      <c r="JFR165"/>
      <c r="JFS165"/>
      <c r="JFT165"/>
      <c r="JFU165"/>
      <c r="JFV165"/>
      <c r="JFW165"/>
      <c r="JFX165"/>
      <c r="JFY165"/>
      <c r="JFZ165"/>
      <c r="JGA165"/>
      <c r="JGB165"/>
      <c r="JGC165"/>
      <c r="JGD165"/>
      <c r="JGE165"/>
      <c r="JGF165"/>
      <c r="JGG165"/>
      <c r="JGH165"/>
      <c r="JGI165"/>
      <c r="JGJ165"/>
      <c r="JGK165"/>
      <c r="JGL165"/>
      <c r="JGM165"/>
      <c r="JGN165"/>
      <c r="JGO165"/>
      <c r="JGP165"/>
      <c r="JGQ165"/>
      <c r="JGR165"/>
      <c r="JGS165"/>
      <c r="JGT165"/>
      <c r="JGU165"/>
      <c r="JGV165"/>
      <c r="JGW165"/>
      <c r="JGX165"/>
      <c r="JGY165"/>
      <c r="JGZ165"/>
      <c r="JHA165"/>
      <c r="JHB165"/>
      <c r="JHC165"/>
      <c r="JHD165"/>
      <c r="JHE165"/>
      <c r="JHF165"/>
      <c r="JHG165"/>
      <c r="JHH165"/>
      <c r="JHI165"/>
      <c r="JHJ165"/>
      <c r="JHK165"/>
      <c r="JHL165"/>
      <c r="JHM165"/>
      <c r="JHN165"/>
      <c r="JHO165"/>
      <c r="JHP165"/>
      <c r="JHQ165"/>
      <c r="JHR165"/>
      <c r="JHS165"/>
      <c r="JHT165"/>
      <c r="JHU165"/>
      <c r="JHV165"/>
      <c r="JHW165"/>
      <c r="JHX165"/>
      <c r="JHY165"/>
      <c r="JHZ165"/>
      <c r="JIA165"/>
      <c r="JIB165"/>
      <c r="JIC165"/>
      <c r="JID165"/>
      <c r="JIE165"/>
      <c r="JIF165"/>
      <c r="JIG165"/>
      <c r="JIH165"/>
      <c r="JII165"/>
      <c r="JIJ165"/>
      <c r="JIK165"/>
      <c r="JIL165"/>
      <c r="JIM165"/>
      <c r="JIN165"/>
      <c r="JIO165"/>
      <c r="JIP165"/>
      <c r="JIQ165"/>
      <c r="JIR165"/>
      <c r="JIS165"/>
      <c r="JIT165"/>
      <c r="JIU165"/>
      <c r="JIV165"/>
      <c r="JIW165"/>
      <c r="JIX165"/>
      <c r="JIY165"/>
      <c r="JIZ165"/>
      <c r="JJA165"/>
      <c r="JJB165"/>
      <c r="JJC165"/>
      <c r="JJD165"/>
      <c r="JJE165"/>
      <c r="JJF165"/>
      <c r="JJG165"/>
      <c r="JJH165"/>
      <c r="JJI165"/>
      <c r="JJJ165"/>
      <c r="JJK165"/>
      <c r="JJL165"/>
      <c r="JJM165"/>
      <c r="JJN165"/>
      <c r="JJO165"/>
      <c r="JJP165"/>
      <c r="JJQ165"/>
      <c r="JJR165"/>
      <c r="JJS165"/>
      <c r="JJT165"/>
      <c r="JJU165"/>
      <c r="JJV165"/>
      <c r="JJW165"/>
      <c r="JJX165"/>
      <c r="JJY165"/>
      <c r="JJZ165"/>
      <c r="JKA165"/>
      <c r="JKB165"/>
      <c r="JKC165"/>
      <c r="JKD165"/>
      <c r="JKE165"/>
      <c r="JKF165"/>
      <c r="JKG165"/>
      <c r="JKH165"/>
      <c r="JKI165"/>
      <c r="JKJ165"/>
      <c r="JKK165"/>
      <c r="JKL165"/>
      <c r="JKM165"/>
      <c r="JKN165"/>
      <c r="JKO165"/>
      <c r="JKP165"/>
      <c r="JKQ165"/>
      <c r="JKR165"/>
      <c r="JKS165"/>
      <c r="JKT165"/>
      <c r="JKU165"/>
      <c r="JKV165"/>
      <c r="JKW165"/>
      <c r="JKX165"/>
      <c r="JKY165"/>
      <c r="JKZ165"/>
      <c r="JLA165"/>
      <c r="JLB165"/>
      <c r="JLC165"/>
      <c r="JLD165"/>
      <c r="JLE165"/>
      <c r="JLF165"/>
      <c r="JLG165"/>
      <c r="JLH165"/>
      <c r="JLI165"/>
      <c r="JLJ165"/>
      <c r="JLK165"/>
      <c r="JLL165"/>
      <c r="JLM165"/>
      <c r="JLN165"/>
      <c r="JLO165"/>
      <c r="JLP165"/>
      <c r="JLQ165"/>
      <c r="JLR165"/>
      <c r="JLS165"/>
      <c r="JLT165"/>
      <c r="JLU165"/>
      <c r="JLV165"/>
      <c r="JLW165"/>
      <c r="JLX165"/>
      <c r="JLY165"/>
      <c r="JLZ165"/>
      <c r="JMA165"/>
      <c r="JMB165"/>
      <c r="JMC165"/>
      <c r="JMD165"/>
      <c r="JME165"/>
      <c r="JMF165"/>
      <c r="JMG165"/>
      <c r="JMH165"/>
      <c r="JMI165"/>
      <c r="JMJ165"/>
      <c r="JMK165"/>
      <c r="JML165"/>
      <c r="JMM165"/>
      <c r="JMN165"/>
      <c r="JMO165"/>
      <c r="JMP165"/>
      <c r="JMQ165"/>
      <c r="JMR165"/>
      <c r="JMS165"/>
      <c r="JMT165"/>
      <c r="JMU165"/>
      <c r="JMV165"/>
      <c r="JMW165"/>
      <c r="JMX165"/>
      <c r="JMY165"/>
      <c r="JMZ165"/>
      <c r="JNA165"/>
      <c r="JNB165"/>
      <c r="JNC165"/>
      <c r="JND165"/>
      <c r="JNE165"/>
      <c r="JNF165"/>
      <c r="JNG165"/>
      <c r="JNH165"/>
      <c r="JNI165"/>
      <c r="JNJ165"/>
      <c r="JNK165"/>
      <c r="JNL165"/>
      <c r="JNM165"/>
      <c r="JNN165"/>
      <c r="JNO165"/>
      <c r="JNP165"/>
      <c r="JNQ165"/>
      <c r="JNR165"/>
      <c r="JNS165"/>
      <c r="JNT165"/>
      <c r="JNU165"/>
      <c r="JNV165"/>
      <c r="JNW165"/>
      <c r="JNX165"/>
      <c r="JNY165"/>
      <c r="JNZ165"/>
      <c r="JOA165"/>
      <c r="JOB165"/>
      <c r="JOC165"/>
      <c r="JOD165"/>
      <c r="JOE165"/>
      <c r="JOF165"/>
      <c r="JOG165"/>
      <c r="JOH165"/>
      <c r="JOI165"/>
      <c r="JOJ165"/>
      <c r="JOK165"/>
      <c r="JOL165"/>
      <c r="JOM165"/>
      <c r="JON165"/>
      <c r="JOO165"/>
      <c r="JOP165"/>
      <c r="JOQ165"/>
      <c r="JOR165"/>
      <c r="JOS165"/>
      <c r="JOT165"/>
      <c r="JOU165"/>
      <c r="JOV165"/>
      <c r="JOW165"/>
      <c r="JOX165"/>
      <c r="JOY165"/>
      <c r="JOZ165"/>
      <c r="JPA165"/>
      <c r="JPB165"/>
      <c r="JPC165"/>
      <c r="JPD165"/>
      <c r="JPE165"/>
      <c r="JPF165"/>
      <c r="JPG165"/>
      <c r="JPH165"/>
      <c r="JPI165"/>
      <c r="JPJ165"/>
      <c r="JPK165"/>
      <c r="JPL165"/>
      <c r="JPM165"/>
      <c r="JPN165"/>
      <c r="JPO165"/>
      <c r="JPP165"/>
      <c r="JPQ165"/>
      <c r="JPR165"/>
      <c r="JPS165"/>
      <c r="JPT165"/>
      <c r="JPU165"/>
      <c r="JPV165"/>
      <c r="JPW165"/>
      <c r="JPX165"/>
      <c r="JPY165"/>
      <c r="JPZ165"/>
      <c r="JQA165"/>
      <c r="JQB165"/>
      <c r="JQC165"/>
      <c r="JQD165"/>
      <c r="JQE165"/>
      <c r="JQF165"/>
      <c r="JQG165"/>
      <c r="JQH165"/>
      <c r="JQI165"/>
      <c r="JQJ165"/>
      <c r="JQK165"/>
      <c r="JQL165"/>
      <c r="JQM165"/>
      <c r="JQN165"/>
      <c r="JQO165"/>
      <c r="JQP165"/>
      <c r="JQQ165"/>
      <c r="JQR165"/>
      <c r="JQS165"/>
      <c r="JQT165"/>
      <c r="JQU165"/>
      <c r="JQV165"/>
      <c r="JQW165"/>
      <c r="JQX165"/>
      <c r="JQY165"/>
      <c r="JQZ165"/>
      <c r="JRA165"/>
      <c r="JRB165"/>
      <c r="JRC165"/>
      <c r="JRD165"/>
      <c r="JRE165"/>
      <c r="JRF165"/>
      <c r="JRG165"/>
      <c r="JRH165"/>
      <c r="JRI165"/>
      <c r="JRJ165"/>
      <c r="JRK165"/>
      <c r="JRL165"/>
      <c r="JRM165"/>
      <c r="JRN165"/>
      <c r="JRO165"/>
      <c r="JRP165"/>
      <c r="JRQ165"/>
      <c r="JRR165"/>
      <c r="JRS165"/>
      <c r="JRT165"/>
      <c r="JRU165"/>
      <c r="JRV165"/>
      <c r="JRW165"/>
      <c r="JRX165"/>
      <c r="JRY165"/>
      <c r="JRZ165"/>
      <c r="JSA165"/>
      <c r="JSB165"/>
      <c r="JSC165"/>
      <c r="JSD165"/>
      <c r="JSE165"/>
      <c r="JSF165"/>
      <c r="JSG165"/>
      <c r="JSH165"/>
      <c r="JSI165"/>
      <c r="JSJ165"/>
      <c r="JSK165"/>
      <c r="JSL165"/>
      <c r="JSM165"/>
      <c r="JSN165"/>
      <c r="JSO165"/>
      <c r="JSP165"/>
      <c r="JSQ165"/>
      <c r="JSR165"/>
      <c r="JSS165"/>
      <c r="JST165"/>
      <c r="JSU165"/>
      <c r="JSV165"/>
      <c r="JSW165"/>
      <c r="JSX165"/>
      <c r="JSY165"/>
      <c r="JSZ165"/>
      <c r="JTA165"/>
      <c r="JTB165"/>
      <c r="JTC165"/>
      <c r="JTD165"/>
      <c r="JTE165"/>
      <c r="JTF165"/>
      <c r="JTG165"/>
      <c r="JTH165"/>
      <c r="JTI165"/>
      <c r="JTJ165"/>
      <c r="JTK165"/>
      <c r="JTL165"/>
      <c r="JTM165"/>
      <c r="JTN165"/>
      <c r="JTO165"/>
      <c r="JTP165"/>
      <c r="JTQ165"/>
      <c r="JTR165"/>
      <c r="JTS165"/>
      <c r="JTT165"/>
      <c r="JTU165"/>
      <c r="JTV165"/>
      <c r="JTW165"/>
      <c r="JTX165"/>
      <c r="JTY165"/>
      <c r="JTZ165"/>
      <c r="JUA165"/>
      <c r="JUB165"/>
      <c r="JUC165"/>
      <c r="JUD165"/>
      <c r="JUE165"/>
      <c r="JUF165"/>
      <c r="JUG165"/>
      <c r="JUH165"/>
      <c r="JUI165"/>
      <c r="JUJ165"/>
      <c r="JUK165"/>
      <c r="JUL165"/>
      <c r="JUM165"/>
      <c r="JUN165"/>
      <c r="JUO165"/>
      <c r="JUP165"/>
      <c r="JUQ165"/>
      <c r="JUR165"/>
      <c r="JUS165"/>
      <c r="JUT165"/>
      <c r="JUU165"/>
      <c r="JUV165"/>
      <c r="JUW165"/>
      <c r="JUX165"/>
      <c r="JUY165"/>
      <c r="JUZ165"/>
      <c r="JVA165"/>
      <c r="JVB165"/>
      <c r="JVC165"/>
      <c r="JVD165"/>
      <c r="JVE165"/>
      <c r="JVF165"/>
      <c r="JVG165"/>
      <c r="JVH165"/>
      <c r="JVI165"/>
      <c r="JVJ165"/>
      <c r="JVK165"/>
      <c r="JVL165"/>
      <c r="JVM165"/>
      <c r="JVN165"/>
      <c r="JVO165"/>
      <c r="JVP165"/>
      <c r="JVQ165"/>
      <c r="JVR165"/>
      <c r="JVS165"/>
      <c r="JVT165"/>
      <c r="JVU165"/>
      <c r="JVV165"/>
      <c r="JVW165"/>
      <c r="JVX165"/>
      <c r="JVY165"/>
      <c r="JVZ165"/>
      <c r="JWA165"/>
      <c r="JWB165"/>
      <c r="JWC165"/>
      <c r="JWD165"/>
      <c r="JWE165"/>
      <c r="JWF165"/>
      <c r="JWG165"/>
      <c r="JWH165"/>
      <c r="JWI165"/>
      <c r="JWJ165"/>
      <c r="JWK165"/>
      <c r="JWL165"/>
      <c r="JWM165"/>
      <c r="JWN165"/>
      <c r="JWO165"/>
      <c r="JWP165"/>
      <c r="JWQ165"/>
      <c r="JWR165"/>
      <c r="JWS165"/>
      <c r="JWT165"/>
      <c r="JWU165"/>
      <c r="JWV165"/>
      <c r="JWW165"/>
      <c r="JWX165"/>
      <c r="JWY165"/>
      <c r="JWZ165"/>
      <c r="JXA165"/>
      <c r="JXB165"/>
      <c r="JXC165"/>
      <c r="JXD165"/>
      <c r="JXE165"/>
      <c r="JXF165"/>
      <c r="JXG165"/>
      <c r="JXH165"/>
      <c r="JXI165"/>
      <c r="JXJ165"/>
      <c r="JXK165"/>
      <c r="JXL165"/>
      <c r="JXM165"/>
      <c r="JXN165"/>
      <c r="JXO165"/>
      <c r="JXP165"/>
      <c r="JXQ165"/>
      <c r="JXR165"/>
      <c r="JXS165"/>
      <c r="JXT165"/>
      <c r="JXU165"/>
      <c r="JXV165"/>
      <c r="JXW165"/>
      <c r="JXX165"/>
      <c r="JXY165"/>
      <c r="JXZ165"/>
      <c r="JYA165"/>
      <c r="JYB165"/>
      <c r="JYC165"/>
      <c r="JYD165"/>
      <c r="JYE165"/>
      <c r="JYF165"/>
      <c r="JYG165"/>
      <c r="JYH165"/>
      <c r="JYI165"/>
      <c r="JYJ165"/>
      <c r="JYK165"/>
      <c r="JYL165"/>
      <c r="JYM165"/>
      <c r="JYN165"/>
      <c r="JYO165"/>
      <c r="JYP165"/>
      <c r="JYQ165"/>
      <c r="JYR165"/>
      <c r="JYS165"/>
      <c r="JYT165"/>
      <c r="JYU165"/>
      <c r="JYV165"/>
      <c r="JYW165"/>
      <c r="JYX165"/>
      <c r="JYY165"/>
      <c r="JYZ165"/>
      <c r="JZA165"/>
      <c r="JZB165"/>
      <c r="JZC165"/>
      <c r="JZD165"/>
      <c r="JZE165"/>
      <c r="JZF165"/>
      <c r="JZG165"/>
      <c r="JZH165"/>
      <c r="JZI165"/>
      <c r="JZJ165"/>
      <c r="JZK165"/>
      <c r="JZL165"/>
      <c r="JZM165"/>
      <c r="JZN165"/>
      <c r="JZO165"/>
      <c r="JZP165"/>
      <c r="JZQ165"/>
      <c r="JZR165"/>
      <c r="JZS165"/>
      <c r="JZT165"/>
      <c r="JZU165"/>
      <c r="JZV165"/>
      <c r="JZW165"/>
      <c r="JZX165"/>
      <c r="JZY165"/>
      <c r="JZZ165"/>
      <c r="KAA165"/>
      <c r="KAB165"/>
      <c r="KAC165"/>
      <c r="KAD165"/>
      <c r="KAE165"/>
      <c r="KAF165"/>
      <c r="KAG165"/>
      <c r="KAH165"/>
      <c r="KAI165"/>
      <c r="KAJ165"/>
      <c r="KAK165"/>
      <c r="KAL165"/>
      <c r="KAM165"/>
      <c r="KAN165"/>
      <c r="KAO165"/>
      <c r="KAP165"/>
      <c r="KAQ165"/>
      <c r="KAR165"/>
      <c r="KAS165"/>
      <c r="KAT165"/>
      <c r="KAU165"/>
      <c r="KAV165"/>
      <c r="KAW165"/>
      <c r="KAX165"/>
      <c r="KAY165"/>
      <c r="KAZ165"/>
      <c r="KBA165"/>
      <c r="KBB165"/>
      <c r="KBC165"/>
      <c r="KBD165"/>
      <c r="KBE165"/>
      <c r="KBF165"/>
      <c r="KBG165"/>
      <c r="KBH165"/>
      <c r="KBI165"/>
      <c r="KBJ165"/>
      <c r="KBK165"/>
      <c r="KBL165"/>
      <c r="KBM165"/>
      <c r="KBN165"/>
      <c r="KBO165"/>
      <c r="KBP165"/>
      <c r="KBQ165"/>
      <c r="KBR165"/>
      <c r="KBS165"/>
      <c r="KBT165"/>
      <c r="KBU165"/>
      <c r="KBV165"/>
      <c r="KBW165"/>
      <c r="KBX165"/>
      <c r="KBY165"/>
      <c r="KBZ165"/>
      <c r="KCA165"/>
      <c r="KCB165"/>
      <c r="KCC165"/>
      <c r="KCD165"/>
      <c r="KCE165"/>
      <c r="KCF165"/>
      <c r="KCG165"/>
      <c r="KCH165"/>
      <c r="KCI165"/>
      <c r="KCJ165"/>
      <c r="KCK165"/>
      <c r="KCL165"/>
      <c r="KCM165"/>
      <c r="KCN165"/>
      <c r="KCO165"/>
      <c r="KCP165"/>
      <c r="KCQ165"/>
      <c r="KCR165"/>
      <c r="KCS165"/>
      <c r="KCT165"/>
      <c r="KCU165"/>
      <c r="KCV165"/>
      <c r="KCW165"/>
      <c r="KCX165"/>
      <c r="KCY165"/>
      <c r="KCZ165"/>
      <c r="KDA165"/>
      <c r="KDB165"/>
      <c r="KDC165"/>
      <c r="KDD165"/>
      <c r="KDE165"/>
      <c r="KDF165"/>
      <c r="KDG165"/>
      <c r="KDH165"/>
      <c r="KDI165"/>
      <c r="KDJ165"/>
      <c r="KDK165"/>
      <c r="KDL165"/>
      <c r="KDM165"/>
      <c r="KDN165"/>
      <c r="KDO165"/>
      <c r="KDP165"/>
      <c r="KDQ165"/>
      <c r="KDR165"/>
      <c r="KDS165"/>
      <c r="KDT165"/>
      <c r="KDU165"/>
      <c r="KDV165"/>
      <c r="KDW165"/>
      <c r="KDX165"/>
      <c r="KDY165"/>
      <c r="KDZ165"/>
      <c r="KEA165"/>
      <c r="KEB165"/>
      <c r="KEC165"/>
      <c r="KED165"/>
      <c r="KEE165"/>
      <c r="KEF165"/>
      <c r="KEG165"/>
      <c r="KEH165"/>
      <c r="KEI165"/>
      <c r="KEJ165"/>
      <c r="KEK165"/>
      <c r="KEL165"/>
      <c r="KEM165"/>
      <c r="KEN165"/>
      <c r="KEO165"/>
      <c r="KEP165"/>
      <c r="KEQ165"/>
      <c r="KER165"/>
      <c r="KES165"/>
      <c r="KET165"/>
      <c r="KEU165"/>
      <c r="KEV165"/>
      <c r="KEW165"/>
      <c r="KEX165"/>
      <c r="KEY165"/>
      <c r="KEZ165"/>
      <c r="KFA165"/>
      <c r="KFB165"/>
      <c r="KFC165"/>
      <c r="KFD165"/>
      <c r="KFE165"/>
      <c r="KFF165"/>
      <c r="KFG165"/>
      <c r="KFH165"/>
      <c r="KFI165"/>
      <c r="KFJ165"/>
      <c r="KFK165"/>
      <c r="KFL165"/>
      <c r="KFM165"/>
      <c r="KFN165"/>
      <c r="KFO165"/>
      <c r="KFP165"/>
      <c r="KFQ165"/>
      <c r="KFR165"/>
      <c r="KFS165"/>
      <c r="KFT165"/>
      <c r="KFU165"/>
      <c r="KFV165"/>
      <c r="KFW165"/>
      <c r="KFX165"/>
      <c r="KFY165"/>
      <c r="KFZ165"/>
      <c r="KGA165"/>
      <c r="KGB165"/>
      <c r="KGC165"/>
      <c r="KGD165"/>
      <c r="KGE165"/>
      <c r="KGF165"/>
      <c r="KGG165"/>
      <c r="KGH165"/>
      <c r="KGI165"/>
      <c r="KGJ165"/>
      <c r="KGK165"/>
      <c r="KGL165"/>
      <c r="KGM165"/>
      <c r="KGN165"/>
      <c r="KGO165"/>
      <c r="KGP165"/>
      <c r="KGQ165"/>
      <c r="KGR165"/>
      <c r="KGS165"/>
      <c r="KGT165"/>
      <c r="KGU165"/>
      <c r="KGV165"/>
      <c r="KGW165"/>
      <c r="KGX165"/>
      <c r="KGY165"/>
      <c r="KGZ165"/>
      <c r="KHA165"/>
      <c r="KHB165"/>
      <c r="KHC165"/>
      <c r="KHD165"/>
      <c r="KHE165"/>
      <c r="KHF165"/>
      <c r="KHG165"/>
      <c r="KHH165"/>
      <c r="KHI165"/>
      <c r="KHJ165"/>
      <c r="KHK165"/>
      <c r="KHL165"/>
      <c r="KHM165"/>
      <c r="KHN165"/>
      <c r="KHO165"/>
      <c r="KHP165"/>
      <c r="KHQ165"/>
      <c r="KHR165"/>
      <c r="KHS165"/>
      <c r="KHT165"/>
      <c r="KHU165"/>
      <c r="KHV165"/>
      <c r="KHW165"/>
      <c r="KHX165"/>
      <c r="KHY165"/>
      <c r="KHZ165"/>
      <c r="KIA165"/>
      <c r="KIB165"/>
      <c r="KIC165"/>
      <c r="KID165"/>
      <c r="KIE165"/>
      <c r="KIF165"/>
      <c r="KIG165"/>
      <c r="KIH165"/>
      <c r="KII165"/>
      <c r="KIJ165"/>
      <c r="KIK165"/>
      <c r="KIL165"/>
      <c r="KIM165"/>
      <c r="KIN165"/>
      <c r="KIO165"/>
      <c r="KIP165"/>
      <c r="KIQ165"/>
      <c r="KIR165"/>
      <c r="KIS165"/>
      <c r="KIT165"/>
      <c r="KIU165"/>
      <c r="KIV165"/>
      <c r="KIW165"/>
      <c r="KIX165"/>
      <c r="KIY165"/>
      <c r="KIZ165"/>
      <c r="KJA165"/>
      <c r="KJB165"/>
      <c r="KJC165"/>
      <c r="KJD165"/>
      <c r="KJE165"/>
      <c r="KJF165"/>
      <c r="KJG165"/>
      <c r="KJH165"/>
      <c r="KJI165"/>
      <c r="KJJ165"/>
      <c r="KJK165"/>
      <c r="KJL165"/>
      <c r="KJM165"/>
      <c r="KJN165"/>
      <c r="KJO165"/>
      <c r="KJP165"/>
      <c r="KJQ165"/>
      <c r="KJR165"/>
      <c r="KJS165"/>
      <c r="KJT165"/>
      <c r="KJU165"/>
      <c r="KJV165"/>
      <c r="KJW165"/>
      <c r="KJX165"/>
      <c r="KJY165"/>
      <c r="KJZ165"/>
      <c r="KKA165"/>
      <c r="KKB165"/>
      <c r="KKC165"/>
      <c r="KKD165"/>
      <c r="KKE165"/>
      <c r="KKF165"/>
      <c r="KKG165"/>
      <c r="KKH165"/>
      <c r="KKI165"/>
      <c r="KKJ165"/>
      <c r="KKK165"/>
      <c r="KKL165"/>
      <c r="KKM165"/>
      <c r="KKN165"/>
      <c r="KKO165"/>
      <c r="KKP165"/>
      <c r="KKQ165"/>
      <c r="KKR165"/>
      <c r="KKS165"/>
      <c r="KKT165"/>
      <c r="KKU165"/>
      <c r="KKV165"/>
      <c r="KKW165"/>
      <c r="KKX165"/>
      <c r="KKY165"/>
      <c r="KKZ165"/>
      <c r="KLA165"/>
      <c r="KLB165"/>
      <c r="KLC165"/>
      <c r="KLD165"/>
      <c r="KLE165"/>
      <c r="KLF165"/>
      <c r="KLG165"/>
      <c r="KLH165"/>
      <c r="KLI165"/>
      <c r="KLJ165"/>
      <c r="KLK165"/>
      <c r="KLL165"/>
      <c r="KLM165"/>
      <c r="KLN165"/>
      <c r="KLO165"/>
      <c r="KLP165"/>
      <c r="KLQ165"/>
      <c r="KLR165"/>
      <c r="KLS165"/>
      <c r="KLT165"/>
      <c r="KLU165"/>
      <c r="KLV165"/>
      <c r="KLW165"/>
      <c r="KLX165"/>
      <c r="KLY165"/>
      <c r="KLZ165"/>
      <c r="KMA165"/>
      <c r="KMB165"/>
      <c r="KMC165"/>
      <c r="KMD165"/>
      <c r="KME165"/>
      <c r="KMF165"/>
      <c r="KMG165"/>
      <c r="KMH165"/>
      <c r="KMI165"/>
      <c r="KMJ165"/>
      <c r="KMK165"/>
      <c r="KML165"/>
      <c r="KMM165"/>
      <c r="KMN165"/>
      <c r="KMO165"/>
      <c r="KMP165"/>
      <c r="KMQ165"/>
      <c r="KMR165"/>
      <c r="KMS165"/>
      <c r="KMT165"/>
      <c r="KMU165"/>
      <c r="KMV165"/>
      <c r="KMW165"/>
      <c r="KMX165"/>
      <c r="KMY165"/>
      <c r="KMZ165"/>
      <c r="KNA165"/>
      <c r="KNB165"/>
      <c r="KNC165"/>
      <c r="KND165"/>
      <c r="KNE165"/>
      <c r="KNF165"/>
      <c r="KNG165"/>
      <c r="KNH165"/>
      <c r="KNI165"/>
      <c r="KNJ165"/>
      <c r="KNK165"/>
      <c r="KNL165"/>
      <c r="KNM165"/>
      <c r="KNN165"/>
      <c r="KNO165"/>
      <c r="KNP165"/>
      <c r="KNQ165"/>
      <c r="KNR165"/>
      <c r="KNS165"/>
      <c r="KNT165"/>
      <c r="KNU165"/>
      <c r="KNV165"/>
      <c r="KNW165"/>
      <c r="KNX165"/>
      <c r="KNY165"/>
      <c r="KNZ165"/>
      <c r="KOA165"/>
      <c r="KOB165"/>
      <c r="KOC165"/>
      <c r="KOD165"/>
      <c r="KOE165"/>
      <c r="KOF165"/>
      <c r="KOG165"/>
      <c r="KOH165"/>
      <c r="KOI165"/>
      <c r="KOJ165"/>
      <c r="KOK165"/>
      <c r="KOL165"/>
      <c r="KOM165"/>
      <c r="KON165"/>
      <c r="KOO165"/>
      <c r="KOP165"/>
      <c r="KOQ165"/>
      <c r="KOR165"/>
      <c r="KOS165"/>
      <c r="KOT165"/>
      <c r="KOU165"/>
      <c r="KOV165"/>
      <c r="KOW165"/>
      <c r="KOX165"/>
      <c r="KOY165"/>
      <c r="KOZ165"/>
      <c r="KPA165"/>
      <c r="KPB165"/>
      <c r="KPC165"/>
      <c r="KPD165"/>
      <c r="KPE165"/>
      <c r="KPF165"/>
      <c r="KPG165"/>
      <c r="KPH165"/>
      <c r="KPI165"/>
      <c r="KPJ165"/>
      <c r="KPK165"/>
      <c r="KPL165"/>
      <c r="KPM165"/>
      <c r="KPN165"/>
      <c r="KPO165"/>
      <c r="KPP165"/>
      <c r="KPQ165"/>
      <c r="KPR165"/>
      <c r="KPS165"/>
      <c r="KPT165"/>
      <c r="KPU165"/>
      <c r="KPV165"/>
      <c r="KPW165"/>
      <c r="KPX165"/>
      <c r="KPY165"/>
      <c r="KPZ165"/>
      <c r="KQA165"/>
      <c r="KQB165"/>
      <c r="KQC165"/>
      <c r="KQD165"/>
      <c r="KQE165"/>
      <c r="KQF165"/>
      <c r="KQG165"/>
      <c r="KQH165"/>
      <c r="KQI165"/>
      <c r="KQJ165"/>
      <c r="KQK165"/>
      <c r="KQL165"/>
      <c r="KQM165"/>
      <c r="KQN165"/>
      <c r="KQO165"/>
      <c r="KQP165"/>
      <c r="KQQ165"/>
      <c r="KQR165"/>
      <c r="KQS165"/>
      <c r="KQT165"/>
      <c r="KQU165"/>
      <c r="KQV165"/>
      <c r="KQW165"/>
      <c r="KQX165"/>
      <c r="KQY165"/>
      <c r="KQZ165"/>
      <c r="KRA165"/>
      <c r="KRB165"/>
      <c r="KRC165"/>
      <c r="KRD165"/>
      <c r="KRE165"/>
      <c r="KRF165"/>
      <c r="KRG165"/>
      <c r="KRH165"/>
      <c r="KRI165"/>
      <c r="KRJ165"/>
      <c r="KRK165"/>
      <c r="KRL165"/>
      <c r="KRM165"/>
      <c r="KRN165"/>
      <c r="KRO165"/>
      <c r="KRP165"/>
      <c r="KRQ165"/>
      <c r="KRR165"/>
      <c r="KRS165"/>
      <c r="KRT165"/>
      <c r="KRU165"/>
      <c r="KRV165"/>
      <c r="KRW165"/>
      <c r="KRX165"/>
      <c r="KRY165"/>
      <c r="KRZ165"/>
      <c r="KSA165"/>
      <c r="KSB165"/>
      <c r="KSC165"/>
      <c r="KSD165"/>
      <c r="KSE165"/>
      <c r="KSF165"/>
      <c r="KSG165"/>
      <c r="KSH165"/>
      <c r="KSI165"/>
      <c r="KSJ165"/>
      <c r="KSK165"/>
      <c r="KSL165"/>
      <c r="KSM165"/>
      <c r="KSN165"/>
      <c r="KSO165"/>
      <c r="KSP165"/>
      <c r="KSQ165"/>
      <c r="KSR165"/>
      <c r="KSS165"/>
      <c r="KST165"/>
      <c r="KSU165"/>
      <c r="KSV165"/>
      <c r="KSW165"/>
      <c r="KSX165"/>
      <c r="KSY165"/>
      <c r="KSZ165"/>
      <c r="KTA165"/>
      <c r="KTB165"/>
      <c r="KTC165"/>
      <c r="KTD165"/>
      <c r="KTE165"/>
      <c r="KTF165"/>
      <c r="KTG165"/>
      <c r="KTH165"/>
      <c r="KTI165"/>
      <c r="KTJ165"/>
      <c r="KTK165"/>
      <c r="KTL165"/>
      <c r="KTM165"/>
      <c r="KTN165"/>
      <c r="KTO165"/>
      <c r="KTP165"/>
      <c r="KTQ165"/>
      <c r="KTR165"/>
      <c r="KTS165"/>
      <c r="KTT165"/>
      <c r="KTU165"/>
      <c r="KTV165"/>
      <c r="KTW165"/>
      <c r="KTX165"/>
      <c r="KTY165"/>
      <c r="KTZ165"/>
      <c r="KUA165"/>
      <c r="KUB165"/>
      <c r="KUC165"/>
      <c r="KUD165"/>
      <c r="KUE165"/>
      <c r="KUF165"/>
      <c r="KUG165"/>
      <c r="KUH165"/>
      <c r="KUI165"/>
      <c r="KUJ165"/>
      <c r="KUK165"/>
      <c r="KUL165"/>
      <c r="KUM165"/>
      <c r="KUN165"/>
      <c r="KUO165"/>
      <c r="KUP165"/>
      <c r="KUQ165"/>
      <c r="KUR165"/>
      <c r="KUS165"/>
      <c r="KUT165"/>
      <c r="KUU165"/>
      <c r="KUV165"/>
      <c r="KUW165"/>
      <c r="KUX165"/>
      <c r="KUY165"/>
      <c r="KUZ165"/>
      <c r="KVA165"/>
      <c r="KVB165"/>
      <c r="KVC165"/>
      <c r="KVD165"/>
      <c r="KVE165"/>
      <c r="KVF165"/>
      <c r="KVG165"/>
      <c r="KVH165"/>
      <c r="KVI165"/>
      <c r="KVJ165"/>
      <c r="KVK165"/>
      <c r="KVL165"/>
      <c r="KVM165"/>
      <c r="KVN165"/>
      <c r="KVO165"/>
      <c r="KVP165"/>
      <c r="KVQ165"/>
      <c r="KVR165"/>
      <c r="KVS165"/>
      <c r="KVT165"/>
      <c r="KVU165"/>
      <c r="KVV165"/>
      <c r="KVW165"/>
      <c r="KVX165"/>
      <c r="KVY165"/>
      <c r="KVZ165"/>
      <c r="KWA165"/>
      <c r="KWB165"/>
      <c r="KWC165"/>
      <c r="KWD165"/>
      <c r="KWE165"/>
      <c r="KWF165"/>
      <c r="KWG165"/>
      <c r="KWH165"/>
      <c r="KWI165"/>
      <c r="KWJ165"/>
      <c r="KWK165"/>
      <c r="KWL165"/>
      <c r="KWM165"/>
      <c r="KWN165"/>
      <c r="KWO165"/>
      <c r="KWP165"/>
      <c r="KWQ165"/>
      <c r="KWR165"/>
      <c r="KWS165"/>
      <c r="KWT165"/>
      <c r="KWU165"/>
      <c r="KWV165"/>
      <c r="KWW165"/>
      <c r="KWX165"/>
      <c r="KWY165"/>
      <c r="KWZ165"/>
      <c r="KXA165"/>
      <c r="KXB165"/>
      <c r="KXC165"/>
      <c r="KXD165"/>
      <c r="KXE165"/>
      <c r="KXF165"/>
      <c r="KXG165"/>
      <c r="KXH165"/>
      <c r="KXI165"/>
      <c r="KXJ165"/>
      <c r="KXK165"/>
      <c r="KXL165"/>
      <c r="KXM165"/>
      <c r="KXN165"/>
      <c r="KXO165"/>
      <c r="KXP165"/>
      <c r="KXQ165"/>
      <c r="KXR165"/>
      <c r="KXS165"/>
      <c r="KXT165"/>
      <c r="KXU165"/>
      <c r="KXV165"/>
      <c r="KXW165"/>
      <c r="KXX165"/>
      <c r="KXY165"/>
      <c r="KXZ165"/>
      <c r="KYA165"/>
      <c r="KYB165"/>
      <c r="KYC165"/>
      <c r="KYD165"/>
      <c r="KYE165"/>
      <c r="KYF165"/>
      <c r="KYG165"/>
      <c r="KYH165"/>
      <c r="KYI165"/>
      <c r="KYJ165"/>
      <c r="KYK165"/>
      <c r="KYL165"/>
      <c r="KYM165"/>
      <c r="KYN165"/>
      <c r="KYO165"/>
      <c r="KYP165"/>
      <c r="KYQ165"/>
      <c r="KYR165"/>
      <c r="KYS165"/>
      <c r="KYT165"/>
      <c r="KYU165"/>
      <c r="KYV165"/>
      <c r="KYW165"/>
      <c r="KYX165"/>
      <c r="KYY165"/>
      <c r="KYZ165"/>
      <c r="KZA165"/>
      <c r="KZB165"/>
      <c r="KZC165"/>
      <c r="KZD165"/>
      <c r="KZE165"/>
      <c r="KZF165"/>
      <c r="KZG165"/>
      <c r="KZH165"/>
      <c r="KZI165"/>
      <c r="KZJ165"/>
      <c r="KZK165"/>
      <c r="KZL165"/>
      <c r="KZM165"/>
      <c r="KZN165"/>
      <c r="KZO165"/>
      <c r="KZP165"/>
      <c r="KZQ165"/>
      <c r="KZR165"/>
      <c r="KZS165"/>
      <c r="KZT165"/>
      <c r="KZU165"/>
      <c r="KZV165"/>
      <c r="KZW165"/>
      <c r="KZX165"/>
      <c r="KZY165"/>
      <c r="KZZ165"/>
      <c r="LAA165"/>
      <c r="LAB165"/>
      <c r="LAC165"/>
      <c r="LAD165"/>
      <c r="LAE165"/>
      <c r="LAF165"/>
      <c r="LAG165"/>
      <c r="LAH165"/>
      <c r="LAI165"/>
      <c r="LAJ165"/>
      <c r="LAK165"/>
      <c r="LAL165"/>
      <c r="LAM165"/>
      <c r="LAN165"/>
      <c r="LAO165"/>
      <c r="LAP165"/>
      <c r="LAQ165"/>
      <c r="LAR165"/>
      <c r="LAS165"/>
      <c r="LAT165"/>
      <c r="LAU165"/>
      <c r="LAV165"/>
      <c r="LAW165"/>
      <c r="LAX165"/>
      <c r="LAY165"/>
      <c r="LAZ165"/>
      <c r="LBA165"/>
      <c r="LBB165"/>
      <c r="LBC165"/>
      <c r="LBD165"/>
      <c r="LBE165"/>
      <c r="LBF165"/>
      <c r="LBG165"/>
      <c r="LBH165"/>
      <c r="LBI165"/>
      <c r="LBJ165"/>
      <c r="LBK165"/>
      <c r="LBL165"/>
      <c r="LBM165"/>
      <c r="LBN165"/>
      <c r="LBO165"/>
      <c r="LBP165"/>
      <c r="LBQ165"/>
      <c r="LBR165"/>
      <c r="LBS165"/>
      <c r="LBT165"/>
      <c r="LBU165"/>
      <c r="LBV165"/>
      <c r="LBW165"/>
      <c r="LBX165"/>
      <c r="LBY165"/>
      <c r="LBZ165"/>
      <c r="LCA165"/>
      <c r="LCB165"/>
      <c r="LCC165"/>
      <c r="LCD165"/>
      <c r="LCE165"/>
      <c r="LCF165"/>
      <c r="LCG165"/>
      <c r="LCH165"/>
      <c r="LCI165"/>
      <c r="LCJ165"/>
      <c r="LCK165"/>
      <c r="LCL165"/>
      <c r="LCM165"/>
      <c r="LCN165"/>
      <c r="LCO165"/>
      <c r="LCP165"/>
      <c r="LCQ165"/>
      <c r="LCR165"/>
      <c r="LCS165"/>
      <c r="LCT165"/>
      <c r="LCU165"/>
      <c r="LCV165"/>
      <c r="LCW165"/>
      <c r="LCX165"/>
      <c r="LCY165"/>
      <c r="LCZ165"/>
      <c r="LDA165"/>
      <c r="LDB165"/>
      <c r="LDC165"/>
      <c r="LDD165"/>
      <c r="LDE165"/>
      <c r="LDF165"/>
      <c r="LDG165"/>
      <c r="LDH165"/>
      <c r="LDI165"/>
      <c r="LDJ165"/>
      <c r="LDK165"/>
      <c r="LDL165"/>
      <c r="LDM165"/>
      <c r="LDN165"/>
      <c r="LDO165"/>
      <c r="LDP165"/>
      <c r="LDQ165"/>
      <c r="LDR165"/>
      <c r="LDS165"/>
      <c r="LDT165"/>
      <c r="LDU165"/>
      <c r="LDV165"/>
      <c r="LDW165"/>
      <c r="LDX165"/>
      <c r="LDY165"/>
      <c r="LDZ165"/>
      <c r="LEA165"/>
      <c r="LEB165"/>
      <c r="LEC165"/>
      <c r="LED165"/>
      <c r="LEE165"/>
      <c r="LEF165"/>
      <c r="LEG165"/>
      <c r="LEH165"/>
      <c r="LEI165"/>
      <c r="LEJ165"/>
      <c r="LEK165"/>
      <c r="LEL165"/>
      <c r="LEM165"/>
      <c r="LEN165"/>
      <c r="LEO165"/>
      <c r="LEP165"/>
      <c r="LEQ165"/>
      <c r="LER165"/>
      <c r="LES165"/>
      <c r="LET165"/>
      <c r="LEU165"/>
      <c r="LEV165"/>
      <c r="LEW165"/>
      <c r="LEX165"/>
      <c r="LEY165"/>
      <c r="LEZ165"/>
      <c r="LFA165"/>
      <c r="LFB165"/>
      <c r="LFC165"/>
      <c r="LFD165"/>
      <c r="LFE165"/>
      <c r="LFF165"/>
      <c r="LFG165"/>
      <c r="LFH165"/>
      <c r="LFI165"/>
      <c r="LFJ165"/>
      <c r="LFK165"/>
      <c r="LFL165"/>
      <c r="LFM165"/>
      <c r="LFN165"/>
      <c r="LFO165"/>
      <c r="LFP165"/>
      <c r="LFQ165"/>
      <c r="LFR165"/>
      <c r="LFS165"/>
      <c r="LFT165"/>
      <c r="LFU165"/>
      <c r="LFV165"/>
      <c r="LFW165"/>
      <c r="LFX165"/>
      <c r="LFY165"/>
      <c r="LFZ165"/>
      <c r="LGA165"/>
      <c r="LGB165"/>
      <c r="LGC165"/>
      <c r="LGD165"/>
      <c r="LGE165"/>
      <c r="LGF165"/>
      <c r="LGG165"/>
      <c r="LGH165"/>
      <c r="LGI165"/>
      <c r="LGJ165"/>
      <c r="LGK165"/>
      <c r="LGL165"/>
      <c r="LGM165"/>
      <c r="LGN165"/>
      <c r="LGO165"/>
      <c r="LGP165"/>
      <c r="LGQ165"/>
      <c r="LGR165"/>
      <c r="LGS165"/>
      <c r="LGT165"/>
      <c r="LGU165"/>
      <c r="LGV165"/>
      <c r="LGW165"/>
      <c r="LGX165"/>
      <c r="LGY165"/>
      <c r="LGZ165"/>
      <c r="LHA165"/>
      <c r="LHB165"/>
      <c r="LHC165"/>
      <c r="LHD165"/>
      <c r="LHE165"/>
      <c r="LHF165"/>
      <c r="LHG165"/>
      <c r="LHH165"/>
      <c r="LHI165"/>
      <c r="LHJ165"/>
      <c r="LHK165"/>
      <c r="LHL165"/>
      <c r="LHM165"/>
      <c r="LHN165"/>
      <c r="LHO165"/>
      <c r="LHP165"/>
      <c r="LHQ165"/>
      <c r="LHR165"/>
      <c r="LHS165"/>
      <c r="LHT165"/>
      <c r="LHU165"/>
      <c r="LHV165"/>
      <c r="LHW165"/>
      <c r="LHX165"/>
      <c r="LHY165"/>
      <c r="LHZ165"/>
      <c r="LIA165"/>
      <c r="LIB165"/>
      <c r="LIC165"/>
      <c r="LID165"/>
      <c r="LIE165"/>
      <c r="LIF165"/>
      <c r="LIG165"/>
      <c r="LIH165"/>
      <c r="LII165"/>
      <c r="LIJ165"/>
      <c r="LIK165"/>
      <c r="LIL165"/>
      <c r="LIM165"/>
      <c r="LIN165"/>
      <c r="LIO165"/>
      <c r="LIP165"/>
      <c r="LIQ165"/>
      <c r="LIR165"/>
      <c r="LIS165"/>
      <c r="LIT165"/>
      <c r="LIU165"/>
      <c r="LIV165"/>
      <c r="LIW165"/>
      <c r="LIX165"/>
      <c r="LIY165"/>
      <c r="LIZ165"/>
      <c r="LJA165"/>
      <c r="LJB165"/>
      <c r="LJC165"/>
      <c r="LJD165"/>
      <c r="LJE165"/>
      <c r="LJF165"/>
      <c r="LJG165"/>
      <c r="LJH165"/>
      <c r="LJI165"/>
      <c r="LJJ165"/>
      <c r="LJK165"/>
      <c r="LJL165"/>
      <c r="LJM165"/>
      <c r="LJN165"/>
      <c r="LJO165"/>
      <c r="LJP165"/>
      <c r="LJQ165"/>
      <c r="LJR165"/>
      <c r="LJS165"/>
      <c r="LJT165"/>
      <c r="LJU165"/>
      <c r="LJV165"/>
      <c r="LJW165"/>
      <c r="LJX165"/>
      <c r="LJY165"/>
      <c r="LJZ165"/>
      <c r="LKA165"/>
      <c r="LKB165"/>
      <c r="LKC165"/>
      <c r="LKD165"/>
      <c r="LKE165"/>
      <c r="LKF165"/>
      <c r="LKG165"/>
      <c r="LKH165"/>
      <c r="LKI165"/>
      <c r="LKJ165"/>
      <c r="LKK165"/>
      <c r="LKL165"/>
      <c r="LKM165"/>
      <c r="LKN165"/>
      <c r="LKO165"/>
      <c r="LKP165"/>
      <c r="LKQ165"/>
      <c r="LKR165"/>
      <c r="LKS165"/>
      <c r="LKT165"/>
      <c r="LKU165"/>
      <c r="LKV165"/>
      <c r="LKW165"/>
      <c r="LKX165"/>
      <c r="LKY165"/>
      <c r="LKZ165"/>
      <c r="LLA165"/>
      <c r="LLB165"/>
      <c r="LLC165"/>
      <c r="LLD165"/>
      <c r="LLE165"/>
      <c r="LLF165"/>
      <c r="LLG165"/>
      <c r="LLH165"/>
      <c r="LLI165"/>
      <c r="LLJ165"/>
      <c r="LLK165"/>
      <c r="LLL165"/>
      <c r="LLM165"/>
      <c r="LLN165"/>
      <c r="LLO165"/>
      <c r="LLP165"/>
      <c r="LLQ165"/>
      <c r="LLR165"/>
      <c r="LLS165"/>
      <c r="LLT165"/>
      <c r="LLU165"/>
      <c r="LLV165"/>
      <c r="LLW165"/>
      <c r="LLX165"/>
      <c r="LLY165"/>
      <c r="LLZ165"/>
      <c r="LMA165"/>
      <c r="LMB165"/>
      <c r="LMC165"/>
      <c r="LMD165"/>
      <c r="LME165"/>
      <c r="LMF165"/>
      <c r="LMG165"/>
      <c r="LMH165"/>
      <c r="LMI165"/>
      <c r="LMJ165"/>
      <c r="LMK165"/>
      <c r="LML165"/>
      <c r="LMM165"/>
      <c r="LMN165"/>
      <c r="LMO165"/>
      <c r="LMP165"/>
      <c r="LMQ165"/>
      <c r="LMR165"/>
      <c r="LMS165"/>
      <c r="LMT165"/>
      <c r="LMU165"/>
      <c r="LMV165"/>
      <c r="LMW165"/>
      <c r="LMX165"/>
      <c r="LMY165"/>
      <c r="LMZ165"/>
      <c r="LNA165"/>
      <c r="LNB165"/>
      <c r="LNC165"/>
      <c r="LND165"/>
      <c r="LNE165"/>
      <c r="LNF165"/>
      <c r="LNG165"/>
      <c r="LNH165"/>
      <c r="LNI165"/>
      <c r="LNJ165"/>
      <c r="LNK165"/>
      <c r="LNL165"/>
      <c r="LNM165"/>
      <c r="LNN165"/>
      <c r="LNO165"/>
      <c r="LNP165"/>
      <c r="LNQ165"/>
      <c r="LNR165"/>
      <c r="LNS165"/>
      <c r="LNT165"/>
      <c r="LNU165"/>
      <c r="LNV165"/>
      <c r="LNW165"/>
      <c r="LNX165"/>
      <c r="LNY165"/>
      <c r="LNZ165"/>
      <c r="LOA165"/>
      <c r="LOB165"/>
      <c r="LOC165"/>
      <c r="LOD165"/>
      <c r="LOE165"/>
      <c r="LOF165"/>
      <c r="LOG165"/>
      <c r="LOH165"/>
      <c r="LOI165"/>
      <c r="LOJ165"/>
      <c r="LOK165"/>
      <c r="LOL165"/>
      <c r="LOM165"/>
      <c r="LON165"/>
      <c r="LOO165"/>
      <c r="LOP165"/>
      <c r="LOQ165"/>
      <c r="LOR165"/>
      <c r="LOS165"/>
      <c r="LOT165"/>
      <c r="LOU165"/>
      <c r="LOV165"/>
      <c r="LOW165"/>
      <c r="LOX165"/>
      <c r="LOY165"/>
      <c r="LOZ165"/>
      <c r="LPA165"/>
      <c r="LPB165"/>
      <c r="LPC165"/>
      <c r="LPD165"/>
      <c r="LPE165"/>
      <c r="LPF165"/>
      <c r="LPG165"/>
      <c r="LPH165"/>
      <c r="LPI165"/>
      <c r="LPJ165"/>
      <c r="LPK165"/>
      <c r="LPL165"/>
      <c r="LPM165"/>
      <c r="LPN165"/>
      <c r="LPO165"/>
      <c r="LPP165"/>
      <c r="LPQ165"/>
      <c r="LPR165"/>
      <c r="LPS165"/>
      <c r="LPT165"/>
      <c r="LPU165"/>
      <c r="LPV165"/>
      <c r="LPW165"/>
      <c r="LPX165"/>
      <c r="LPY165"/>
      <c r="LPZ165"/>
      <c r="LQA165"/>
      <c r="LQB165"/>
      <c r="LQC165"/>
      <c r="LQD165"/>
      <c r="LQE165"/>
      <c r="LQF165"/>
      <c r="LQG165"/>
      <c r="LQH165"/>
      <c r="LQI165"/>
      <c r="LQJ165"/>
      <c r="LQK165"/>
      <c r="LQL165"/>
      <c r="LQM165"/>
      <c r="LQN165"/>
      <c r="LQO165"/>
      <c r="LQP165"/>
      <c r="LQQ165"/>
      <c r="LQR165"/>
      <c r="LQS165"/>
      <c r="LQT165"/>
      <c r="LQU165"/>
      <c r="LQV165"/>
      <c r="LQW165"/>
      <c r="LQX165"/>
      <c r="LQY165"/>
      <c r="LQZ165"/>
      <c r="LRA165"/>
      <c r="LRB165"/>
      <c r="LRC165"/>
      <c r="LRD165"/>
      <c r="LRE165"/>
      <c r="LRF165"/>
      <c r="LRG165"/>
      <c r="LRH165"/>
      <c r="LRI165"/>
      <c r="LRJ165"/>
      <c r="LRK165"/>
      <c r="LRL165"/>
      <c r="LRM165"/>
      <c r="LRN165"/>
      <c r="LRO165"/>
      <c r="LRP165"/>
      <c r="LRQ165"/>
      <c r="LRR165"/>
      <c r="LRS165"/>
      <c r="LRT165"/>
      <c r="LRU165"/>
      <c r="LRV165"/>
      <c r="LRW165"/>
      <c r="LRX165"/>
      <c r="LRY165"/>
      <c r="LRZ165"/>
      <c r="LSA165"/>
      <c r="LSB165"/>
      <c r="LSC165"/>
      <c r="LSD165"/>
      <c r="LSE165"/>
      <c r="LSF165"/>
      <c r="LSG165"/>
      <c r="LSH165"/>
      <c r="LSI165"/>
      <c r="LSJ165"/>
      <c r="LSK165"/>
      <c r="LSL165"/>
      <c r="LSM165"/>
      <c r="LSN165"/>
      <c r="LSO165"/>
      <c r="LSP165"/>
      <c r="LSQ165"/>
      <c r="LSR165"/>
      <c r="LSS165"/>
      <c r="LST165"/>
      <c r="LSU165"/>
      <c r="LSV165"/>
      <c r="LSW165"/>
      <c r="LSX165"/>
      <c r="LSY165"/>
      <c r="LSZ165"/>
      <c r="LTA165"/>
      <c r="LTB165"/>
      <c r="LTC165"/>
      <c r="LTD165"/>
      <c r="LTE165"/>
      <c r="LTF165"/>
      <c r="LTG165"/>
      <c r="LTH165"/>
      <c r="LTI165"/>
      <c r="LTJ165"/>
      <c r="LTK165"/>
      <c r="LTL165"/>
      <c r="LTM165"/>
      <c r="LTN165"/>
      <c r="LTO165"/>
      <c r="LTP165"/>
      <c r="LTQ165"/>
      <c r="LTR165"/>
      <c r="LTS165"/>
      <c r="LTT165"/>
      <c r="LTU165"/>
      <c r="LTV165"/>
      <c r="LTW165"/>
      <c r="LTX165"/>
      <c r="LTY165"/>
      <c r="LTZ165"/>
      <c r="LUA165"/>
      <c r="LUB165"/>
      <c r="LUC165"/>
      <c r="LUD165"/>
      <c r="LUE165"/>
      <c r="LUF165"/>
      <c r="LUG165"/>
      <c r="LUH165"/>
      <c r="LUI165"/>
      <c r="LUJ165"/>
      <c r="LUK165"/>
      <c r="LUL165"/>
      <c r="LUM165"/>
      <c r="LUN165"/>
      <c r="LUO165"/>
      <c r="LUP165"/>
      <c r="LUQ165"/>
      <c r="LUR165"/>
      <c r="LUS165"/>
      <c r="LUT165"/>
      <c r="LUU165"/>
      <c r="LUV165"/>
      <c r="LUW165"/>
      <c r="LUX165"/>
      <c r="LUY165"/>
      <c r="LUZ165"/>
      <c r="LVA165"/>
      <c r="LVB165"/>
      <c r="LVC165"/>
      <c r="LVD165"/>
      <c r="LVE165"/>
      <c r="LVF165"/>
      <c r="LVG165"/>
      <c r="LVH165"/>
      <c r="LVI165"/>
      <c r="LVJ165"/>
      <c r="LVK165"/>
      <c r="LVL165"/>
      <c r="LVM165"/>
      <c r="LVN165"/>
      <c r="LVO165"/>
      <c r="LVP165"/>
      <c r="LVQ165"/>
      <c r="LVR165"/>
      <c r="LVS165"/>
      <c r="LVT165"/>
      <c r="LVU165"/>
      <c r="LVV165"/>
      <c r="LVW165"/>
      <c r="LVX165"/>
      <c r="LVY165"/>
      <c r="LVZ165"/>
      <c r="LWA165"/>
      <c r="LWB165"/>
      <c r="LWC165"/>
      <c r="LWD165"/>
      <c r="LWE165"/>
      <c r="LWF165"/>
      <c r="LWG165"/>
      <c r="LWH165"/>
      <c r="LWI165"/>
      <c r="LWJ165"/>
      <c r="LWK165"/>
      <c r="LWL165"/>
      <c r="LWM165"/>
      <c r="LWN165"/>
      <c r="LWO165"/>
      <c r="LWP165"/>
      <c r="LWQ165"/>
      <c r="LWR165"/>
      <c r="LWS165"/>
      <c r="LWT165"/>
      <c r="LWU165"/>
      <c r="LWV165"/>
      <c r="LWW165"/>
      <c r="LWX165"/>
      <c r="LWY165"/>
      <c r="LWZ165"/>
      <c r="LXA165"/>
      <c r="LXB165"/>
      <c r="LXC165"/>
      <c r="LXD165"/>
      <c r="LXE165"/>
      <c r="LXF165"/>
      <c r="LXG165"/>
      <c r="LXH165"/>
      <c r="LXI165"/>
      <c r="LXJ165"/>
      <c r="LXK165"/>
      <c r="LXL165"/>
      <c r="LXM165"/>
      <c r="LXN165"/>
      <c r="LXO165"/>
      <c r="LXP165"/>
      <c r="LXQ165"/>
      <c r="LXR165"/>
      <c r="LXS165"/>
      <c r="LXT165"/>
      <c r="LXU165"/>
      <c r="LXV165"/>
      <c r="LXW165"/>
      <c r="LXX165"/>
      <c r="LXY165"/>
      <c r="LXZ165"/>
      <c r="LYA165"/>
      <c r="LYB165"/>
      <c r="LYC165"/>
      <c r="LYD165"/>
      <c r="LYE165"/>
      <c r="LYF165"/>
      <c r="LYG165"/>
      <c r="LYH165"/>
      <c r="LYI165"/>
      <c r="LYJ165"/>
      <c r="LYK165"/>
      <c r="LYL165"/>
      <c r="LYM165"/>
      <c r="LYN165"/>
      <c r="LYO165"/>
      <c r="LYP165"/>
      <c r="LYQ165"/>
      <c r="LYR165"/>
      <c r="LYS165"/>
      <c r="LYT165"/>
      <c r="LYU165"/>
      <c r="LYV165"/>
      <c r="LYW165"/>
      <c r="LYX165"/>
      <c r="LYY165"/>
      <c r="LYZ165"/>
      <c r="LZA165"/>
      <c r="LZB165"/>
      <c r="LZC165"/>
      <c r="LZD165"/>
      <c r="LZE165"/>
      <c r="LZF165"/>
      <c r="LZG165"/>
      <c r="LZH165"/>
      <c r="LZI165"/>
      <c r="LZJ165"/>
      <c r="LZK165"/>
      <c r="LZL165"/>
      <c r="LZM165"/>
      <c r="LZN165"/>
      <c r="LZO165"/>
      <c r="LZP165"/>
      <c r="LZQ165"/>
      <c r="LZR165"/>
      <c r="LZS165"/>
      <c r="LZT165"/>
      <c r="LZU165"/>
      <c r="LZV165"/>
      <c r="LZW165"/>
      <c r="LZX165"/>
      <c r="LZY165"/>
      <c r="LZZ165"/>
      <c r="MAA165"/>
      <c r="MAB165"/>
      <c r="MAC165"/>
      <c r="MAD165"/>
      <c r="MAE165"/>
      <c r="MAF165"/>
      <c r="MAG165"/>
      <c r="MAH165"/>
      <c r="MAI165"/>
      <c r="MAJ165"/>
      <c r="MAK165"/>
      <c r="MAL165"/>
      <c r="MAM165"/>
      <c r="MAN165"/>
      <c r="MAO165"/>
      <c r="MAP165"/>
      <c r="MAQ165"/>
      <c r="MAR165"/>
      <c r="MAS165"/>
      <c r="MAT165"/>
      <c r="MAU165"/>
      <c r="MAV165"/>
      <c r="MAW165"/>
      <c r="MAX165"/>
      <c r="MAY165"/>
      <c r="MAZ165"/>
      <c r="MBA165"/>
      <c r="MBB165"/>
      <c r="MBC165"/>
      <c r="MBD165"/>
      <c r="MBE165"/>
      <c r="MBF165"/>
      <c r="MBG165"/>
      <c r="MBH165"/>
      <c r="MBI165"/>
      <c r="MBJ165"/>
      <c r="MBK165"/>
      <c r="MBL165"/>
      <c r="MBM165"/>
      <c r="MBN165"/>
      <c r="MBO165"/>
      <c r="MBP165"/>
      <c r="MBQ165"/>
      <c r="MBR165"/>
      <c r="MBS165"/>
      <c r="MBT165"/>
      <c r="MBU165"/>
      <c r="MBV165"/>
      <c r="MBW165"/>
      <c r="MBX165"/>
      <c r="MBY165"/>
      <c r="MBZ165"/>
      <c r="MCA165"/>
      <c r="MCB165"/>
      <c r="MCC165"/>
      <c r="MCD165"/>
      <c r="MCE165"/>
      <c r="MCF165"/>
      <c r="MCG165"/>
      <c r="MCH165"/>
      <c r="MCI165"/>
      <c r="MCJ165"/>
      <c r="MCK165"/>
      <c r="MCL165"/>
      <c r="MCM165"/>
      <c r="MCN165"/>
      <c r="MCO165"/>
      <c r="MCP165"/>
      <c r="MCQ165"/>
      <c r="MCR165"/>
      <c r="MCS165"/>
      <c r="MCT165"/>
      <c r="MCU165"/>
      <c r="MCV165"/>
      <c r="MCW165"/>
      <c r="MCX165"/>
      <c r="MCY165"/>
      <c r="MCZ165"/>
      <c r="MDA165"/>
      <c r="MDB165"/>
      <c r="MDC165"/>
      <c r="MDD165"/>
      <c r="MDE165"/>
      <c r="MDF165"/>
      <c r="MDG165"/>
      <c r="MDH165"/>
      <c r="MDI165"/>
      <c r="MDJ165"/>
      <c r="MDK165"/>
      <c r="MDL165"/>
      <c r="MDM165"/>
      <c r="MDN165"/>
      <c r="MDO165"/>
      <c r="MDP165"/>
      <c r="MDQ165"/>
      <c r="MDR165"/>
      <c r="MDS165"/>
      <c r="MDT165"/>
      <c r="MDU165"/>
      <c r="MDV165"/>
      <c r="MDW165"/>
      <c r="MDX165"/>
      <c r="MDY165"/>
      <c r="MDZ165"/>
      <c r="MEA165"/>
      <c r="MEB165"/>
      <c r="MEC165"/>
      <c r="MED165"/>
      <c r="MEE165"/>
      <c r="MEF165"/>
      <c r="MEG165"/>
      <c r="MEH165"/>
      <c r="MEI165"/>
      <c r="MEJ165"/>
      <c r="MEK165"/>
      <c r="MEL165"/>
      <c r="MEM165"/>
      <c r="MEN165"/>
      <c r="MEO165"/>
      <c r="MEP165"/>
      <c r="MEQ165"/>
      <c r="MER165"/>
      <c r="MES165"/>
      <c r="MET165"/>
      <c r="MEU165"/>
      <c r="MEV165"/>
      <c r="MEW165"/>
      <c r="MEX165"/>
      <c r="MEY165"/>
      <c r="MEZ165"/>
      <c r="MFA165"/>
      <c r="MFB165"/>
      <c r="MFC165"/>
      <c r="MFD165"/>
      <c r="MFE165"/>
      <c r="MFF165"/>
      <c r="MFG165"/>
      <c r="MFH165"/>
      <c r="MFI165"/>
      <c r="MFJ165"/>
      <c r="MFK165"/>
      <c r="MFL165"/>
      <c r="MFM165"/>
      <c r="MFN165"/>
      <c r="MFO165"/>
      <c r="MFP165"/>
      <c r="MFQ165"/>
      <c r="MFR165"/>
      <c r="MFS165"/>
      <c r="MFT165"/>
      <c r="MFU165"/>
      <c r="MFV165"/>
      <c r="MFW165"/>
      <c r="MFX165"/>
      <c r="MFY165"/>
      <c r="MFZ165"/>
      <c r="MGA165"/>
      <c r="MGB165"/>
      <c r="MGC165"/>
      <c r="MGD165"/>
      <c r="MGE165"/>
      <c r="MGF165"/>
      <c r="MGG165"/>
      <c r="MGH165"/>
      <c r="MGI165"/>
      <c r="MGJ165"/>
      <c r="MGK165"/>
      <c r="MGL165"/>
      <c r="MGM165"/>
      <c r="MGN165"/>
      <c r="MGO165"/>
      <c r="MGP165"/>
      <c r="MGQ165"/>
      <c r="MGR165"/>
      <c r="MGS165"/>
      <c r="MGT165"/>
      <c r="MGU165"/>
      <c r="MGV165"/>
      <c r="MGW165"/>
      <c r="MGX165"/>
      <c r="MGY165"/>
      <c r="MGZ165"/>
      <c r="MHA165"/>
      <c r="MHB165"/>
      <c r="MHC165"/>
      <c r="MHD165"/>
      <c r="MHE165"/>
      <c r="MHF165"/>
      <c r="MHG165"/>
      <c r="MHH165"/>
      <c r="MHI165"/>
      <c r="MHJ165"/>
      <c r="MHK165"/>
      <c r="MHL165"/>
      <c r="MHM165"/>
      <c r="MHN165"/>
      <c r="MHO165"/>
      <c r="MHP165"/>
      <c r="MHQ165"/>
      <c r="MHR165"/>
      <c r="MHS165"/>
      <c r="MHT165"/>
      <c r="MHU165"/>
      <c r="MHV165"/>
      <c r="MHW165"/>
      <c r="MHX165"/>
      <c r="MHY165"/>
      <c r="MHZ165"/>
      <c r="MIA165"/>
      <c r="MIB165"/>
      <c r="MIC165"/>
      <c r="MID165"/>
      <c r="MIE165"/>
      <c r="MIF165"/>
      <c r="MIG165"/>
      <c r="MIH165"/>
      <c r="MII165"/>
      <c r="MIJ165"/>
      <c r="MIK165"/>
      <c r="MIL165"/>
      <c r="MIM165"/>
      <c r="MIN165"/>
      <c r="MIO165"/>
      <c r="MIP165"/>
      <c r="MIQ165"/>
      <c r="MIR165"/>
      <c r="MIS165"/>
      <c r="MIT165"/>
      <c r="MIU165"/>
      <c r="MIV165"/>
      <c r="MIW165"/>
      <c r="MIX165"/>
      <c r="MIY165"/>
      <c r="MIZ165"/>
      <c r="MJA165"/>
      <c r="MJB165"/>
      <c r="MJC165"/>
      <c r="MJD165"/>
      <c r="MJE165"/>
      <c r="MJF165"/>
      <c r="MJG165"/>
      <c r="MJH165"/>
      <c r="MJI165"/>
      <c r="MJJ165"/>
      <c r="MJK165"/>
      <c r="MJL165"/>
      <c r="MJM165"/>
      <c r="MJN165"/>
      <c r="MJO165"/>
      <c r="MJP165"/>
      <c r="MJQ165"/>
      <c r="MJR165"/>
      <c r="MJS165"/>
      <c r="MJT165"/>
      <c r="MJU165"/>
      <c r="MJV165"/>
      <c r="MJW165"/>
      <c r="MJX165"/>
      <c r="MJY165"/>
      <c r="MJZ165"/>
      <c r="MKA165"/>
      <c r="MKB165"/>
      <c r="MKC165"/>
      <c r="MKD165"/>
      <c r="MKE165"/>
      <c r="MKF165"/>
      <c r="MKG165"/>
      <c r="MKH165"/>
      <c r="MKI165"/>
      <c r="MKJ165"/>
      <c r="MKK165"/>
      <c r="MKL165"/>
      <c r="MKM165"/>
      <c r="MKN165"/>
      <c r="MKO165"/>
      <c r="MKP165"/>
      <c r="MKQ165"/>
      <c r="MKR165"/>
      <c r="MKS165"/>
      <c r="MKT165"/>
      <c r="MKU165"/>
      <c r="MKV165"/>
      <c r="MKW165"/>
      <c r="MKX165"/>
      <c r="MKY165"/>
      <c r="MKZ165"/>
      <c r="MLA165"/>
      <c r="MLB165"/>
      <c r="MLC165"/>
      <c r="MLD165"/>
      <c r="MLE165"/>
      <c r="MLF165"/>
      <c r="MLG165"/>
      <c r="MLH165"/>
      <c r="MLI165"/>
      <c r="MLJ165"/>
      <c r="MLK165"/>
      <c r="MLL165"/>
      <c r="MLM165"/>
      <c r="MLN165"/>
      <c r="MLO165"/>
      <c r="MLP165"/>
      <c r="MLQ165"/>
      <c r="MLR165"/>
      <c r="MLS165"/>
      <c r="MLT165"/>
      <c r="MLU165"/>
      <c r="MLV165"/>
      <c r="MLW165"/>
      <c r="MLX165"/>
      <c r="MLY165"/>
      <c r="MLZ165"/>
      <c r="MMA165"/>
      <c r="MMB165"/>
      <c r="MMC165"/>
      <c r="MMD165"/>
      <c r="MME165"/>
      <c r="MMF165"/>
      <c r="MMG165"/>
      <c r="MMH165"/>
      <c r="MMI165"/>
      <c r="MMJ165"/>
      <c r="MMK165"/>
      <c r="MML165"/>
      <c r="MMM165"/>
      <c r="MMN165"/>
      <c r="MMO165"/>
      <c r="MMP165"/>
      <c r="MMQ165"/>
      <c r="MMR165"/>
      <c r="MMS165"/>
      <c r="MMT165"/>
      <c r="MMU165"/>
      <c r="MMV165"/>
      <c r="MMW165"/>
      <c r="MMX165"/>
      <c r="MMY165"/>
      <c r="MMZ165"/>
      <c r="MNA165"/>
      <c r="MNB165"/>
      <c r="MNC165"/>
      <c r="MND165"/>
      <c r="MNE165"/>
      <c r="MNF165"/>
      <c r="MNG165"/>
      <c r="MNH165"/>
      <c r="MNI165"/>
      <c r="MNJ165"/>
      <c r="MNK165"/>
      <c r="MNL165"/>
      <c r="MNM165"/>
      <c r="MNN165"/>
      <c r="MNO165"/>
      <c r="MNP165"/>
      <c r="MNQ165"/>
      <c r="MNR165"/>
      <c r="MNS165"/>
      <c r="MNT165"/>
      <c r="MNU165"/>
      <c r="MNV165"/>
      <c r="MNW165"/>
      <c r="MNX165"/>
      <c r="MNY165"/>
      <c r="MNZ165"/>
      <c r="MOA165"/>
      <c r="MOB165"/>
      <c r="MOC165"/>
      <c r="MOD165"/>
      <c r="MOE165"/>
      <c r="MOF165"/>
      <c r="MOG165"/>
      <c r="MOH165"/>
      <c r="MOI165"/>
      <c r="MOJ165"/>
      <c r="MOK165"/>
      <c r="MOL165"/>
      <c r="MOM165"/>
      <c r="MON165"/>
      <c r="MOO165"/>
      <c r="MOP165"/>
      <c r="MOQ165"/>
      <c r="MOR165"/>
      <c r="MOS165"/>
      <c r="MOT165"/>
      <c r="MOU165"/>
      <c r="MOV165"/>
      <c r="MOW165"/>
      <c r="MOX165"/>
      <c r="MOY165"/>
      <c r="MOZ165"/>
      <c r="MPA165"/>
      <c r="MPB165"/>
      <c r="MPC165"/>
      <c r="MPD165"/>
      <c r="MPE165"/>
      <c r="MPF165"/>
      <c r="MPG165"/>
      <c r="MPH165"/>
      <c r="MPI165"/>
      <c r="MPJ165"/>
      <c r="MPK165"/>
      <c r="MPL165"/>
      <c r="MPM165"/>
      <c r="MPN165"/>
      <c r="MPO165"/>
      <c r="MPP165"/>
      <c r="MPQ165"/>
      <c r="MPR165"/>
      <c r="MPS165"/>
      <c r="MPT165"/>
      <c r="MPU165"/>
      <c r="MPV165"/>
      <c r="MPW165"/>
      <c r="MPX165"/>
      <c r="MPY165"/>
      <c r="MPZ165"/>
      <c r="MQA165"/>
      <c r="MQB165"/>
      <c r="MQC165"/>
      <c r="MQD165"/>
      <c r="MQE165"/>
      <c r="MQF165"/>
      <c r="MQG165"/>
      <c r="MQH165"/>
      <c r="MQI165"/>
      <c r="MQJ165"/>
      <c r="MQK165"/>
      <c r="MQL165"/>
      <c r="MQM165"/>
      <c r="MQN165"/>
      <c r="MQO165"/>
      <c r="MQP165"/>
      <c r="MQQ165"/>
      <c r="MQR165"/>
      <c r="MQS165"/>
      <c r="MQT165"/>
      <c r="MQU165"/>
      <c r="MQV165"/>
      <c r="MQW165"/>
      <c r="MQX165"/>
      <c r="MQY165"/>
      <c r="MQZ165"/>
      <c r="MRA165"/>
      <c r="MRB165"/>
      <c r="MRC165"/>
      <c r="MRD165"/>
      <c r="MRE165"/>
      <c r="MRF165"/>
      <c r="MRG165"/>
      <c r="MRH165"/>
      <c r="MRI165"/>
      <c r="MRJ165"/>
      <c r="MRK165"/>
      <c r="MRL165"/>
      <c r="MRM165"/>
      <c r="MRN165"/>
      <c r="MRO165"/>
      <c r="MRP165"/>
      <c r="MRQ165"/>
      <c r="MRR165"/>
      <c r="MRS165"/>
      <c r="MRT165"/>
      <c r="MRU165"/>
      <c r="MRV165"/>
      <c r="MRW165"/>
      <c r="MRX165"/>
      <c r="MRY165"/>
      <c r="MRZ165"/>
      <c r="MSA165"/>
      <c r="MSB165"/>
      <c r="MSC165"/>
      <c r="MSD165"/>
      <c r="MSE165"/>
      <c r="MSF165"/>
      <c r="MSG165"/>
      <c r="MSH165"/>
      <c r="MSI165"/>
      <c r="MSJ165"/>
      <c r="MSK165"/>
      <c r="MSL165"/>
      <c r="MSM165"/>
      <c r="MSN165"/>
      <c r="MSO165"/>
      <c r="MSP165"/>
      <c r="MSQ165"/>
      <c r="MSR165"/>
      <c r="MSS165"/>
      <c r="MST165"/>
      <c r="MSU165"/>
      <c r="MSV165"/>
      <c r="MSW165"/>
      <c r="MSX165"/>
      <c r="MSY165"/>
      <c r="MSZ165"/>
      <c r="MTA165"/>
      <c r="MTB165"/>
      <c r="MTC165"/>
      <c r="MTD165"/>
      <c r="MTE165"/>
      <c r="MTF165"/>
      <c r="MTG165"/>
      <c r="MTH165"/>
      <c r="MTI165"/>
      <c r="MTJ165"/>
      <c r="MTK165"/>
      <c r="MTL165"/>
      <c r="MTM165"/>
      <c r="MTN165"/>
      <c r="MTO165"/>
      <c r="MTP165"/>
      <c r="MTQ165"/>
      <c r="MTR165"/>
      <c r="MTS165"/>
      <c r="MTT165"/>
      <c r="MTU165"/>
      <c r="MTV165"/>
      <c r="MTW165"/>
      <c r="MTX165"/>
      <c r="MTY165"/>
      <c r="MTZ165"/>
      <c r="MUA165"/>
      <c r="MUB165"/>
      <c r="MUC165"/>
      <c r="MUD165"/>
      <c r="MUE165"/>
      <c r="MUF165"/>
      <c r="MUG165"/>
      <c r="MUH165"/>
      <c r="MUI165"/>
      <c r="MUJ165"/>
      <c r="MUK165"/>
      <c r="MUL165"/>
      <c r="MUM165"/>
      <c r="MUN165"/>
      <c r="MUO165"/>
      <c r="MUP165"/>
      <c r="MUQ165"/>
      <c r="MUR165"/>
      <c r="MUS165"/>
      <c r="MUT165"/>
      <c r="MUU165"/>
      <c r="MUV165"/>
      <c r="MUW165"/>
      <c r="MUX165"/>
      <c r="MUY165"/>
      <c r="MUZ165"/>
      <c r="MVA165"/>
      <c r="MVB165"/>
      <c r="MVC165"/>
      <c r="MVD165"/>
      <c r="MVE165"/>
      <c r="MVF165"/>
      <c r="MVG165"/>
      <c r="MVH165"/>
      <c r="MVI165"/>
      <c r="MVJ165"/>
      <c r="MVK165"/>
      <c r="MVL165"/>
      <c r="MVM165"/>
      <c r="MVN165"/>
      <c r="MVO165"/>
      <c r="MVP165"/>
      <c r="MVQ165"/>
      <c r="MVR165"/>
      <c r="MVS165"/>
      <c r="MVT165"/>
      <c r="MVU165"/>
      <c r="MVV165"/>
      <c r="MVW165"/>
      <c r="MVX165"/>
      <c r="MVY165"/>
      <c r="MVZ165"/>
      <c r="MWA165"/>
      <c r="MWB165"/>
      <c r="MWC165"/>
      <c r="MWD165"/>
      <c r="MWE165"/>
      <c r="MWF165"/>
      <c r="MWG165"/>
      <c r="MWH165"/>
      <c r="MWI165"/>
      <c r="MWJ165"/>
      <c r="MWK165"/>
      <c r="MWL165"/>
      <c r="MWM165"/>
      <c r="MWN165"/>
      <c r="MWO165"/>
      <c r="MWP165"/>
      <c r="MWQ165"/>
      <c r="MWR165"/>
      <c r="MWS165"/>
      <c r="MWT165"/>
      <c r="MWU165"/>
      <c r="MWV165"/>
      <c r="MWW165"/>
      <c r="MWX165"/>
      <c r="MWY165"/>
      <c r="MWZ165"/>
      <c r="MXA165"/>
      <c r="MXB165"/>
      <c r="MXC165"/>
      <c r="MXD165"/>
      <c r="MXE165"/>
      <c r="MXF165"/>
      <c r="MXG165"/>
      <c r="MXH165"/>
      <c r="MXI165"/>
      <c r="MXJ165"/>
      <c r="MXK165"/>
      <c r="MXL165"/>
      <c r="MXM165"/>
      <c r="MXN165"/>
      <c r="MXO165"/>
      <c r="MXP165"/>
      <c r="MXQ165"/>
      <c r="MXR165"/>
      <c r="MXS165"/>
      <c r="MXT165"/>
      <c r="MXU165"/>
      <c r="MXV165"/>
      <c r="MXW165"/>
      <c r="MXX165"/>
      <c r="MXY165"/>
      <c r="MXZ165"/>
      <c r="MYA165"/>
      <c r="MYB165"/>
      <c r="MYC165"/>
      <c r="MYD165"/>
      <c r="MYE165"/>
      <c r="MYF165"/>
      <c r="MYG165"/>
      <c r="MYH165"/>
      <c r="MYI165"/>
      <c r="MYJ165"/>
      <c r="MYK165"/>
      <c r="MYL165"/>
      <c r="MYM165"/>
      <c r="MYN165"/>
      <c r="MYO165"/>
      <c r="MYP165"/>
      <c r="MYQ165"/>
      <c r="MYR165"/>
      <c r="MYS165"/>
      <c r="MYT165"/>
      <c r="MYU165"/>
      <c r="MYV165"/>
      <c r="MYW165"/>
      <c r="MYX165"/>
      <c r="MYY165"/>
      <c r="MYZ165"/>
      <c r="MZA165"/>
      <c r="MZB165"/>
      <c r="MZC165"/>
      <c r="MZD165"/>
      <c r="MZE165"/>
      <c r="MZF165"/>
      <c r="MZG165"/>
      <c r="MZH165"/>
      <c r="MZI165"/>
      <c r="MZJ165"/>
      <c r="MZK165"/>
      <c r="MZL165"/>
      <c r="MZM165"/>
      <c r="MZN165"/>
      <c r="MZO165"/>
      <c r="MZP165"/>
      <c r="MZQ165"/>
      <c r="MZR165"/>
      <c r="MZS165"/>
      <c r="MZT165"/>
      <c r="MZU165"/>
      <c r="MZV165"/>
      <c r="MZW165"/>
      <c r="MZX165"/>
      <c r="MZY165"/>
      <c r="MZZ165"/>
      <c r="NAA165"/>
      <c r="NAB165"/>
      <c r="NAC165"/>
      <c r="NAD165"/>
      <c r="NAE165"/>
      <c r="NAF165"/>
      <c r="NAG165"/>
      <c r="NAH165"/>
      <c r="NAI165"/>
      <c r="NAJ165"/>
      <c r="NAK165"/>
      <c r="NAL165"/>
      <c r="NAM165"/>
      <c r="NAN165"/>
      <c r="NAO165"/>
      <c r="NAP165"/>
      <c r="NAQ165"/>
      <c r="NAR165"/>
      <c r="NAS165"/>
      <c r="NAT165"/>
      <c r="NAU165"/>
      <c r="NAV165"/>
      <c r="NAW165"/>
      <c r="NAX165"/>
      <c r="NAY165"/>
      <c r="NAZ165"/>
      <c r="NBA165"/>
      <c r="NBB165"/>
      <c r="NBC165"/>
      <c r="NBD165"/>
      <c r="NBE165"/>
      <c r="NBF165"/>
      <c r="NBG165"/>
      <c r="NBH165"/>
      <c r="NBI165"/>
      <c r="NBJ165"/>
      <c r="NBK165"/>
      <c r="NBL165"/>
      <c r="NBM165"/>
      <c r="NBN165"/>
      <c r="NBO165"/>
      <c r="NBP165"/>
      <c r="NBQ165"/>
      <c r="NBR165"/>
      <c r="NBS165"/>
      <c r="NBT165"/>
      <c r="NBU165"/>
      <c r="NBV165"/>
      <c r="NBW165"/>
      <c r="NBX165"/>
      <c r="NBY165"/>
      <c r="NBZ165"/>
      <c r="NCA165"/>
      <c r="NCB165"/>
      <c r="NCC165"/>
      <c r="NCD165"/>
      <c r="NCE165"/>
      <c r="NCF165"/>
      <c r="NCG165"/>
      <c r="NCH165"/>
      <c r="NCI165"/>
      <c r="NCJ165"/>
      <c r="NCK165"/>
      <c r="NCL165"/>
      <c r="NCM165"/>
      <c r="NCN165"/>
      <c r="NCO165"/>
      <c r="NCP165"/>
      <c r="NCQ165"/>
      <c r="NCR165"/>
      <c r="NCS165"/>
      <c r="NCT165"/>
      <c r="NCU165"/>
      <c r="NCV165"/>
      <c r="NCW165"/>
      <c r="NCX165"/>
      <c r="NCY165"/>
      <c r="NCZ165"/>
      <c r="NDA165"/>
      <c r="NDB165"/>
      <c r="NDC165"/>
      <c r="NDD165"/>
      <c r="NDE165"/>
      <c r="NDF165"/>
      <c r="NDG165"/>
      <c r="NDH165"/>
      <c r="NDI165"/>
      <c r="NDJ165"/>
      <c r="NDK165"/>
      <c r="NDL165"/>
      <c r="NDM165"/>
      <c r="NDN165"/>
      <c r="NDO165"/>
      <c r="NDP165"/>
      <c r="NDQ165"/>
      <c r="NDR165"/>
      <c r="NDS165"/>
      <c r="NDT165"/>
      <c r="NDU165"/>
      <c r="NDV165"/>
      <c r="NDW165"/>
      <c r="NDX165"/>
      <c r="NDY165"/>
      <c r="NDZ165"/>
      <c r="NEA165"/>
      <c r="NEB165"/>
      <c r="NEC165"/>
      <c r="NED165"/>
      <c r="NEE165"/>
      <c r="NEF165"/>
      <c r="NEG165"/>
      <c r="NEH165"/>
      <c r="NEI165"/>
      <c r="NEJ165"/>
      <c r="NEK165"/>
      <c r="NEL165"/>
      <c r="NEM165"/>
      <c r="NEN165"/>
      <c r="NEO165"/>
      <c r="NEP165"/>
      <c r="NEQ165"/>
      <c r="NER165"/>
      <c r="NES165"/>
      <c r="NET165"/>
      <c r="NEU165"/>
      <c r="NEV165"/>
      <c r="NEW165"/>
      <c r="NEX165"/>
      <c r="NEY165"/>
      <c r="NEZ165"/>
      <c r="NFA165"/>
      <c r="NFB165"/>
      <c r="NFC165"/>
      <c r="NFD165"/>
      <c r="NFE165"/>
      <c r="NFF165"/>
      <c r="NFG165"/>
      <c r="NFH165"/>
      <c r="NFI165"/>
      <c r="NFJ165"/>
      <c r="NFK165"/>
      <c r="NFL165"/>
      <c r="NFM165"/>
      <c r="NFN165"/>
      <c r="NFO165"/>
      <c r="NFP165"/>
      <c r="NFQ165"/>
      <c r="NFR165"/>
      <c r="NFS165"/>
      <c r="NFT165"/>
      <c r="NFU165"/>
      <c r="NFV165"/>
      <c r="NFW165"/>
      <c r="NFX165"/>
      <c r="NFY165"/>
      <c r="NFZ165"/>
      <c r="NGA165"/>
      <c r="NGB165"/>
      <c r="NGC165"/>
      <c r="NGD165"/>
      <c r="NGE165"/>
      <c r="NGF165"/>
      <c r="NGG165"/>
      <c r="NGH165"/>
      <c r="NGI165"/>
      <c r="NGJ165"/>
      <c r="NGK165"/>
      <c r="NGL165"/>
      <c r="NGM165"/>
      <c r="NGN165"/>
      <c r="NGO165"/>
      <c r="NGP165"/>
      <c r="NGQ165"/>
      <c r="NGR165"/>
      <c r="NGS165"/>
      <c r="NGT165"/>
      <c r="NGU165"/>
      <c r="NGV165"/>
      <c r="NGW165"/>
      <c r="NGX165"/>
      <c r="NGY165"/>
      <c r="NGZ165"/>
      <c r="NHA165"/>
      <c r="NHB165"/>
      <c r="NHC165"/>
      <c r="NHD165"/>
      <c r="NHE165"/>
      <c r="NHF165"/>
      <c r="NHG165"/>
      <c r="NHH165"/>
      <c r="NHI165"/>
      <c r="NHJ165"/>
      <c r="NHK165"/>
      <c r="NHL165"/>
      <c r="NHM165"/>
      <c r="NHN165"/>
      <c r="NHO165"/>
      <c r="NHP165"/>
      <c r="NHQ165"/>
      <c r="NHR165"/>
      <c r="NHS165"/>
      <c r="NHT165"/>
      <c r="NHU165"/>
      <c r="NHV165"/>
      <c r="NHW165"/>
      <c r="NHX165"/>
      <c r="NHY165"/>
      <c r="NHZ165"/>
      <c r="NIA165"/>
      <c r="NIB165"/>
      <c r="NIC165"/>
      <c r="NID165"/>
      <c r="NIE165"/>
      <c r="NIF165"/>
      <c r="NIG165"/>
      <c r="NIH165"/>
      <c r="NII165"/>
      <c r="NIJ165"/>
      <c r="NIK165"/>
      <c r="NIL165"/>
      <c r="NIM165"/>
      <c r="NIN165"/>
      <c r="NIO165"/>
      <c r="NIP165"/>
      <c r="NIQ165"/>
      <c r="NIR165"/>
      <c r="NIS165"/>
      <c r="NIT165"/>
      <c r="NIU165"/>
      <c r="NIV165"/>
      <c r="NIW165"/>
      <c r="NIX165"/>
      <c r="NIY165"/>
      <c r="NIZ165"/>
      <c r="NJA165"/>
      <c r="NJB165"/>
      <c r="NJC165"/>
      <c r="NJD165"/>
      <c r="NJE165"/>
      <c r="NJF165"/>
      <c r="NJG165"/>
      <c r="NJH165"/>
      <c r="NJI165"/>
      <c r="NJJ165"/>
      <c r="NJK165"/>
      <c r="NJL165"/>
      <c r="NJM165"/>
      <c r="NJN165"/>
      <c r="NJO165"/>
      <c r="NJP165"/>
      <c r="NJQ165"/>
      <c r="NJR165"/>
      <c r="NJS165"/>
      <c r="NJT165"/>
      <c r="NJU165"/>
      <c r="NJV165"/>
      <c r="NJW165"/>
      <c r="NJX165"/>
      <c r="NJY165"/>
      <c r="NJZ165"/>
      <c r="NKA165"/>
      <c r="NKB165"/>
      <c r="NKC165"/>
      <c r="NKD165"/>
      <c r="NKE165"/>
      <c r="NKF165"/>
      <c r="NKG165"/>
      <c r="NKH165"/>
      <c r="NKI165"/>
      <c r="NKJ165"/>
      <c r="NKK165"/>
      <c r="NKL165"/>
      <c r="NKM165"/>
      <c r="NKN165"/>
      <c r="NKO165"/>
      <c r="NKP165"/>
      <c r="NKQ165"/>
      <c r="NKR165"/>
      <c r="NKS165"/>
      <c r="NKT165"/>
      <c r="NKU165"/>
      <c r="NKV165"/>
      <c r="NKW165"/>
      <c r="NKX165"/>
      <c r="NKY165"/>
      <c r="NKZ165"/>
      <c r="NLA165"/>
      <c r="NLB165"/>
      <c r="NLC165"/>
      <c r="NLD165"/>
      <c r="NLE165"/>
      <c r="NLF165"/>
      <c r="NLG165"/>
      <c r="NLH165"/>
      <c r="NLI165"/>
      <c r="NLJ165"/>
      <c r="NLK165"/>
      <c r="NLL165"/>
      <c r="NLM165"/>
      <c r="NLN165"/>
      <c r="NLO165"/>
      <c r="NLP165"/>
      <c r="NLQ165"/>
      <c r="NLR165"/>
      <c r="NLS165"/>
      <c r="NLT165"/>
      <c r="NLU165"/>
      <c r="NLV165"/>
      <c r="NLW165"/>
      <c r="NLX165"/>
      <c r="NLY165"/>
      <c r="NLZ165"/>
      <c r="NMA165"/>
      <c r="NMB165"/>
      <c r="NMC165"/>
      <c r="NMD165"/>
      <c r="NME165"/>
      <c r="NMF165"/>
      <c r="NMG165"/>
      <c r="NMH165"/>
      <c r="NMI165"/>
      <c r="NMJ165"/>
      <c r="NMK165"/>
      <c r="NML165"/>
      <c r="NMM165"/>
      <c r="NMN165"/>
      <c r="NMO165"/>
      <c r="NMP165"/>
      <c r="NMQ165"/>
      <c r="NMR165"/>
      <c r="NMS165"/>
      <c r="NMT165"/>
      <c r="NMU165"/>
      <c r="NMV165"/>
      <c r="NMW165"/>
      <c r="NMX165"/>
      <c r="NMY165"/>
      <c r="NMZ165"/>
      <c r="NNA165"/>
      <c r="NNB165"/>
      <c r="NNC165"/>
      <c r="NND165"/>
      <c r="NNE165"/>
      <c r="NNF165"/>
      <c r="NNG165"/>
      <c r="NNH165"/>
      <c r="NNI165"/>
      <c r="NNJ165"/>
      <c r="NNK165"/>
      <c r="NNL165"/>
      <c r="NNM165"/>
      <c r="NNN165"/>
      <c r="NNO165"/>
      <c r="NNP165"/>
      <c r="NNQ165"/>
      <c r="NNR165"/>
      <c r="NNS165"/>
      <c r="NNT165"/>
      <c r="NNU165"/>
      <c r="NNV165"/>
      <c r="NNW165"/>
      <c r="NNX165"/>
      <c r="NNY165"/>
      <c r="NNZ165"/>
      <c r="NOA165"/>
      <c r="NOB165"/>
      <c r="NOC165"/>
      <c r="NOD165"/>
      <c r="NOE165"/>
      <c r="NOF165"/>
      <c r="NOG165"/>
      <c r="NOH165"/>
      <c r="NOI165"/>
      <c r="NOJ165"/>
      <c r="NOK165"/>
      <c r="NOL165"/>
      <c r="NOM165"/>
      <c r="NON165"/>
      <c r="NOO165"/>
      <c r="NOP165"/>
      <c r="NOQ165"/>
      <c r="NOR165"/>
      <c r="NOS165"/>
      <c r="NOT165"/>
      <c r="NOU165"/>
      <c r="NOV165"/>
      <c r="NOW165"/>
      <c r="NOX165"/>
      <c r="NOY165"/>
      <c r="NOZ165"/>
      <c r="NPA165"/>
      <c r="NPB165"/>
      <c r="NPC165"/>
      <c r="NPD165"/>
      <c r="NPE165"/>
      <c r="NPF165"/>
      <c r="NPG165"/>
      <c r="NPH165"/>
      <c r="NPI165"/>
      <c r="NPJ165"/>
      <c r="NPK165"/>
      <c r="NPL165"/>
      <c r="NPM165"/>
      <c r="NPN165"/>
      <c r="NPO165"/>
      <c r="NPP165"/>
      <c r="NPQ165"/>
      <c r="NPR165"/>
      <c r="NPS165"/>
      <c r="NPT165"/>
      <c r="NPU165"/>
      <c r="NPV165"/>
      <c r="NPW165"/>
      <c r="NPX165"/>
      <c r="NPY165"/>
      <c r="NPZ165"/>
      <c r="NQA165"/>
      <c r="NQB165"/>
      <c r="NQC165"/>
      <c r="NQD165"/>
      <c r="NQE165"/>
      <c r="NQF165"/>
      <c r="NQG165"/>
      <c r="NQH165"/>
      <c r="NQI165"/>
      <c r="NQJ165"/>
      <c r="NQK165"/>
      <c r="NQL165"/>
      <c r="NQM165"/>
      <c r="NQN165"/>
      <c r="NQO165"/>
      <c r="NQP165"/>
      <c r="NQQ165"/>
      <c r="NQR165"/>
      <c r="NQS165"/>
      <c r="NQT165"/>
      <c r="NQU165"/>
      <c r="NQV165"/>
      <c r="NQW165"/>
      <c r="NQX165"/>
      <c r="NQY165"/>
      <c r="NQZ165"/>
      <c r="NRA165"/>
      <c r="NRB165"/>
      <c r="NRC165"/>
      <c r="NRD165"/>
      <c r="NRE165"/>
      <c r="NRF165"/>
      <c r="NRG165"/>
      <c r="NRH165"/>
      <c r="NRI165"/>
      <c r="NRJ165"/>
      <c r="NRK165"/>
      <c r="NRL165"/>
      <c r="NRM165"/>
      <c r="NRN165"/>
      <c r="NRO165"/>
      <c r="NRP165"/>
      <c r="NRQ165"/>
      <c r="NRR165"/>
      <c r="NRS165"/>
      <c r="NRT165"/>
      <c r="NRU165"/>
      <c r="NRV165"/>
      <c r="NRW165"/>
      <c r="NRX165"/>
      <c r="NRY165"/>
      <c r="NRZ165"/>
      <c r="NSA165"/>
      <c r="NSB165"/>
      <c r="NSC165"/>
      <c r="NSD165"/>
      <c r="NSE165"/>
      <c r="NSF165"/>
      <c r="NSG165"/>
      <c r="NSH165"/>
      <c r="NSI165"/>
      <c r="NSJ165"/>
      <c r="NSK165"/>
      <c r="NSL165"/>
      <c r="NSM165"/>
      <c r="NSN165"/>
      <c r="NSO165"/>
      <c r="NSP165"/>
      <c r="NSQ165"/>
      <c r="NSR165"/>
      <c r="NSS165"/>
      <c r="NST165"/>
      <c r="NSU165"/>
      <c r="NSV165"/>
      <c r="NSW165"/>
      <c r="NSX165"/>
      <c r="NSY165"/>
      <c r="NSZ165"/>
      <c r="NTA165"/>
      <c r="NTB165"/>
      <c r="NTC165"/>
      <c r="NTD165"/>
      <c r="NTE165"/>
      <c r="NTF165"/>
      <c r="NTG165"/>
      <c r="NTH165"/>
      <c r="NTI165"/>
      <c r="NTJ165"/>
      <c r="NTK165"/>
      <c r="NTL165"/>
      <c r="NTM165"/>
      <c r="NTN165"/>
      <c r="NTO165"/>
      <c r="NTP165"/>
      <c r="NTQ165"/>
      <c r="NTR165"/>
      <c r="NTS165"/>
      <c r="NTT165"/>
      <c r="NTU165"/>
      <c r="NTV165"/>
      <c r="NTW165"/>
      <c r="NTX165"/>
      <c r="NTY165"/>
      <c r="NTZ165"/>
      <c r="NUA165"/>
      <c r="NUB165"/>
      <c r="NUC165"/>
      <c r="NUD165"/>
      <c r="NUE165"/>
      <c r="NUF165"/>
      <c r="NUG165"/>
      <c r="NUH165"/>
      <c r="NUI165"/>
      <c r="NUJ165"/>
      <c r="NUK165"/>
      <c r="NUL165"/>
      <c r="NUM165"/>
      <c r="NUN165"/>
      <c r="NUO165"/>
      <c r="NUP165"/>
      <c r="NUQ165"/>
      <c r="NUR165"/>
      <c r="NUS165"/>
      <c r="NUT165"/>
      <c r="NUU165"/>
      <c r="NUV165"/>
      <c r="NUW165"/>
      <c r="NUX165"/>
      <c r="NUY165"/>
      <c r="NUZ165"/>
      <c r="NVA165"/>
      <c r="NVB165"/>
      <c r="NVC165"/>
      <c r="NVD165"/>
      <c r="NVE165"/>
      <c r="NVF165"/>
      <c r="NVG165"/>
      <c r="NVH165"/>
      <c r="NVI165"/>
      <c r="NVJ165"/>
      <c r="NVK165"/>
      <c r="NVL165"/>
      <c r="NVM165"/>
      <c r="NVN165"/>
      <c r="NVO165"/>
      <c r="NVP165"/>
      <c r="NVQ165"/>
      <c r="NVR165"/>
      <c r="NVS165"/>
      <c r="NVT165"/>
      <c r="NVU165"/>
      <c r="NVV165"/>
      <c r="NVW165"/>
      <c r="NVX165"/>
      <c r="NVY165"/>
      <c r="NVZ165"/>
      <c r="NWA165"/>
      <c r="NWB165"/>
      <c r="NWC165"/>
      <c r="NWD165"/>
      <c r="NWE165"/>
      <c r="NWF165"/>
      <c r="NWG165"/>
      <c r="NWH165"/>
      <c r="NWI165"/>
      <c r="NWJ165"/>
      <c r="NWK165"/>
      <c r="NWL165"/>
      <c r="NWM165"/>
      <c r="NWN165"/>
      <c r="NWO165"/>
      <c r="NWP165"/>
      <c r="NWQ165"/>
      <c r="NWR165"/>
      <c r="NWS165"/>
      <c r="NWT165"/>
      <c r="NWU165"/>
      <c r="NWV165"/>
      <c r="NWW165"/>
      <c r="NWX165"/>
      <c r="NWY165"/>
      <c r="NWZ165"/>
      <c r="NXA165"/>
      <c r="NXB165"/>
      <c r="NXC165"/>
      <c r="NXD165"/>
      <c r="NXE165"/>
      <c r="NXF165"/>
      <c r="NXG165"/>
      <c r="NXH165"/>
      <c r="NXI165"/>
      <c r="NXJ165"/>
      <c r="NXK165"/>
      <c r="NXL165"/>
      <c r="NXM165"/>
      <c r="NXN165"/>
      <c r="NXO165"/>
      <c r="NXP165"/>
      <c r="NXQ165"/>
      <c r="NXR165"/>
      <c r="NXS165"/>
      <c r="NXT165"/>
      <c r="NXU165"/>
      <c r="NXV165"/>
      <c r="NXW165"/>
      <c r="NXX165"/>
      <c r="NXY165"/>
      <c r="NXZ165"/>
      <c r="NYA165"/>
      <c r="NYB165"/>
      <c r="NYC165"/>
      <c r="NYD165"/>
      <c r="NYE165"/>
      <c r="NYF165"/>
      <c r="NYG165"/>
      <c r="NYH165"/>
      <c r="NYI165"/>
      <c r="NYJ165"/>
      <c r="NYK165"/>
      <c r="NYL165"/>
      <c r="NYM165"/>
      <c r="NYN165"/>
      <c r="NYO165"/>
      <c r="NYP165"/>
      <c r="NYQ165"/>
      <c r="NYR165"/>
      <c r="NYS165"/>
      <c r="NYT165"/>
      <c r="NYU165"/>
      <c r="NYV165"/>
      <c r="NYW165"/>
      <c r="NYX165"/>
      <c r="NYY165"/>
      <c r="NYZ165"/>
      <c r="NZA165"/>
      <c r="NZB165"/>
      <c r="NZC165"/>
      <c r="NZD165"/>
      <c r="NZE165"/>
      <c r="NZF165"/>
      <c r="NZG165"/>
      <c r="NZH165"/>
      <c r="NZI165"/>
      <c r="NZJ165"/>
      <c r="NZK165"/>
      <c r="NZL165"/>
      <c r="NZM165"/>
      <c r="NZN165"/>
      <c r="NZO165"/>
      <c r="NZP165"/>
      <c r="NZQ165"/>
      <c r="NZR165"/>
      <c r="NZS165"/>
      <c r="NZT165"/>
      <c r="NZU165"/>
      <c r="NZV165"/>
      <c r="NZW165"/>
      <c r="NZX165"/>
      <c r="NZY165"/>
      <c r="NZZ165"/>
      <c r="OAA165"/>
      <c r="OAB165"/>
      <c r="OAC165"/>
      <c r="OAD165"/>
      <c r="OAE165"/>
      <c r="OAF165"/>
      <c r="OAG165"/>
      <c r="OAH165"/>
      <c r="OAI165"/>
      <c r="OAJ165"/>
      <c r="OAK165"/>
      <c r="OAL165"/>
      <c r="OAM165"/>
      <c r="OAN165"/>
      <c r="OAO165"/>
      <c r="OAP165"/>
      <c r="OAQ165"/>
      <c r="OAR165"/>
      <c r="OAS165"/>
      <c r="OAT165"/>
      <c r="OAU165"/>
      <c r="OAV165"/>
      <c r="OAW165"/>
      <c r="OAX165"/>
      <c r="OAY165"/>
      <c r="OAZ165"/>
      <c r="OBA165"/>
      <c r="OBB165"/>
      <c r="OBC165"/>
      <c r="OBD165"/>
      <c r="OBE165"/>
      <c r="OBF165"/>
      <c r="OBG165"/>
      <c r="OBH165"/>
      <c r="OBI165"/>
      <c r="OBJ165"/>
      <c r="OBK165"/>
      <c r="OBL165"/>
      <c r="OBM165"/>
      <c r="OBN165"/>
      <c r="OBO165"/>
      <c r="OBP165"/>
      <c r="OBQ165"/>
      <c r="OBR165"/>
      <c r="OBS165"/>
      <c r="OBT165"/>
      <c r="OBU165"/>
      <c r="OBV165"/>
      <c r="OBW165"/>
      <c r="OBX165"/>
      <c r="OBY165"/>
      <c r="OBZ165"/>
      <c r="OCA165"/>
      <c r="OCB165"/>
      <c r="OCC165"/>
      <c r="OCD165"/>
      <c r="OCE165"/>
      <c r="OCF165"/>
      <c r="OCG165"/>
      <c r="OCH165"/>
      <c r="OCI165"/>
      <c r="OCJ165"/>
      <c r="OCK165"/>
      <c r="OCL165"/>
      <c r="OCM165"/>
      <c r="OCN165"/>
      <c r="OCO165"/>
      <c r="OCP165"/>
      <c r="OCQ165"/>
      <c r="OCR165"/>
      <c r="OCS165"/>
      <c r="OCT165"/>
      <c r="OCU165"/>
      <c r="OCV165"/>
      <c r="OCW165"/>
      <c r="OCX165"/>
      <c r="OCY165"/>
      <c r="OCZ165"/>
      <c r="ODA165"/>
      <c r="ODB165"/>
      <c r="ODC165"/>
      <c r="ODD165"/>
      <c r="ODE165"/>
      <c r="ODF165"/>
      <c r="ODG165"/>
      <c r="ODH165"/>
      <c r="ODI165"/>
      <c r="ODJ165"/>
      <c r="ODK165"/>
      <c r="ODL165"/>
      <c r="ODM165"/>
      <c r="ODN165"/>
      <c r="ODO165"/>
      <c r="ODP165"/>
      <c r="ODQ165"/>
      <c r="ODR165"/>
      <c r="ODS165"/>
      <c r="ODT165"/>
      <c r="ODU165"/>
      <c r="ODV165"/>
      <c r="ODW165"/>
      <c r="ODX165"/>
      <c r="ODY165"/>
      <c r="ODZ165"/>
      <c r="OEA165"/>
      <c r="OEB165"/>
      <c r="OEC165"/>
      <c r="OED165"/>
      <c r="OEE165"/>
      <c r="OEF165"/>
      <c r="OEG165"/>
      <c r="OEH165"/>
      <c r="OEI165"/>
      <c r="OEJ165"/>
      <c r="OEK165"/>
      <c r="OEL165"/>
      <c r="OEM165"/>
      <c r="OEN165"/>
      <c r="OEO165"/>
      <c r="OEP165"/>
      <c r="OEQ165"/>
      <c r="OER165"/>
      <c r="OES165"/>
      <c r="OET165"/>
      <c r="OEU165"/>
      <c r="OEV165"/>
      <c r="OEW165"/>
      <c r="OEX165"/>
      <c r="OEY165"/>
      <c r="OEZ165"/>
      <c r="OFA165"/>
      <c r="OFB165"/>
      <c r="OFC165"/>
      <c r="OFD165"/>
      <c r="OFE165"/>
      <c r="OFF165"/>
      <c r="OFG165"/>
      <c r="OFH165"/>
      <c r="OFI165"/>
      <c r="OFJ165"/>
      <c r="OFK165"/>
      <c r="OFL165"/>
      <c r="OFM165"/>
      <c r="OFN165"/>
      <c r="OFO165"/>
      <c r="OFP165"/>
      <c r="OFQ165"/>
      <c r="OFR165"/>
      <c r="OFS165"/>
      <c r="OFT165"/>
      <c r="OFU165"/>
      <c r="OFV165"/>
      <c r="OFW165"/>
      <c r="OFX165"/>
      <c r="OFY165"/>
      <c r="OFZ165"/>
      <c r="OGA165"/>
      <c r="OGB165"/>
      <c r="OGC165"/>
      <c r="OGD165"/>
      <c r="OGE165"/>
      <c r="OGF165"/>
      <c r="OGG165"/>
      <c r="OGH165"/>
      <c r="OGI165"/>
      <c r="OGJ165"/>
      <c r="OGK165"/>
      <c r="OGL165"/>
      <c r="OGM165"/>
      <c r="OGN165"/>
      <c r="OGO165"/>
      <c r="OGP165"/>
      <c r="OGQ165"/>
      <c r="OGR165"/>
      <c r="OGS165"/>
      <c r="OGT165"/>
      <c r="OGU165"/>
      <c r="OGV165"/>
      <c r="OGW165"/>
      <c r="OGX165"/>
      <c r="OGY165"/>
      <c r="OGZ165"/>
      <c r="OHA165"/>
      <c r="OHB165"/>
      <c r="OHC165"/>
      <c r="OHD165"/>
      <c r="OHE165"/>
      <c r="OHF165"/>
      <c r="OHG165"/>
      <c r="OHH165"/>
      <c r="OHI165"/>
      <c r="OHJ165"/>
      <c r="OHK165"/>
      <c r="OHL165"/>
      <c r="OHM165"/>
      <c r="OHN165"/>
      <c r="OHO165"/>
      <c r="OHP165"/>
      <c r="OHQ165"/>
      <c r="OHR165"/>
      <c r="OHS165"/>
      <c r="OHT165"/>
      <c r="OHU165"/>
      <c r="OHV165"/>
      <c r="OHW165"/>
      <c r="OHX165"/>
      <c r="OHY165"/>
      <c r="OHZ165"/>
      <c r="OIA165"/>
      <c r="OIB165"/>
      <c r="OIC165"/>
      <c r="OID165"/>
      <c r="OIE165"/>
      <c r="OIF165"/>
      <c r="OIG165"/>
      <c r="OIH165"/>
      <c r="OII165"/>
      <c r="OIJ165"/>
      <c r="OIK165"/>
      <c r="OIL165"/>
      <c r="OIM165"/>
      <c r="OIN165"/>
      <c r="OIO165"/>
      <c r="OIP165"/>
      <c r="OIQ165"/>
      <c r="OIR165"/>
      <c r="OIS165"/>
      <c r="OIT165"/>
      <c r="OIU165"/>
      <c r="OIV165"/>
      <c r="OIW165"/>
      <c r="OIX165"/>
      <c r="OIY165"/>
      <c r="OIZ165"/>
      <c r="OJA165"/>
      <c r="OJB165"/>
      <c r="OJC165"/>
      <c r="OJD165"/>
      <c r="OJE165"/>
      <c r="OJF165"/>
      <c r="OJG165"/>
      <c r="OJH165"/>
      <c r="OJI165"/>
      <c r="OJJ165"/>
      <c r="OJK165"/>
      <c r="OJL165"/>
      <c r="OJM165"/>
      <c r="OJN165"/>
      <c r="OJO165"/>
      <c r="OJP165"/>
      <c r="OJQ165"/>
      <c r="OJR165"/>
      <c r="OJS165"/>
      <c r="OJT165"/>
      <c r="OJU165"/>
      <c r="OJV165"/>
      <c r="OJW165"/>
      <c r="OJX165"/>
      <c r="OJY165"/>
      <c r="OJZ165"/>
      <c r="OKA165"/>
      <c r="OKB165"/>
      <c r="OKC165"/>
      <c r="OKD165"/>
      <c r="OKE165"/>
      <c r="OKF165"/>
      <c r="OKG165"/>
      <c r="OKH165"/>
      <c r="OKI165"/>
      <c r="OKJ165"/>
      <c r="OKK165"/>
      <c r="OKL165"/>
      <c r="OKM165"/>
      <c r="OKN165"/>
      <c r="OKO165"/>
      <c r="OKP165"/>
      <c r="OKQ165"/>
      <c r="OKR165"/>
      <c r="OKS165"/>
      <c r="OKT165"/>
      <c r="OKU165"/>
      <c r="OKV165"/>
      <c r="OKW165"/>
      <c r="OKX165"/>
      <c r="OKY165"/>
      <c r="OKZ165"/>
      <c r="OLA165"/>
      <c r="OLB165"/>
      <c r="OLC165"/>
      <c r="OLD165"/>
      <c r="OLE165"/>
      <c r="OLF165"/>
      <c r="OLG165"/>
      <c r="OLH165"/>
      <c r="OLI165"/>
      <c r="OLJ165"/>
      <c r="OLK165"/>
      <c r="OLL165"/>
      <c r="OLM165"/>
      <c r="OLN165"/>
      <c r="OLO165"/>
      <c r="OLP165"/>
      <c r="OLQ165"/>
      <c r="OLR165"/>
      <c r="OLS165"/>
      <c r="OLT165"/>
      <c r="OLU165"/>
      <c r="OLV165"/>
      <c r="OLW165"/>
      <c r="OLX165"/>
      <c r="OLY165"/>
      <c r="OLZ165"/>
      <c r="OMA165"/>
      <c r="OMB165"/>
      <c r="OMC165"/>
      <c r="OMD165"/>
      <c r="OME165"/>
      <c r="OMF165"/>
      <c r="OMG165"/>
      <c r="OMH165"/>
      <c r="OMI165"/>
      <c r="OMJ165"/>
      <c r="OMK165"/>
      <c r="OML165"/>
      <c r="OMM165"/>
      <c r="OMN165"/>
      <c r="OMO165"/>
      <c r="OMP165"/>
      <c r="OMQ165"/>
      <c r="OMR165"/>
      <c r="OMS165"/>
      <c r="OMT165"/>
      <c r="OMU165"/>
      <c r="OMV165"/>
      <c r="OMW165"/>
      <c r="OMX165"/>
      <c r="OMY165"/>
      <c r="OMZ165"/>
      <c r="ONA165"/>
      <c r="ONB165"/>
      <c r="ONC165"/>
      <c r="OND165"/>
      <c r="ONE165"/>
      <c r="ONF165"/>
      <c r="ONG165"/>
      <c r="ONH165"/>
      <c r="ONI165"/>
      <c r="ONJ165"/>
      <c r="ONK165"/>
      <c r="ONL165"/>
      <c r="ONM165"/>
      <c r="ONN165"/>
      <c r="ONO165"/>
      <c r="ONP165"/>
      <c r="ONQ165"/>
      <c r="ONR165"/>
      <c r="ONS165"/>
      <c r="ONT165"/>
      <c r="ONU165"/>
      <c r="ONV165"/>
      <c r="ONW165"/>
      <c r="ONX165"/>
      <c r="ONY165"/>
      <c r="ONZ165"/>
      <c r="OOA165"/>
      <c r="OOB165"/>
      <c r="OOC165"/>
      <c r="OOD165"/>
      <c r="OOE165"/>
      <c r="OOF165"/>
      <c r="OOG165"/>
      <c r="OOH165"/>
      <c r="OOI165"/>
      <c r="OOJ165"/>
      <c r="OOK165"/>
      <c r="OOL165"/>
      <c r="OOM165"/>
      <c r="OON165"/>
      <c r="OOO165"/>
      <c r="OOP165"/>
      <c r="OOQ165"/>
      <c r="OOR165"/>
      <c r="OOS165"/>
      <c r="OOT165"/>
      <c r="OOU165"/>
      <c r="OOV165"/>
      <c r="OOW165"/>
      <c r="OOX165"/>
      <c r="OOY165"/>
      <c r="OOZ165"/>
      <c r="OPA165"/>
      <c r="OPB165"/>
      <c r="OPC165"/>
      <c r="OPD165"/>
      <c r="OPE165"/>
      <c r="OPF165"/>
      <c r="OPG165"/>
      <c r="OPH165"/>
      <c r="OPI165"/>
      <c r="OPJ165"/>
      <c r="OPK165"/>
      <c r="OPL165"/>
      <c r="OPM165"/>
      <c r="OPN165"/>
      <c r="OPO165"/>
      <c r="OPP165"/>
      <c r="OPQ165"/>
      <c r="OPR165"/>
      <c r="OPS165"/>
      <c r="OPT165"/>
      <c r="OPU165"/>
      <c r="OPV165"/>
      <c r="OPW165"/>
      <c r="OPX165"/>
      <c r="OPY165"/>
      <c r="OPZ165"/>
      <c r="OQA165"/>
      <c r="OQB165"/>
      <c r="OQC165"/>
      <c r="OQD165"/>
      <c r="OQE165"/>
      <c r="OQF165"/>
      <c r="OQG165"/>
      <c r="OQH165"/>
      <c r="OQI165"/>
      <c r="OQJ165"/>
      <c r="OQK165"/>
      <c r="OQL165"/>
      <c r="OQM165"/>
      <c r="OQN165"/>
      <c r="OQO165"/>
      <c r="OQP165"/>
      <c r="OQQ165"/>
      <c r="OQR165"/>
      <c r="OQS165"/>
      <c r="OQT165"/>
      <c r="OQU165"/>
      <c r="OQV165"/>
      <c r="OQW165"/>
      <c r="OQX165"/>
      <c r="OQY165"/>
      <c r="OQZ165"/>
      <c r="ORA165"/>
      <c r="ORB165"/>
      <c r="ORC165"/>
      <c r="ORD165"/>
      <c r="ORE165"/>
      <c r="ORF165"/>
      <c r="ORG165"/>
      <c r="ORH165"/>
      <c r="ORI165"/>
      <c r="ORJ165"/>
      <c r="ORK165"/>
      <c r="ORL165"/>
      <c r="ORM165"/>
      <c r="ORN165"/>
      <c r="ORO165"/>
      <c r="ORP165"/>
      <c r="ORQ165"/>
      <c r="ORR165"/>
      <c r="ORS165"/>
      <c r="ORT165"/>
      <c r="ORU165"/>
      <c r="ORV165"/>
      <c r="ORW165"/>
      <c r="ORX165"/>
      <c r="ORY165"/>
      <c r="ORZ165"/>
      <c r="OSA165"/>
      <c r="OSB165"/>
      <c r="OSC165"/>
      <c r="OSD165"/>
      <c r="OSE165"/>
      <c r="OSF165"/>
      <c r="OSG165"/>
      <c r="OSH165"/>
      <c r="OSI165"/>
      <c r="OSJ165"/>
      <c r="OSK165"/>
      <c r="OSL165"/>
      <c r="OSM165"/>
      <c r="OSN165"/>
      <c r="OSO165"/>
      <c r="OSP165"/>
      <c r="OSQ165"/>
      <c r="OSR165"/>
      <c r="OSS165"/>
      <c r="OST165"/>
      <c r="OSU165"/>
      <c r="OSV165"/>
      <c r="OSW165"/>
      <c r="OSX165"/>
      <c r="OSY165"/>
      <c r="OSZ165"/>
      <c r="OTA165"/>
      <c r="OTB165"/>
      <c r="OTC165"/>
      <c r="OTD165"/>
      <c r="OTE165"/>
      <c r="OTF165"/>
      <c r="OTG165"/>
      <c r="OTH165"/>
      <c r="OTI165"/>
      <c r="OTJ165"/>
      <c r="OTK165"/>
      <c r="OTL165"/>
      <c r="OTM165"/>
      <c r="OTN165"/>
      <c r="OTO165"/>
      <c r="OTP165"/>
      <c r="OTQ165"/>
      <c r="OTR165"/>
      <c r="OTS165"/>
      <c r="OTT165"/>
      <c r="OTU165"/>
      <c r="OTV165"/>
      <c r="OTW165"/>
      <c r="OTX165"/>
      <c r="OTY165"/>
      <c r="OTZ165"/>
      <c r="OUA165"/>
      <c r="OUB165"/>
      <c r="OUC165"/>
      <c r="OUD165"/>
      <c r="OUE165"/>
      <c r="OUF165"/>
      <c r="OUG165"/>
      <c r="OUH165"/>
      <c r="OUI165"/>
      <c r="OUJ165"/>
      <c r="OUK165"/>
      <c r="OUL165"/>
      <c r="OUM165"/>
      <c r="OUN165"/>
      <c r="OUO165"/>
      <c r="OUP165"/>
      <c r="OUQ165"/>
      <c r="OUR165"/>
      <c r="OUS165"/>
      <c r="OUT165"/>
      <c r="OUU165"/>
      <c r="OUV165"/>
      <c r="OUW165"/>
      <c r="OUX165"/>
      <c r="OUY165"/>
      <c r="OUZ165"/>
      <c r="OVA165"/>
      <c r="OVB165"/>
      <c r="OVC165"/>
      <c r="OVD165"/>
      <c r="OVE165"/>
      <c r="OVF165"/>
      <c r="OVG165"/>
      <c r="OVH165"/>
      <c r="OVI165"/>
      <c r="OVJ165"/>
      <c r="OVK165"/>
      <c r="OVL165"/>
      <c r="OVM165"/>
      <c r="OVN165"/>
      <c r="OVO165"/>
      <c r="OVP165"/>
      <c r="OVQ165"/>
      <c r="OVR165"/>
      <c r="OVS165"/>
      <c r="OVT165"/>
      <c r="OVU165"/>
      <c r="OVV165"/>
      <c r="OVW165"/>
      <c r="OVX165"/>
      <c r="OVY165"/>
      <c r="OVZ165"/>
      <c r="OWA165"/>
      <c r="OWB165"/>
      <c r="OWC165"/>
      <c r="OWD165"/>
      <c r="OWE165"/>
      <c r="OWF165"/>
      <c r="OWG165"/>
      <c r="OWH165"/>
      <c r="OWI165"/>
      <c r="OWJ165"/>
      <c r="OWK165"/>
      <c r="OWL165"/>
      <c r="OWM165"/>
      <c r="OWN165"/>
      <c r="OWO165"/>
      <c r="OWP165"/>
      <c r="OWQ165"/>
      <c r="OWR165"/>
      <c r="OWS165"/>
      <c r="OWT165"/>
      <c r="OWU165"/>
      <c r="OWV165"/>
      <c r="OWW165"/>
      <c r="OWX165"/>
      <c r="OWY165"/>
      <c r="OWZ165"/>
      <c r="OXA165"/>
      <c r="OXB165"/>
      <c r="OXC165"/>
      <c r="OXD165"/>
      <c r="OXE165"/>
      <c r="OXF165"/>
      <c r="OXG165"/>
      <c r="OXH165"/>
      <c r="OXI165"/>
      <c r="OXJ165"/>
      <c r="OXK165"/>
      <c r="OXL165"/>
      <c r="OXM165"/>
      <c r="OXN165"/>
      <c r="OXO165"/>
      <c r="OXP165"/>
      <c r="OXQ165"/>
      <c r="OXR165"/>
      <c r="OXS165"/>
      <c r="OXT165"/>
      <c r="OXU165"/>
      <c r="OXV165"/>
      <c r="OXW165"/>
      <c r="OXX165"/>
      <c r="OXY165"/>
      <c r="OXZ165"/>
      <c r="OYA165"/>
      <c r="OYB165"/>
      <c r="OYC165"/>
      <c r="OYD165"/>
      <c r="OYE165"/>
      <c r="OYF165"/>
      <c r="OYG165"/>
      <c r="OYH165"/>
      <c r="OYI165"/>
      <c r="OYJ165"/>
      <c r="OYK165"/>
      <c r="OYL165"/>
      <c r="OYM165"/>
      <c r="OYN165"/>
      <c r="OYO165"/>
      <c r="OYP165"/>
      <c r="OYQ165"/>
      <c r="OYR165"/>
      <c r="OYS165"/>
      <c r="OYT165"/>
      <c r="OYU165"/>
      <c r="OYV165"/>
      <c r="OYW165"/>
      <c r="OYX165"/>
      <c r="OYY165"/>
      <c r="OYZ165"/>
      <c r="OZA165"/>
      <c r="OZB165"/>
      <c r="OZC165"/>
      <c r="OZD165"/>
      <c r="OZE165"/>
      <c r="OZF165"/>
      <c r="OZG165"/>
      <c r="OZH165"/>
      <c r="OZI165"/>
      <c r="OZJ165"/>
      <c r="OZK165"/>
      <c r="OZL165"/>
      <c r="OZM165"/>
      <c r="OZN165"/>
      <c r="OZO165"/>
      <c r="OZP165"/>
      <c r="OZQ165"/>
      <c r="OZR165"/>
      <c r="OZS165"/>
      <c r="OZT165"/>
      <c r="OZU165"/>
      <c r="OZV165"/>
      <c r="OZW165"/>
      <c r="OZX165"/>
      <c r="OZY165"/>
      <c r="OZZ165"/>
      <c r="PAA165"/>
      <c r="PAB165"/>
      <c r="PAC165"/>
      <c r="PAD165"/>
      <c r="PAE165"/>
      <c r="PAF165"/>
      <c r="PAG165"/>
      <c r="PAH165"/>
      <c r="PAI165"/>
      <c r="PAJ165"/>
      <c r="PAK165"/>
      <c r="PAL165"/>
      <c r="PAM165"/>
      <c r="PAN165"/>
      <c r="PAO165"/>
      <c r="PAP165"/>
      <c r="PAQ165"/>
      <c r="PAR165"/>
      <c r="PAS165"/>
      <c r="PAT165"/>
      <c r="PAU165"/>
      <c r="PAV165"/>
      <c r="PAW165"/>
      <c r="PAX165"/>
      <c r="PAY165"/>
      <c r="PAZ165"/>
      <c r="PBA165"/>
      <c r="PBB165"/>
      <c r="PBC165"/>
      <c r="PBD165"/>
      <c r="PBE165"/>
      <c r="PBF165"/>
      <c r="PBG165"/>
      <c r="PBH165"/>
      <c r="PBI165"/>
      <c r="PBJ165"/>
      <c r="PBK165"/>
      <c r="PBL165"/>
      <c r="PBM165"/>
      <c r="PBN165"/>
      <c r="PBO165"/>
      <c r="PBP165"/>
      <c r="PBQ165"/>
      <c r="PBR165"/>
      <c r="PBS165"/>
      <c r="PBT165"/>
      <c r="PBU165"/>
      <c r="PBV165"/>
      <c r="PBW165"/>
      <c r="PBX165"/>
      <c r="PBY165"/>
      <c r="PBZ165"/>
      <c r="PCA165"/>
      <c r="PCB165"/>
      <c r="PCC165"/>
      <c r="PCD165"/>
      <c r="PCE165"/>
      <c r="PCF165"/>
      <c r="PCG165"/>
      <c r="PCH165"/>
      <c r="PCI165"/>
      <c r="PCJ165"/>
      <c r="PCK165"/>
      <c r="PCL165"/>
      <c r="PCM165"/>
      <c r="PCN165"/>
      <c r="PCO165"/>
      <c r="PCP165"/>
      <c r="PCQ165"/>
      <c r="PCR165"/>
      <c r="PCS165"/>
      <c r="PCT165"/>
      <c r="PCU165"/>
      <c r="PCV165"/>
      <c r="PCW165"/>
      <c r="PCX165"/>
      <c r="PCY165"/>
      <c r="PCZ165"/>
      <c r="PDA165"/>
      <c r="PDB165"/>
      <c r="PDC165"/>
      <c r="PDD165"/>
      <c r="PDE165"/>
      <c r="PDF165"/>
      <c r="PDG165"/>
      <c r="PDH165"/>
      <c r="PDI165"/>
      <c r="PDJ165"/>
      <c r="PDK165"/>
      <c r="PDL165"/>
      <c r="PDM165"/>
      <c r="PDN165"/>
      <c r="PDO165"/>
      <c r="PDP165"/>
      <c r="PDQ165"/>
      <c r="PDR165"/>
      <c r="PDS165"/>
      <c r="PDT165"/>
      <c r="PDU165"/>
      <c r="PDV165"/>
      <c r="PDW165"/>
      <c r="PDX165"/>
      <c r="PDY165"/>
      <c r="PDZ165"/>
      <c r="PEA165"/>
      <c r="PEB165"/>
      <c r="PEC165"/>
      <c r="PED165"/>
      <c r="PEE165"/>
      <c r="PEF165"/>
      <c r="PEG165"/>
      <c r="PEH165"/>
      <c r="PEI165"/>
      <c r="PEJ165"/>
      <c r="PEK165"/>
      <c r="PEL165"/>
      <c r="PEM165"/>
      <c r="PEN165"/>
      <c r="PEO165"/>
      <c r="PEP165"/>
      <c r="PEQ165"/>
      <c r="PER165"/>
      <c r="PES165"/>
      <c r="PET165"/>
      <c r="PEU165"/>
      <c r="PEV165"/>
      <c r="PEW165"/>
      <c r="PEX165"/>
      <c r="PEY165"/>
      <c r="PEZ165"/>
      <c r="PFA165"/>
      <c r="PFB165"/>
      <c r="PFC165"/>
      <c r="PFD165"/>
      <c r="PFE165"/>
      <c r="PFF165"/>
      <c r="PFG165"/>
      <c r="PFH165"/>
      <c r="PFI165"/>
      <c r="PFJ165"/>
      <c r="PFK165"/>
      <c r="PFL165"/>
      <c r="PFM165"/>
      <c r="PFN165"/>
      <c r="PFO165"/>
      <c r="PFP165"/>
      <c r="PFQ165"/>
      <c r="PFR165"/>
      <c r="PFS165"/>
      <c r="PFT165"/>
      <c r="PFU165"/>
      <c r="PFV165"/>
      <c r="PFW165"/>
      <c r="PFX165"/>
      <c r="PFY165"/>
      <c r="PFZ165"/>
      <c r="PGA165"/>
      <c r="PGB165"/>
      <c r="PGC165"/>
      <c r="PGD165"/>
      <c r="PGE165"/>
      <c r="PGF165"/>
      <c r="PGG165"/>
      <c r="PGH165"/>
      <c r="PGI165"/>
      <c r="PGJ165"/>
      <c r="PGK165"/>
      <c r="PGL165"/>
      <c r="PGM165"/>
      <c r="PGN165"/>
      <c r="PGO165"/>
      <c r="PGP165"/>
      <c r="PGQ165"/>
      <c r="PGR165"/>
      <c r="PGS165"/>
      <c r="PGT165"/>
      <c r="PGU165"/>
      <c r="PGV165"/>
      <c r="PGW165"/>
      <c r="PGX165"/>
      <c r="PGY165"/>
      <c r="PGZ165"/>
      <c r="PHA165"/>
      <c r="PHB165"/>
      <c r="PHC165"/>
      <c r="PHD165"/>
      <c r="PHE165"/>
      <c r="PHF165"/>
      <c r="PHG165"/>
      <c r="PHH165"/>
      <c r="PHI165"/>
      <c r="PHJ165"/>
      <c r="PHK165"/>
      <c r="PHL165"/>
      <c r="PHM165"/>
      <c r="PHN165"/>
      <c r="PHO165"/>
      <c r="PHP165"/>
      <c r="PHQ165"/>
      <c r="PHR165"/>
      <c r="PHS165"/>
      <c r="PHT165"/>
      <c r="PHU165"/>
      <c r="PHV165"/>
      <c r="PHW165"/>
      <c r="PHX165"/>
      <c r="PHY165"/>
      <c r="PHZ165"/>
      <c r="PIA165"/>
      <c r="PIB165"/>
      <c r="PIC165"/>
      <c r="PID165"/>
      <c r="PIE165"/>
      <c r="PIF165"/>
      <c r="PIG165"/>
      <c r="PIH165"/>
      <c r="PII165"/>
      <c r="PIJ165"/>
      <c r="PIK165"/>
      <c r="PIL165"/>
      <c r="PIM165"/>
      <c r="PIN165"/>
      <c r="PIO165"/>
      <c r="PIP165"/>
      <c r="PIQ165"/>
      <c r="PIR165"/>
      <c r="PIS165"/>
      <c r="PIT165"/>
      <c r="PIU165"/>
      <c r="PIV165"/>
      <c r="PIW165"/>
      <c r="PIX165"/>
      <c r="PIY165"/>
      <c r="PIZ165"/>
      <c r="PJA165"/>
      <c r="PJB165"/>
      <c r="PJC165"/>
      <c r="PJD165"/>
      <c r="PJE165"/>
      <c r="PJF165"/>
      <c r="PJG165"/>
      <c r="PJH165"/>
      <c r="PJI165"/>
      <c r="PJJ165"/>
      <c r="PJK165"/>
      <c r="PJL165"/>
      <c r="PJM165"/>
      <c r="PJN165"/>
      <c r="PJO165"/>
      <c r="PJP165"/>
      <c r="PJQ165"/>
      <c r="PJR165"/>
      <c r="PJS165"/>
      <c r="PJT165"/>
      <c r="PJU165"/>
      <c r="PJV165"/>
      <c r="PJW165"/>
      <c r="PJX165"/>
      <c r="PJY165"/>
      <c r="PJZ165"/>
      <c r="PKA165"/>
      <c r="PKB165"/>
      <c r="PKC165"/>
      <c r="PKD165"/>
      <c r="PKE165"/>
      <c r="PKF165"/>
      <c r="PKG165"/>
      <c r="PKH165"/>
      <c r="PKI165"/>
      <c r="PKJ165"/>
      <c r="PKK165"/>
      <c r="PKL165"/>
      <c r="PKM165"/>
      <c r="PKN165"/>
      <c r="PKO165"/>
      <c r="PKP165"/>
      <c r="PKQ165"/>
      <c r="PKR165"/>
      <c r="PKS165"/>
      <c r="PKT165"/>
      <c r="PKU165"/>
      <c r="PKV165"/>
      <c r="PKW165"/>
      <c r="PKX165"/>
      <c r="PKY165"/>
      <c r="PKZ165"/>
      <c r="PLA165"/>
      <c r="PLB165"/>
      <c r="PLC165"/>
      <c r="PLD165"/>
      <c r="PLE165"/>
      <c r="PLF165"/>
      <c r="PLG165"/>
      <c r="PLH165"/>
      <c r="PLI165"/>
      <c r="PLJ165"/>
      <c r="PLK165"/>
      <c r="PLL165"/>
      <c r="PLM165"/>
      <c r="PLN165"/>
      <c r="PLO165"/>
      <c r="PLP165"/>
      <c r="PLQ165"/>
      <c r="PLR165"/>
      <c r="PLS165"/>
      <c r="PLT165"/>
      <c r="PLU165"/>
      <c r="PLV165"/>
      <c r="PLW165"/>
      <c r="PLX165"/>
      <c r="PLY165"/>
      <c r="PLZ165"/>
      <c r="PMA165"/>
      <c r="PMB165"/>
      <c r="PMC165"/>
      <c r="PMD165"/>
      <c r="PME165"/>
      <c r="PMF165"/>
      <c r="PMG165"/>
      <c r="PMH165"/>
      <c r="PMI165"/>
      <c r="PMJ165"/>
      <c r="PMK165"/>
      <c r="PML165"/>
      <c r="PMM165"/>
      <c r="PMN165"/>
      <c r="PMO165"/>
      <c r="PMP165"/>
      <c r="PMQ165"/>
      <c r="PMR165"/>
      <c r="PMS165"/>
      <c r="PMT165"/>
      <c r="PMU165"/>
      <c r="PMV165"/>
      <c r="PMW165"/>
      <c r="PMX165"/>
      <c r="PMY165"/>
      <c r="PMZ165"/>
      <c r="PNA165"/>
      <c r="PNB165"/>
      <c r="PNC165"/>
      <c r="PND165"/>
      <c r="PNE165"/>
      <c r="PNF165"/>
      <c r="PNG165"/>
      <c r="PNH165"/>
      <c r="PNI165"/>
      <c r="PNJ165"/>
      <c r="PNK165"/>
      <c r="PNL165"/>
      <c r="PNM165"/>
      <c r="PNN165"/>
      <c r="PNO165"/>
      <c r="PNP165"/>
      <c r="PNQ165"/>
      <c r="PNR165"/>
      <c r="PNS165"/>
      <c r="PNT165"/>
      <c r="PNU165"/>
      <c r="PNV165"/>
      <c r="PNW165"/>
      <c r="PNX165"/>
      <c r="PNY165"/>
      <c r="PNZ165"/>
      <c r="POA165"/>
      <c r="POB165"/>
      <c r="POC165"/>
      <c r="POD165"/>
      <c r="POE165"/>
      <c r="POF165"/>
      <c r="POG165"/>
      <c r="POH165"/>
      <c r="POI165"/>
      <c r="POJ165"/>
      <c r="POK165"/>
      <c r="POL165"/>
      <c r="POM165"/>
      <c r="PON165"/>
      <c r="POO165"/>
      <c r="POP165"/>
      <c r="POQ165"/>
      <c r="POR165"/>
      <c r="POS165"/>
      <c r="POT165"/>
      <c r="POU165"/>
      <c r="POV165"/>
      <c r="POW165"/>
      <c r="POX165"/>
      <c r="POY165"/>
      <c r="POZ165"/>
      <c r="PPA165"/>
      <c r="PPB165"/>
      <c r="PPC165"/>
      <c r="PPD165"/>
      <c r="PPE165"/>
      <c r="PPF165"/>
      <c r="PPG165"/>
      <c r="PPH165"/>
      <c r="PPI165"/>
      <c r="PPJ165"/>
      <c r="PPK165"/>
      <c r="PPL165"/>
      <c r="PPM165"/>
      <c r="PPN165"/>
      <c r="PPO165"/>
      <c r="PPP165"/>
      <c r="PPQ165"/>
      <c r="PPR165"/>
      <c r="PPS165"/>
      <c r="PPT165"/>
      <c r="PPU165"/>
      <c r="PPV165"/>
      <c r="PPW165"/>
      <c r="PPX165"/>
      <c r="PPY165"/>
      <c r="PPZ165"/>
      <c r="PQA165"/>
      <c r="PQB165"/>
      <c r="PQC165"/>
      <c r="PQD165"/>
      <c r="PQE165"/>
      <c r="PQF165"/>
      <c r="PQG165"/>
      <c r="PQH165"/>
      <c r="PQI165"/>
      <c r="PQJ165"/>
      <c r="PQK165"/>
      <c r="PQL165"/>
      <c r="PQM165"/>
      <c r="PQN165"/>
      <c r="PQO165"/>
      <c r="PQP165"/>
      <c r="PQQ165"/>
      <c r="PQR165"/>
      <c r="PQS165"/>
      <c r="PQT165"/>
      <c r="PQU165"/>
      <c r="PQV165"/>
      <c r="PQW165"/>
      <c r="PQX165"/>
      <c r="PQY165"/>
      <c r="PQZ165"/>
      <c r="PRA165"/>
      <c r="PRB165"/>
      <c r="PRC165"/>
      <c r="PRD165"/>
      <c r="PRE165"/>
      <c r="PRF165"/>
      <c r="PRG165"/>
      <c r="PRH165"/>
      <c r="PRI165"/>
      <c r="PRJ165"/>
      <c r="PRK165"/>
      <c r="PRL165"/>
      <c r="PRM165"/>
      <c r="PRN165"/>
      <c r="PRO165"/>
      <c r="PRP165"/>
      <c r="PRQ165"/>
      <c r="PRR165"/>
      <c r="PRS165"/>
      <c r="PRT165"/>
      <c r="PRU165"/>
      <c r="PRV165"/>
      <c r="PRW165"/>
      <c r="PRX165"/>
      <c r="PRY165"/>
      <c r="PRZ165"/>
      <c r="PSA165"/>
      <c r="PSB165"/>
      <c r="PSC165"/>
      <c r="PSD165"/>
      <c r="PSE165"/>
      <c r="PSF165"/>
      <c r="PSG165"/>
      <c r="PSH165"/>
      <c r="PSI165"/>
      <c r="PSJ165"/>
      <c r="PSK165"/>
      <c r="PSL165"/>
      <c r="PSM165"/>
      <c r="PSN165"/>
      <c r="PSO165"/>
      <c r="PSP165"/>
      <c r="PSQ165"/>
      <c r="PSR165"/>
      <c r="PSS165"/>
      <c r="PST165"/>
      <c r="PSU165"/>
      <c r="PSV165"/>
      <c r="PSW165"/>
      <c r="PSX165"/>
      <c r="PSY165"/>
      <c r="PSZ165"/>
      <c r="PTA165"/>
      <c r="PTB165"/>
      <c r="PTC165"/>
      <c r="PTD165"/>
      <c r="PTE165"/>
      <c r="PTF165"/>
      <c r="PTG165"/>
      <c r="PTH165"/>
      <c r="PTI165"/>
      <c r="PTJ165"/>
      <c r="PTK165"/>
      <c r="PTL165"/>
      <c r="PTM165"/>
      <c r="PTN165"/>
      <c r="PTO165"/>
      <c r="PTP165"/>
      <c r="PTQ165"/>
      <c r="PTR165"/>
      <c r="PTS165"/>
      <c r="PTT165"/>
      <c r="PTU165"/>
      <c r="PTV165"/>
      <c r="PTW165"/>
      <c r="PTX165"/>
      <c r="PTY165"/>
      <c r="PTZ165"/>
      <c r="PUA165"/>
      <c r="PUB165"/>
      <c r="PUC165"/>
      <c r="PUD165"/>
      <c r="PUE165"/>
      <c r="PUF165"/>
      <c r="PUG165"/>
      <c r="PUH165"/>
      <c r="PUI165"/>
      <c r="PUJ165"/>
      <c r="PUK165"/>
      <c r="PUL165"/>
      <c r="PUM165"/>
      <c r="PUN165"/>
      <c r="PUO165"/>
      <c r="PUP165"/>
      <c r="PUQ165"/>
      <c r="PUR165"/>
      <c r="PUS165"/>
      <c r="PUT165"/>
      <c r="PUU165"/>
      <c r="PUV165"/>
      <c r="PUW165"/>
      <c r="PUX165"/>
      <c r="PUY165"/>
      <c r="PUZ165"/>
      <c r="PVA165"/>
      <c r="PVB165"/>
      <c r="PVC165"/>
      <c r="PVD165"/>
      <c r="PVE165"/>
      <c r="PVF165"/>
      <c r="PVG165"/>
      <c r="PVH165"/>
      <c r="PVI165"/>
      <c r="PVJ165"/>
      <c r="PVK165"/>
      <c r="PVL165"/>
      <c r="PVM165"/>
      <c r="PVN165"/>
      <c r="PVO165"/>
      <c r="PVP165"/>
      <c r="PVQ165"/>
      <c r="PVR165"/>
      <c r="PVS165"/>
      <c r="PVT165"/>
      <c r="PVU165"/>
      <c r="PVV165"/>
      <c r="PVW165"/>
      <c r="PVX165"/>
      <c r="PVY165"/>
      <c r="PVZ165"/>
      <c r="PWA165"/>
      <c r="PWB165"/>
      <c r="PWC165"/>
      <c r="PWD165"/>
      <c r="PWE165"/>
      <c r="PWF165"/>
      <c r="PWG165"/>
      <c r="PWH165"/>
      <c r="PWI165"/>
      <c r="PWJ165"/>
      <c r="PWK165"/>
      <c r="PWL165"/>
      <c r="PWM165"/>
      <c r="PWN165"/>
      <c r="PWO165"/>
      <c r="PWP165"/>
      <c r="PWQ165"/>
      <c r="PWR165"/>
      <c r="PWS165"/>
      <c r="PWT165"/>
      <c r="PWU165"/>
      <c r="PWV165"/>
      <c r="PWW165"/>
      <c r="PWX165"/>
      <c r="PWY165"/>
      <c r="PWZ165"/>
      <c r="PXA165"/>
      <c r="PXB165"/>
      <c r="PXC165"/>
      <c r="PXD165"/>
      <c r="PXE165"/>
      <c r="PXF165"/>
      <c r="PXG165"/>
      <c r="PXH165"/>
      <c r="PXI165"/>
      <c r="PXJ165"/>
      <c r="PXK165"/>
      <c r="PXL165"/>
      <c r="PXM165"/>
      <c r="PXN165"/>
      <c r="PXO165"/>
      <c r="PXP165"/>
      <c r="PXQ165"/>
      <c r="PXR165"/>
      <c r="PXS165"/>
      <c r="PXT165"/>
      <c r="PXU165"/>
      <c r="PXV165"/>
      <c r="PXW165"/>
      <c r="PXX165"/>
      <c r="PXY165"/>
      <c r="PXZ165"/>
      <c r="PYA165"/>
      <c r="PYB165"/>
      <c r="PYC165"/>
      <c r="PYD165"/>
      <c r="PYE165"/>
      <c r="PYF165"/>
      <c r="PYG165"/>
      <c r="PYH165"/>
      <c r="PYI165"/>
      <c r="PYJ165"/>
      <c r="PYK165"/>
      <c r="PYL165"/>
      <c r="PYM165"/>
      <c r="PYN165"/>
      <c r="PYO165"/>
      <c r="PYP165"/>
      <c r="PYQ165"/>
      <c r="PYR165"/>
      <c r="PYS165"/>
      <c r="PYT165"/>
      <c r="PYU165"/>
      <c r="PYV165"/>
      <c r="PYW165"/>
      <c r="PYX165"/>
      <c r="PYY165"/>
      <c r="PYZ165"/>
      <c r="PZA165"/>
      <c r="PZB165"/>
      <c r="PZC165"/>
      <c r="PZD165"/>
      <c r="PZE165"/>
      <c r="PZF165"/>
      <c r="PZG165"/>
      <c r="PZH165"/>
      <c r="PZI165"/>
      <c r="PZJ165"/>
      <c r="PZK165"/>
      <c r="PZL165"/>
      <c r="PZM165"/>
      <c r="PZN165"/>
      <c r="PZO165"/>
      <c r="PZP165"/>
      <c r="PZQ165"/>
      <c r="PZR165"/>
      <c r="PZS165"/>
      <c r="PZT165"/>
      <c r="PZU165"/>
      <c r="PZV165"/>
      <c r="PZW165"/>
      <c r="PZX165"/>
      <c r="PZY165"/>
      <c r="PZZ165"/>
      <c r="QAA165"/>
      <c r="QAB165"/>
      <c r="QAC165"/>
      <c r="QAD165"/>
      <c r="QAE165"/>
      <c r="QAF165"/>
      <c r="QAG165"/>
      <c r="QAH165"/>
      <c r="QAI165"/>
      <c r="QAJ165"/>
      <c r="QAK165"/>
      <c r="QAL165"/>
      <c r="QAM165"/>
      <c r="QAN165"/>
      <c r="QAO165"/>
      <c r="QAP165"/>
      <c r="QAQ165"/>
      <c r="QAR165"/>
      <c r="QAS165"/>
      <c r="QAT165"/>
      <c r="QAU165"/>
      <c r="QAV165"/>
      <c r="QAW165"/>
      <c r="QAX165"/>
      <c r="QAY165"/>
      <c r="QAZ165"/>
      <c r="QBA165"/>
      <c r="QBB165"/>
      <c r="QBC165"/>
      <c r="QBD165"/>
      <c r="QBE165"/>
      <c r="QBF165"/>
      <c r="QBG165"/>
      <c r="QBH165"/>
      <c r="QBI165"/>
      <c r="QBJ165"/>
      <c r="QBK165"/>
      <c r="QBL165"/>
      <c r="QBM165"/>
      <c r="QBN165"/>
      <c r="QBO165"/>
      <c r="QBP165"/>
      <c r="QBQ165"/>
      <c r="QBR165"/>
      <c r="QBS165"/>
      <c r="QBT165"/>
      <c r="QBU165"/>
      <c r="QBV165"/>
      <c r="QBW165"/>
      <c r="QBX165"/>
      <c r="QBY165"/>
      <c r="QBZ165"/>
      <c r="QCA165"/>
      <c r="QCB165"/>
      <c r="QCC165"/>
      <c r="QCD165"/>
      <c r="QCE165"/>
      <c r="QCF165"/>
      <c r="QCG165"/>
      <c r="QCH165"/>
      <c r="QCI165"/>
      <c r="QCJ165"/>
      <c r="QCK165"/>
      <c r="QCL165"/>
      <c r="QCM165"/>
      <c r="QCN165"/>
      <c r="QCO165"/>
      <c r="QCP165"/>
      <c r="QCQ165"/>
      <c r="QCR165"/>
      <c r="QCS165"/>
      <c r="QCT165"/>
      <c r="QCU165"/>
      <c r="QCV165"/>
      <c r="QCW165"/>
      <c r="QCX165"/>
      <c r="QCY165"/>
      <c r="QCZ165"/>
      <c r="QDA165"/>
      <c r="QDB165"/>
      <c r="QDC165"/>
      <c r="QDD165"/>
      <c r="QDE165"/>
      <c r="QDF165"/>
      <c r="QDG165"/>
      <c r="QDH165"/>
      <c r="QDI165"/>
      <c r="QDJ165"/>
      <c r="QDK165"/>
      <c r="QDL165"/>
      <c r="QDM165"/>
      <c r="QDN165"/>
      <c r="QDO165"/>
      <c r="QDP165"/>
      <c r="QDQ165"/>
      <c r="QDR165"/>
      <c r="QDS165"/>
      <c r="QDT165"/>
      <c r="QDU165"/>
      <c r="QDV165"/>
      <c r="QDW165"/>
      <c r="QDX165"/>
      <c r="QDY165"/>
      <c r="QDZ165"/>
      <c r="QEA165"/>
      <c r="QEB165"/>
      <c r="QEC165"/>
      <c r="QED165"/>
      <c r="QEE165"/>
      <c r="QEF165"/>
      <c r="QEG165"/>
      <c r="QEH165"/>
      <c r="QEI165"/>
      <c r="QEJ165"/>
      <c r="QEK165"/>
      <c r="QEL165"/>
      <c r="QEM165"/>
      <c r="QEN165"/>
      <c r="QEO165"/>
      <c r="QEP165"/>
      <c r="QEQ165"/>
      <c r="QER165"/>
      <c r="QES165"/>
      <c r="QET165"/>
      <c r="QEU165"/>
      <c r="QEV165"/>
      <c r="QEW165"/>
      <c r="QEX165"/>
      <c r="QEY165"/>
      <c r="QEZ165"/>
      <c r="QFA165"/>
      <c r="QFB165"/>
      <c r="QFC165"/>
      <c r="QFD165"/>
      <c r="QFE165"/>
      <c r="QFF165"/>
      <c r="QFG165"/>
      <c r="QFH165"/>
      <c r="QFI165"/>
      <c r="QFJ165"/>
      <c r="QFK165"/>
      <c r="QFL165"/>
      <c r="QFM165"/>
      <c r="QFN165"/>
      <c r="QFO165"/>
      <c r="QFP165"/>
      <c r="QFQ165"/>
      <c r="QFR165"/>
      <c r="QFS165"/>
      <c r="QFT165"/>
      <c r="QFU165"/>
      <c r="QFV165"/>
      <c r="QFW165"/>
      <c r="QFX165"/>
      <c r="QFY165"/>
      <c r="QFZ165"/>
      <c r="QGA165"/>
      <c r="QGB165"/>
      <c r="QGC165"/>
      <c r="QGD165"/>
      <c r="QGE165"/>
      <c r="QGF165"/>
      <c r="QGG165"/>
      <c r="QGH165"/>
      <c r="QGI165"/>
      <c r="QGJ165"/>
      <c r="QGK165"/>
      <c r="QGL165"/>
      <c r="QGM165"/>
      <c r="QGN165"/>
      <c r="QGO165"/>
      <c r="QGP165"/>
      <c r="QGQ165"/>
      <c r="QGR165"/>
      <c r="QGS165"/>
      <c r="QGT165"/>
      <c r="QGU165"/>
      <c r="QGV165"/>
      <c r="QGW165"/>
      <c r="QGX165"/>
      <c r="QGY165"/>
      <c r="QGZ165"/>
      <c r="QHA165"/>
      <c r="QHB165"/>
      <c r="QHC165"/>
      <c r="QHD165"/>
      <c r="QHE165"/>
      <c r="QHF165"/>
      <c r="QHG165"/>
      <c r="QHH165"/>
      <c r="QHI165"/>
      <c r="QHJ165"/>
      <c r="QHK165"/>
      <c r="QHL165"/>
      <c r="QHM165"/>
      <c r="QHN165"/>
      <c r="QHO165"/>
      <c r="QHP165"/>
      <c r="QHQ165"/>
      <c r="QHR165"/>
      <c r="QHS165"/>
      <c r="QHT165"/>
      <c r="QHU165"/>
      <c r="QHV165"/>
      <c r="QHW165"/>
      <c r="QHX165"/>
      <c r="QHY165"/>
      <c r="QHZ165"/>
      <c r="QIA165"/>
      <c r="QIB165"/>
      <c r="QIC165"/>
      <c r="QID165"/>
      <c r="QIE165"/>
      <c r="QIF165"/>
      <c r="QIG165"/>
      <c r="QIH165"/>
      <c r="QII165"/>
      <c r="QIJ165"/>
      <c r="QIK165"/>
      <c r="QIL165"/>
      <c r="QIM165"/>
      <c r="QIN165"/>
      <c r="QIO165"/>
      <c r="QIP165"/>
      <c r="QIQ165"/>
      <c r="QIR165"/>
      <c r="QIS165"/>
      <c r="QIT165"/>
      <c r="QIU165"/>
      <c r="QIV165"/>
      <c r="QIW165"/>
      <c r="QIX165"/>
      <c r="QIY165"/>
      <c r="QIZ165"/>
      <c r="QJA165"/>
      <c r="QJB165"/>
      <c r="QJC165"/>
      <c r="QJD165"/>
      <c r="QJE165"/>
      <c r="QJF165"/>
      <c r="QJG165"/>
      <c r="QJH165"/>
      <c r="QJI165"/>
      <c r="QJJ165"/>
      <c r="QJK165"/>
      <c r="QJL165"/>
      <c r="QJM165"/>
      <c r="QJN165"/>
      <c r="QJO165"/>
      <c r="QJP165"/>
      <c r="QJQ165"/>
      <c r="QJR165"/>
      <c r="QJS165"/>
      <c r="QJT165"/>
      <c r="QJU165"/>
      <c r="QJV165"/>
      <c r="QJW165"/>
      <c r="QJX165"/>
      <c r="QJY165"/>
      <c r="QJZ165"/>
      <c r="QKA165"/>
      <c r="QKB165"/>
      <c r="QKC165"/>
      <c r="QKD165"/>
      <c r="QKE165"/>
      <c r="QKF165"/>
      <c r="QKG165"/>
      <c r="QKH165"/>
      <c r="QKI165"/>
      <c r="QKJ165"/>
      <c r="QKK165"/>
      <c r="QKL165"/>
      <c r="QKM165"/>
      <c r="QKN165"/>
      <c r="QKO165"/>
      <c r="QKP165"/>
      <c r="QKQ165"/>
      <c r="QKR165"/>
      <c r="QKS165"/>
      <c r="QKT165"/>
      <c r="QKU165"/>
      <c r="QKV165"/>
      <c r="QKW165"/>
      <c r="QKX165"/>
      <c r="QKY165"/>
      <c r="QKZ165"/>
      <c r="QLA165"/>
      <c r="QLB165"/>
      <c r="QLC165"/>
      <c r="QLD165"/>
      <c r="QLE165"/>
      <c r="QLF165"/>
      <c r="QLG165"/>
      <c r="QLH165"/>
      <c r="QLI165"/>
      <c r="QLJ165"/>
      <c r="QLK165"/>
      <c r="QLL165"/>
      <c r="QLM165"/>
      <c r="QLN165"/>
      <c r="QLO165"/>
      <c r="QLP165"/>
      <c r="QLQ165"/>
      <c r="QLR165"/>
      <c r="QLS165"/>
      <c r="QLT165"/>
      <c r="QLU165"/>
      <c r="QLV165"/>
      <c r="QLW165"/>
      <c r="QLX165"/>
      <c r="QLY165"/>
      <c r="QLZ165"/>
      <c r="QMA165"/>
      <c r="QMB165"/>
      <c r="QMC165"/>
      <c r="QMD165"/>
      <c r="QME165"/>
      <c r="QMF165"/>
      <c r="QMG165"/>
      <c r="QMH165"/>
      <c r="QMI165"/>
      <c r="QMJ165"/>
      <c r="QMK165"/>
      <c r="QML165"/>
      <c r="QMM165"/>
      <c r="QMN165"/>
      <c r="QMO165"/>
      <c r="QMP165"/>
      <c r="QMQ165"/>
      <c r="QMR165"/>
      <c r="QMS165"/>
      <c r="QMT165"/>
      <c r="QMU165"/>
      <c r="QMV165"/>
      <c r="QMW165"/>
      <c r="QMX165"/>
      <c r="QMY165"/>
      <c r="QMZ165"/>
      <c r="QNA165"/>
      <c r="QNB165"/>
      <c r="QNC165"/>
      <c r="QND165"/>
      <c r="QNE165"/>
      <c r="QNF165"/>
      <c r="QNG165"/>
      <c r="QNH165"/>
      <c r="QNI165"/>
      <c r="QNJ165"/>
      <c r="QNK165"/>
      <c r="QNL165"/>
      <c r="QNM165"/>
      <c r="QNN165"/>
      <c r="QNO165"/>
      <c r="QNP165"/>
      <c r="QNQ165"/>
      <c r="QNR165"/>
      <c r="QNS165"/>
      <c r="QNT165"/>
      <c r="QNU165"/>
      <c r="QNV165"/>
      <c r="QNW165"/>
      <c r="QNX165"/>
      <c r="QNY165"/>
      <c r="QNZ165"/>
      <c r="QOA165"/>
      <c r="QOB165"/>
      <c r="QOC165"/>
      <c r="QOD165"/>
      <c r="QOE165"/>
      <c r="QOF165"/>
      <c r="QOG165"/>
      <c r="QOH165"/>
      <c r="QOI165"/>
      <c r="QOJ165"/>
      <c r="QOK165"/>
      <c r="QOL165"/>
      <c r="QOM165"/>
      <c r="QON165"/>
      <c r="QOO165"/>
      <c r="QOP165"/>
      <c r="QOQ165"/>
      <c r="QOR165"/>
      <c r="QOS165"/>
      <c r="QOT165"/>
      <c r="QOU165"/>
      <c r="QOV165"/>
      <c r="QOW165"/>
      <c r="QOX165"/>
      <c r="QOY165"/>
      <c r="QOZ165"/>
      <c r="QPA165"/>
      <c r="QPB165"/>
      <c r="QPC165"/>
      <c r="QPD165"/>
      <c r="QPE165"/>
      <c r="QPF165"/>
      <c r="QPG165"/>
      <c r="QPH165"/>
      <c r="QPI165"/>
      <c r="QPJ165"/>
      <c r="QPK165"/>
      <c r="QPL165"/>
      <c r="QPM165"/>
      <c r="QPN165"/>
      <c r="QPO165"/>
      <c r="QPP165"/>
      <c r="QPQ165"/>
      <c r="QPR165"/>
      <c r="QPS165"/>
      <c r="QPT165"/>
      <c r="QPU165"/>
      <c r="QPV165"/>
      <c r="QPW165"/>
      <c r="QPX165"/>
      <c r="QPY165"/>
      <c r="QPZ165"/>
      <c r="QQA165"/>
      <c r="QQB165"/>
      <c r="QQC165"/>
      <c r="QQD165"/>
      <c r="QQE165"/>
      <c r="QQF165"/>
      <c r="QQG165"/>
      <c r="QQH165"/>
      <c r="QQI165"/>
      <c r="QQJ165"/>
      <c r="QQK165"/>
      <c r="QQL165"/>
      <c r="QQM165"/>
      <c r="QQN165"/>
      <c r="QQO165"/>
      <c r="QQP165"/>
      <c r="QQQ165"/>
      <c r="QQR165"/>
      <c r="QQS165"/>
      <c r="QQT165"/>
      <c r="QQU165"/>
      <c r="QQV165"/>
      <c r="QQW165"/>
      <c r="QQX165"/>
      <c r="QQY165"/>
      <c r="QQZ165"/>
      <c r="QRA165"/>
      <c r="QRB165"/>
      <c r="QRC165"/>
      <c r="QRD165"/>
      <c r="QRE165"/>
      <c r="QRF165"/>
      <c r="QRG165"/>
      <c r="QRH165"/>
      <c r="QRI165"/>
      <c r="QRJ165"/>
      <c r="QRK165"/>
      <c r="QRL165"/>
      <c r="QRM165"/>
      <c r="QRN165"/>
      <c r="QRO165"/>
      <c r="QRP165"/>
      <c r="QRQ165"/>
      <c r="QRR165"/>
      <c r="QRS165"/>
      <c r="QRT165"/>
      <c r="QRU165"/>
      <c r="QRV165"/>
      <c r="QRW165"/>
      <c r="QRX165"/>
      <c r="QRY165"/>
      <c r="QRZ165"/>
      <c r="QSA165"/>
      <c r="QSB165"/>
      <c r="QSC165"/>
      <c r="QSD165"/>
      <c r="QSE165"/>
      <c r="QSF165"/>
      <c r="QSG165"/>
      <c r="QSH165"/>
      <c r="QSI165"/>
      <c r="QSJ165"/>
      <c r="QSK165"/>
      <c r="QSL165"/>
      <c r="QSM165"/>
      <c r="QSN165"/>
      <c r="QSO165"/>
      <c r="QSP165"/>
      <c r="QSQ165"/>
      <c r="QSR165"/>
      <c r="QSS165"/>
      <c r="QST165"/>
      <c r="QSU165"/>
      <c r="QSV165"/>
      <c r="QSW165"/>
      <c r="QSX165"/>
      <c r="QSY165"/>
      <c r="QSZ165"/>
      <c r="QTA165"/>
      <c r="QTB165"/>
      <c r="QTC165"/>
      <c r="QTD165"/>
      <c r="QTE165"/>
      <c r="QTF165"/>
      <c r="QTG165"/>
      <c r="QTH165"/>
      <c r="QTI165"/>
      <c r="QTJ165"/>
      <c r="QTK165"/>
      <c r="QTL165"/>
      <c r="QTM165"/>
      <c r="QTN165"/>
      <c r="QTO165"/>
      <c r="QTP165"/>
      <c r="QTQ165"/>
      <c r="QTR165"/>
      <c r="QTS165"/>
      <c r="QTT165"/>
      <c r="QTU165"/>
      <c r="QTV165"/>
      <c r="QTW165"/>
      <c r="QTX165"/>
      <c r="QTY165"/>
      <c r="QTZ165"/>
      <c r="QUA165"/>
      <c r="QUB165"/>
      <c r="QUC165"/>
      <c r="QUD165"/>
      <c r="QUE165"/>
      <c r="QUF165"/>
      <c r="QUG165"/>
      <c r="QUH165"/>
      <c r="QUI165"/>
      <c r="QUJ165"/>
      <c r="QUK165"/>
      <c r="QUL165"/>
      <c r="QUM165"/>
      <c r="QUN165"/>
      <c r="QUO165"/>
      <c r="QUP165"/>
      <c r="QUQ165"/>
      <c r="QUR165"/>
      <c r="QUS165"/>
      <c r="QUT165"/>
      <c r="QUU165"/>
      <c r="QUV165"/>
      <c r="QUW165"/>
      <c r="QUX165"/>
      <c r="QUY165"/>
      <c r="QUZ165"/>
      <c r="QVA165"/>
      <c r="QVB165"/>
      <c r="QVC165"/>
      <c r="QVD165"/>
      <c r="QVE165"/>
      <c r="QVF165"/>
      <c r="QVG165"/>
      <c r="QVH165"/>
      <c r="QVI165"/>
      <c r="QVJ165"/>
      <c r="QVK165"/>
      <c r="QVL165"/>
      <c r="QVM165"/>
      <c r="QVN165"/>
      <c r="QVO165"/>
      <c r="QVP165"/>
      <c r="QVQ165"/>
      <c r="QVR165"/>
      <c r="QVS165"/>
      <c r="QVT165"/>
      <c r="QVU165"/>
      <c r="QVV165"/>
      <c r="QVW165"/>
      <c r="QVX165"/>
      <c r="QVY165"/>
      <c r="QVZ165"/>
      <c r="QWA165"/>
      <c r="QWB165"/>
      <c r="QWC165"/>
      <c r="QWD165"/>
      <c r="QWE165"/>
      <c r="QWF165"/>
      <c r="QWG165"/>
      <c r="QWH165"/>
      <c r="QWI165"/>
      <c r="QWJ165"/>
      <c r="QWK165"/>
      <c r="QWL165"/>
      <c r="QWM165"/>
      <c r="QWN165"/>
      <c r="QWO165"/>
      <c r="QWP165"/>
      <c r="QWQ165"/>
      <c r="QWR165"/>
      <c r="QWS165"/>
      <c r="QWT165"/>
      <c r="QWU165"/>
      <c r="QWV165"/>
      <c r="QWW165"/>
      <c r="QWX165"/>
      <c r="QWY165"/>
      <c r="QWZ165"/>
      <c r="QXA165"/>
      <c r="QXB165"/>
      <c r="QXC165"/>
      <c r="QXD165"/>
      <c r="QXE165"/>
      <c r="QXF165"/>
      <c r="QXG165"/>
      <c r="QXH165"/>
      <c r="QXI165"/>
      <c r="QXJ165"/>
      <c r="QXK165"/>
      <c r="QXL165"/>
      <c r="QXM165"/>
      <c r="QXN165"/>
      <c r="QXO165"/>
      <c r="QXP165"/>
      <c r="QXQ165"/>
      <c r="QXR165"/>
      <c r="QXS165"/>
      <c r="QXT165"/>
      <c r="QXU165"/>
      <c r="QXV165"/>
      <c r="QXW165"/>
      <c r="QXX165"/>
      <c r="QXY165"/>
      <c r="QXZ165"/>
      <c r="QYA165"/>
      <c r="QYB165"/>
      <c r="QYC165"/>
      <c r="QYD165"/>
      <c r="QYE165"/>
      <c r="QYF165"/>
      <c r="QYG165"/>
      <c r="QYH165"/>
      <c r="QYI165"/>
      <c r="QYJ165"/>
      <c r="QYK165"/>
      <c r="QYL165"/>
      <c r="QYM165"/>
      <c r="QYN165"/>
      <c r="QYO165"/>
      <c r="QYP165"/>
      <c r="QYQ165"/>
      <c r="QYR165"/>
      <c r="QYS165"/>
      <c r="QYT165"/>
      <c r="QYU165"/>
      <c r="QYV165"/>
      <c r="QYW165"/>
      <c r="QYX165"/>
      <c r="QYY165"/>
      <c r="QYZ165"/>
      <c r="QZA165"/>
      <c r="QZB165"/>
      <c r="QZC165"/>
      <c r="QZD165"/>
      <c r="QZE165"/>
      <c r="QZF165"/>
      <c r="QZG165"/>
      <c r="QZH165"/>
      <c r="QZI165"/>
      <c r="QZJ165"/>
      <c r="QZK165"/>
      <c r="QZL165"/>
      <c r="QZM165"/>
      <c r="QZN165"/>
      <c r="QZO165"/>
      <c r="QZP165"/>
      <c r="QZQ165"/>
      <c r="QZR165"/>
      <c r="QZS165"/>
      <c r="QZT165"/>
      <c r="QZU165"/>
      <c r="QZV165"/>
      <c r="QZW165"/>
      <c r="QZX165"/>
      <c r="QZY165"/>
      <c r="QZZ165"/>
      <c r="RAA165"/>
      <c r="RAB165"/>
      <c r="RAC165"/>
      <c r="RAD165"/>
      <c r="RAE165"/>
      <c r="RAF165"/>
      <c r="RAG165"/>
      <c r="RAH165"/>
      <c r="RAI165"/>
      <c r="RAJ165"/>
      <c r="RAK165"/>
      <c r="RAL165"/>
      <c r="RAM165"/>
      <c r="RAN165"/>
      <c r="RAO165"/>
      <c r="RAP165"/>
      <c r="RAQ165"/>
      <c r="RAR165"/>
      <c r="RAS165"/>
      <c r="RAT165"/>
      <c r="RAU165"/>
      <c r="RAV165"/>
      <c r="RAW165"/>
      <c r="RAX165"/>
      <c r="RAY165"/>
      <c r="RAZ165"/>
      <c r="RBA165"/>
      <c r="RBB165"/>
      <c r="RBC165"/>
      <c r="RBD165"/>
      <c r="RBE165"/>
      <c r="RBF165"/>
      <c r="RBG165"/>
      <c r="RBH165"/>
      <c r="RBI165"/>
      <c r="RBJ165"/>
      <c r="RBK165"/>
      <c r="RBL165"/>
      <c r="RBM165"/>
      <c r="RBN165"/>
      <c r="RBO165"/>
      <c r="RBP165"/>
      <c r="RBQ165"/>
      <c r="RBR165"/>
      <c r="RBS165"/>
      <c r="RBT165"/>
      <c r="RBU165"/>
      <c r="RBV165"/>
      <c r="RBW165"/>
      <c r="RBX165"/>
      <c r="RBY165"/>
      <c r="RBZ165"/>
      <c r="RCA165"/>
      <c r="RCB165"/>
      <c r="RCC165"/>
      <c r="RCD165"/>
      <c r="RCE165"/>
      <c r="RCF165"/>
      <c r="RCG165"/>
      <c r="RCH165"/>
      <c r="RCI165"/>
      <c r="RCJ165"/>
      <c r="RCK165"/>
      <c r="RCL165"/>
      <c r="RCM165"/>
      <c r="RCN165"/>
      <c r="RCO165"/>
      <c r="RCP165"/>
      <c r="RCQ165"/>
      <c r="RCR165"/>
      <c r="RCS165"/>
      <c r="RCT165"/>
      <c r="RCU165"/>
      <c r="RCV165"/>
      <c r="RCW165"/>
      <c r="RCX165"/>
      <c r="RCY165"/>
      <c r="RCZ165"/>
      <c r="RDA165"/>
      <c r="RDB165"/>
      <c r="RDC165"/>
      <c r="RDD165"/>
      <c r="RDE165"/>
      <c r="RDF165"/>
      <c r="RDG165"/>
      <c r="RDH165"/>
      <c r="RDI165"/>
      <c r="RDJ165"/>
      <c r="RDK165"/>
      <c r="RDL165"/>
      <c r="RDM165"/>
      <c r="RDN165"/>
      <c r="RDO165"/>
      <c r="RDP165"/>
      <c r="RDQ165"/>
      <c r="RDR165"/>
      <c r="RDS165"/>
      <c r="RDT165"/>
      <c r="RDU165"/>
      <c r="RDV165"/>
      <c r="RDW165"/>
      <c r="RDX165"/>
      <c r="RDY165"/>
      <c r="RDZ165"/>
      <c r="REA165"/>
      <c r="REB165"/>
      <c r="REC165"/>
      <c r="RED165"/>
      <c r="REE165"/>
      <c r="REF165"/>
      <c r="REG165"/>
      <c r="REH165"/>
      <c r="REI165"/>
      <c r="REJ165"/>
      <c r="REK165"/>
      <c r="REL165"/>
      <c r="REM165"/>
      <c r="REN165"/>
      <c r="REO165"/>
      <c r="REP165"/>
      <c r="REQ165"/>
      <c r="RER165"/>
      <c r="RES165"/>
      <c r="RET165"/>
      <c r="REU165"/>
      <c r="REV165"/>
      <c r="REW165"/>
      <c r="REX165"/>
      <c r="REY165"/>
      <c r="REZ165"/>
      <c r="RFA165"/>
      <c r="RFB165"/>
      <c r="RFC165"/>
      <c r="RFD165"/>
      <c r="RFE165"/>
      <c r="RFF165"/>
      <c r="RFG165"/>
      <c r="RFH165"/>
      <c r="RFI165"/>
      <c r="RFJ165"/>
      <c r="RFK165"/>
      <c r="RFL165"/>
      <c r="RFM165"/>
      <c r="RFN165"/>
      <c r="RFO165"/>
      <c r="RFP165"/>
      <c r="RFQ165"/>
      <c r="RFR165"/>
      <c r="RFS165"/>
      <c r="RFT165"/>
      <c r="RFU165"/>
      <c r="RFV165"/>
      <c r="RFW165"/>
      <c r="RFX165"/>
      <c r="RFY165"/>
      <c r="RFZ165"/>
      <c r="RGA165"/>
      <c r="RGB165"/>
      <c r="RGC165"/>
      <c r="RGD165"/>
      <c r="RGE165"/>
      <c r="RGF165"/>
      <c r="RGG165"/>
      <c r="RGH165"/>
      <c r="RGI165"/>
      <c r="RGJ165"/>
      <c r="RGK165"/>
      <c r="RGL165"/>
      <c r="RGM165"/>
      <c r="RGN165"/>
      <c r="RGO165"/>
      <c r="RGP165"/>
      <c r="RGQ165"/>
      <c r="RGR165"/>
      <c r="RGS165"/>
      <c r="RGT165"/>
      <c r="RGU165"/>
      <c r="RGV165"/>
      <c r="RGW165"/>
      <c r="RGX165"/>
      <c r="RGY165"/>
      <c r="RGZ165"/>
      <c r="RHA165"/>
      <c r="RHB165"/>
      <c r="RHC165"/>
      <c r="RHD165"/>
      <c r="RHE165"/>
      <c r="RHF165"/>
      <c r="RHG165"/>
      <c r="RHH165"/>
      <c r="RHI165"/>
      <c r="RHJ165"/>
      <c r="RHK165"/>
      <c r="RHL165"/>
      <c r="RHM165"/>
      <c r="RHN165"/>
      <c r="RHO165"/>
      <c r="RHP165"/>
      <c r="RHQ165"/>
      <c r="RHR165"/>
      <c r="RHS165"/>
      <c r="RHT165"/>
      <c r="RHU165"/>
      <c r="RHV165"/>
      <c r="RHW165"/>
      <c r="RHX165"/>
      <c r="RHY165"/>
      <c r="RHZ165"/>
      <c r="RIA165"/>
      <c r="RIB165"/>
      <c r="RIC165"/>
      <c r="RID165"/>
      <c r="RIE165"/>
      <c r="RIF165"/>
      <c r="RIG165"/>
      <c r="RIH165"/>
      <c r="RII165"/>
      <c r="RIJ165"/>
      <c r="RIK165"/>
      <c r="RIL165"/>
      <c r="RIM165"/>
      <c r="RIN165"/>
      <c r="RIO165"/>
      <c r="RIP165"/>
      <c r="RIQ165"/>
      <c r="RIR165"/>
      <c r="RIS165"/>
      <c r="RIT165"/>
      <c r="RIU165"/>
      <c r="RIV165"/>
      <c r="RIW165"/>
      <c r="RIX165"/>
      <c r="RIY165"/>
      <c r="RIZ165"/>
      <c r="RJA165"/>
      <c r="RJB165"/>
      <c r="RJC165"/>
      <c r="RJD165"/>
      <c r="RJE165"/>
      <c r="RJF165"/>
      <c r="RJG165"/>
      <c r="RJH165"/>
      <c r="RJI165"/>
      <c r="RJJ165"/>
      <c r="RJK165"/>
      <c r="RJL165"/>
      <c r="RJM165"/>
      <c r="RJN165"/>
      <c r="RJO165"/>
      <c r="RJP165"/>
      <c r="RJQ165"/>
      <c r="RJR165"/>
      <c r="RJS165"/>
      <c r="RJT165"/>
      <c r="RJU165"/>
      <c r="RJV165"/>
      <c r="RJW165"/>
      <c r="RJX165"/>
      <c r="RJY165"/>
      <c r="RJZ165"/>
      <c r="RKA165"/>
      <c r="RKB165"/>
      <c r="RKC165"/>
      <c r="RKD165"/>
      <c r="RKE165"/>
      <c r="RKF165"/>
      <c r="RKG165"/>
      <c r="RKH165"/>
      <c r="RKI165"/>
      <c r="RKJ165"/>
      <c r="RKK165"/>
      <c r="RKL165"/>
      <c r="RKM165"/>
      <c r="RKN165"/>
      <c r="RKO165"/>
      <c r="RKP165"/>
      <c r="RKQ165"/>
      <c r="RKR165"/>
      <c r="RKS165"/>
      <c r="RKT165"/>
      <c r="RKU165"/>
      <c r="RKV165"/>
      <c r="RKW165"/>
      <c r="RKX165"/>
      <c r="RKY165"/>
      <c r="RKZ165"/>
      <c r="RLA165"/>
      <c r="RLB165"/>
      <c r="RLC165"/>
      <c r="RLD165"/>
      <c r="RLE165"/>
      <c r="RLF165"/>
      <c r="RLG165"/>
      <c r="RLH165"/>
      <c r="RLI165"/>
      <c r="RLJ165"/>
      <c r="RLK165"/>
      <c r="RLL165"/>
      <c r="RLM165"/>
      <c r="RLN165"/>
      <c r="RLO165"/>
      <c r="RLP165"/>
      <c r="RLQ165"/>
      <c r="RLR165"/>
      <c r="RLS165"/>
      <c r="RLT165"/>
      <c r="RLU165"/>
      <c r="RLV165"/>
      <c r="RLW165"/>
      <c r="RLX165"/>
      <c r="RLY165"/>
      <c r="RLZ165"/>
      <c r="RMA165"/>
      <c r="RMB165"/>
      <c r="RMC165"/>
      <c r="RMD165"/>
      <c r="RME165"/>
      <c r="RMF165"/>
      <c r="RMG165"/>
      <c r="RMH165"/>
      <c r="RMI165"/>
      <c r="RMJ165"/>
      <c r="RMK165"/>
      <c r="RML165"/>
      <c r="RMM165"/>
      <c r="RMN165"/>
      <c r="RMO165"/>
      <c r="RMP165"/>
      <c r="RMQ165"/>
      <c r="RMR165"/>
      <c r="RMS165"/>
      <c r="RMT165"/>
      <c r="RMU165"/>
      <c r="RMV165"/>
      <c r="RMW165"/>
      <c r="RMX165"/>
      <c r="RMY165"/>
      <c r="RMZ165"/>
      <c r="RNA165"/>
      <c r="RNB165"/>
      <c r="RNC165"/>
      <c r="RND165"/>
      <c r="RNE165"/>
      <c r="RNF165"/>
      <c r="RNG165"/>
      <c r="RNH165"/>
      <c r="RNI165"/>
      <c r="RNJ165"/>
      <c r="RNK165"/>
      <c r="RNL165"/>
      <c r="RNM165"/>
      <c r="RNN165"/>
      <c r="RNO165"/>
      <c r="RNP165"/>
      <c r="RNQ165"/>
      <c r="RNR165"/>
      <c r="RNS165"/>
      <c r="RNT165"/>
      <c r="RNU165"/>
      <c r="RNV165"/>
      <c r="RNW165"/>
      <c r="RNX165"/>
      <c r="RNY165"/>
      <c r="RNZ165"/>
      <c r="ROA165"/>
      <c r="ROB165"/>
      <c r="ROC165"/>
      <c r="ROD165"/>
      <c r="ROE165"/>
      <c r="ROF165"/>
      <c r="ROG165"/>
      <c r="ROH165"/>
      <c r="ROI165"/>
      <c r="ROJ165"/>
      <c r="ROK165"/>
      <c r="ROL165"/>
      <c r="ROM165"/>
      <c r="RON165"/>
      <c r="ROO165"/>
      <c r="ROP165"/>
      <c r="ROQ165"/>
      <c r="ROR165"/>
      <c r="ROS165"/>
      <c r="ROT165"/>
      <c r="ROU165"/>
      <c r="ROV165"/>
      <c r="ROW165"/>
      <c r="ROX165"/>
      <c r="ROY165"/>
      <c r="ROZ165"/>
      <c r="RPA165"/>
      <c r="RPB165"/>
      <c r="RPC165"/>
      <c r="RPD165"/>
      <c r="RPE165"/>
      <c r="RPF165"/>
      <c r="RPG165"/>
      <c r="RPH165"/>
      <c r="RPI165"/>
      <c r="RPJ165"/>
      <c r="RPK165"/>
      <c r="RPL165"/>
      <c r="RPM165"/>
      <c r="RPN165"/>
      <c r="RPO165"/>
      <c r="RPP165"/>
      <c r="RPQ165"/>
      <c r="RPR165"/>
      <c r="RPS165"/>
      <c r="RPT165"/>
      <c r="RPU165"/>
      <c r="RPV165"/>
      <c r="RPW165"/>
      <c r="RPX165"/>
      <c r="RPY165"/>
      <c r="RPZ165"/>
      <c r="RQA165"/>
      <c r="RQB165"/>
      <c r="RQC165"/>
      <c r="RQD165"/>
      <c r="RQE165"/>
      <c r="RQF165"/>
      <c r="RQG165"/>
      <c r="RQH165"/>
      <c r="RQI165"/>
      <c r="RQJ165"/>
      <c r="RQK165"/>
      <c r="RQL165"/>
      <c r="RQM165"/>
      <c r="RQN165"/>
      <c r="RQO165"/>
      <c r="RQP165"/>
      <c r="RQQ165"/>
      <c r="RQR165"/>
      <c r="RQS165"/>
      <c r="RQT165"/>
      <c r="RQU165"/>
      <c r="RQV165"/>
      <c r="RQW165"/>
      <c r="RQX165"/>
      <c r="RQY165"/>
      <c r="RQZ165"/>
      <c r="RRA165"/>
      <c r="RRB165"/>
      <c r="RRC165"/>
      <c r="RRD165"/>
      <c r="RRE165"/>
      <c r="RRF165"/>
      <c r="RRG165"/>
      <c r="RRH165"/>
      <c r="RRI165"/>
      <c r="RRJ165"/>
      <c r="RRK165"/>
      <c r="RRL165"/>
      <c r="RRM165"/>
      <c r="RRN165"/>
      <c r="RRO165"/>
      <c r="RRP165"/>
      <c r="RRQ165"/>
      <c r="RRR165"/>
      <c r="RRS165"/>
      <c r="RRT165"/>
      <c r="RRU165"/>
      <c r="RRV165"/>
      <c r="RRW165"/>
      <c r="RRX165"/>
      <c r="RRY165"/>
      <c r="RRZ165"/>
      <c r="RSA165"/>
      <c r="RSB165"/>
      <c r="RSC165"/>
      <c r="RSD165"/>
      <c r="RSE165"/>
      <c r="RSF165"/>
      <c r="RSG165"/>
      <c r="RSH165"/>
      <c r="RSI165"/>
      <c r="RSJ165"/>
      <c r="RSK165"/>
      <c r="RSL165"/>
      <c r="RSM165"/>
      <c r="RSN165"/>
      <c r="RSO165"/>
      <c r="RSP165"/>
      <c r="RSQ165"/>
      <c r="RSR165"/>
      <c r="RSS165"/>
      <c r="RST165"/>
      <c r="RSU165"/>
      <c r="RSV165"/>
      <c r="RSW165"/>
      <c r="RSX165"/>
      <c r="RSY165"/>
      <c r="RSZ165"/>
      <c r="RTA165"/>
      <c r="RTB165"/>
      <c r="RTC165"/>
      <c r="RTD165"/>
      <c r="RTE165"/>
      <c r="RTF165"/>
      <c r="RTG165"/>
      <c r="RTH165"/>
      <c r="RTI165"/>
      <c r="RTJ165"/>
      <c r="RTK165"/>
      <c r="RTL165"/>
      <c r="RTM165"/>
      <c r="RTN165"/>
      <c r="RTO165"/>
      <c r="RTP165"/>
      <c r="RTQ165"/>
      <c r="RTR165"/>
      <c r="RTS165"/>
      <c r="RTT165"/>
      <c r="RTU165"/>
      <c r="RTV165"/>
      <c r="RTW165"/>
      <c r="RTX165"/>
      <c r="RTY165"/>
      <c r="RTZ165"/>
      <c r="RUA165"/>
      <c r="RUB165"/>
      <c r="RUC165"/>
      <c r="RUD165"/>
      <c r="RUE165"/>
      <c r="RUF165"/>
      <c r="RUG165"/>
      <c r="RUH165"/>
      <c r="RUI165"/>
      <c r="RUJ165"/>
      <c r="RUK165"/>
      <c r="RUL165"/>
      <c r="RUM165"/>
      <c r="RUN165"/>
      <c r="RUO165"/>
      <c r="RUP165"/>
      <c r="RUQ165"/>
      <c r="RUR165"/>
      <c r="RUS165"/>
      <c r="RUT165"/>
      <c r="RUU165"/>
      <c r="RUV165"/>
      <c r="RUW165"/>
      <c r="RUX165"/>
      <c r="RUY165"/>
      <c r="RUZ165"/>
      <c r="RVA165"/>
      <c r="RVB165"/>
      <c r="RVC165"/>
      <c r="RVD165"/>
      <c r="RVE165"/>
      <c r="RVF165"/>
      <c r="RVG165"/>
      <c r="RVH165"/>
      <c r="RVI165"/>
      <c r="RVJ165"/>
      <c r="RVK165"/>
      <c r="RVL165"/>
      <c r="RVM165"/>
      <c r="RVN165"/>
      <c r="RVO165"/>
      <c r="RVP165"/>
      <c r="RVQ165"/>
      <c r="RVR165"/>
      <c r="RVS165"/>
      <c r="RVT165"/>
      <c r="RVU165"/>
      <c r="RVV165"/>
      <c r="RVW165"/>
      <c r="RVX165"/>
      <c r="RVY165"/>
      <c r="RVZ165"/>
      <c r="RWA165"/>
      <c r="RWB165"/>
      <c r="RWC165"/>
      <c r="RWD165"/>
      <c r="RWE165"/>
      <c r="RWF165"/>
      <c r="RWG165"/>
      <c r="RWH165"/>
      <c r="RWI165"/>
      <c r="RWJ165"/>
      <c r="RWK165"/>
      <c r="RWL165"/>
      <c r="RWM165"/>
      <c r="RWN165"/>
      <c r="RWO165"/>
      <c r="RWP165"/>
      <c r="RWQ165"/>
      <c r="RWR165"/>
      <c r="RWS165"/>
      <c r="RWT165"/>
      <c r="RWU165"/>
      <c r="RWV165"/>
      <c r="RWW165"/>
      <c r="RWX165"/>
      <c r="RWY165"/>
      <c r="RWZ165"/>
      <c r="RXA165"/>
      <c r="RXB165"/>
      <c r="RXC165"/>
      <c r="RXD165"/>
      <c r="RXE165"/>
      <c r="RXF165"/>
      <c r="RXG165"/>
      <c r="RXH165"/>
      <c r="RXI165"/>
      <c r="RXJ165"/>
      <c r="RXK165"/>
      <c r="RXL165"/>
      <c r="RXM165"/>
      <c r="RXN165"/>
      <c r="RXO165"/>
      <c r="RXP165"/>
      <c r="RXQ165"/>
      <c r="RXR165"/>
      <c r="RXS165"/>
      <c r="RXT165"/>
      <c r="RXU165"/>
      <c r="RXV165"/>
      <c r="RXW165"/>
      <c r="RXX165"/>
      <c r="RXY165"/>
      <c r="RXZ165"/>
      <c r="RYA165"/>
      <c r="RYB165"/>
      <c r="RYC165"/>
      <c r="RYD165"/>
      <c r="RYE165"/>
      <c r="RYF165"/>
      <c r="RYG165"/>
      <c r="RYH165"/>
      <c r="RYI165"/>
      <c r="RYJ165"/>
      <c r="RYK165"/>
      <c r="RYL165"/>
      <c r="RYM165"/>
      <c r="RYN165"/>
      <c r="RYO165"/>
      <c r="RYP165"/>
      <c r="RYQ165"/>
      <c r="RYR165"/>
      <c r="RYS165"/>
      <c r="RYT165"/>
      <c r="RYU165"/>
      <c r="RYV165"/>
      <c r="RYW165"/>
      <c r="RYX165"/>
      <c r="RYY165"/>
      <c r="RYZ165"/>
      <c r="RZA165"/>
      <c r="RZB165"/>
      <c r="RZC165"/>
      <c r="RZD165"/>
      <c r="RZE165"/>
      <c r="RZF165"/>
      <c r="RZG165"/>
      <c r="RZH165"/>
      <c r="RZI165"/>
      <c r="RZJ165"/>
      <c r="RZK165"/>
      <c r="RZL165"/>
      <c r="RZM165"/>
      <c r="RZN165"/>
      <c r="RZO165"/>
      <c r="RZP165"/>
      <c r="RZQ165"/>
      <c r="RZR165"/>
      <c r="RZS165"/>
      <c r="RZT165"/>
      <c r="RZU165"/>
      <c r="RZV165"/>
      <c r="RZW165"/>
      <c r="RZX165"/>
      <c r="RZY165"/>
      <c r="RZZ165"/>
      <c r="SAA165"/>
      <c r="SAB165"/>
      <c r="SAC165"/>
      <c r="SAD165"/>
      <c r="SAE165"/>
      <c r="SAF165"/>
      <c r="SAG165"/>
      <c r="SAH165"/>
      <c r="SAI165"/>
      <c r="SAJ165"/>
      <c r="SAK165"/>
      <c r="SAL165"/>
      <c r="SAM165"/>
      <c r="SAN165"/>
      <c r="SAO165"/>
      <c r="SAP165"/>
      <c r="SAQ165"/>
      <c r="SAR165"/>
      <c r="SAS165"/>
      <c r="SAT165"/>
      <c r="SAU165"/>
      <c r="SAV165"/>
      <c r="SAW165"/>
      <c r="SAX165"/>
      <c r="SAY165"/>
      <c r="SAZ165"/>
      <c r="SBA165"/>
      <c r="SBB165"/>
      <c r="SBC165"/>
      <c r="SBD165"/>
      <c r="SBE165"/>
      <c r="SBF165"/>
      <c r="SBG165"/>
      <c r="SBH165"/>
      <c r="SBI165"/>
      <c r="SBJ165"/>
      <c r="SBK165"/>
      <c r="SBL165"/>
      <c r="SBM165"/>
      <c r="SBN165"/>
      <c r="SBO165"/>
      <c r="SBP165"/>
      <c r="SBQ165"/>
      <c r="SBR165"/>
      <c r="SBS165"/>
      <c r="SBT165"/>
      <c r="SBU165"/>
      <c r="SBV165"/>
      <c r="SBW165"/>
      <c r="SBX165"/>
      <c r="SBY165"/>
      <c r="SBZ165"/>
      <c r="SCA165"/>
      <c r="SCB165"/>
      <c r="SCC165"/>
      <c r="SCD165"/>
      <c r="SCE165"/>
      <c r="SCF165"/>
      <c r="SCG165"/>
      <c r="SCH165"/>
      <c r="SCI165"/>
      <c r="SCJ165"/>
      <c r="SCK165"/>
      <c r="SCL165"/>
      <c r="SCM165"/>
      <c r="SCN165"/>
      <c r="SCO165"/>
      <c r="SCP165"/>
      <c r="SCQ165"/>
      <c r="SCR165"/>
      <c r="SCS165"/>
      <c r="SCT165"/>
      <c r="SCU165"/>
      <c r="SCV165"/>
      <c r="SCW165"/>
      <c r="SCX165"/>
      <c r="SCY165"/>
      <c r="SCZ165"/>
      <c r="SDA165"/>
      <c r="SDB165"/>
      <c r="SDC165"/>
      <c r="SDD165"/>
      <c r="SDE165"/>
      <c r="SDF165"/>
      <c r="SDG165"/>
      <c r="SDH165"/>
      <c r="SDI165"/>
      <c r="SDJ165"/>
      <c r="SDK165"/>
      <c r="SDL165"/>
      <c r="SDM165"/>
      <c r="SDN165"/>
      <c r="SDO165"/>
      <c r="SDP165"/>
      <c r="SDQ165"/>
      <c r="SDR165"/>
      <c r="SDS165"/>
      <c r="SDT165"/>
      <c r="SDU165"/>
      <c r="SDV165"/>
      <c r="SDW165"/>
      <c r="SDX165"/>
      <c r="SDY165"/>
      <c r="SDZ165"/>
      <c r="SEA165"/>
      <c r="SEB165"/>
      <c r="SEC165"/>
      <c r="SED165"/>
      <c r="SEE165"/>
      <c r="SEF165"/>
      <c r="SEG165"/>
      <c r="SEH165"/>
      <c r="SEI165"/>
      <c r="SEJ165"/>
      <c r="SEK165"/>
      <c r="SEL165"/>
      <c r="SEM165"/>
      <c r="SEN165"/>
      <c r="SEO165"/>
      <c r="SEP165"/>
      <c r="SEQ165"/>
      <c r="SER165"/>
      <c r="SES165"/>
      <c r="SET165"/>
      <c r="SEU165"/>
      <c r="SEV165"/>
      <c r="SEW165"/>
      <c r="SEX165"/>
      <c r="SEY165"/>
      <c r="SEZ165"/>
      <c r="SFA165"/>
      <c r="SFB165"/>
      <c r="SFC165"/>
      <c r="SFD165"/>
      <c r="SFE165"/>
      <c r="SFF165"/>
      <c r="SFG165"/>
      <c r="SFH165"/>
      <c r="SFI165"/>
      <c r="SFJ165"/>
      <c r="SFK165"/>
      <c r="SFL165"/>
      <c r="SFM165"/>
      <c r="SFN165"/>
      <c r="SFO165"/>
      <c r="SFP165"/>
      <c r="SFQ165"/>
      <c r="SFR165"/>
      <c r="SFS165"/>
      <c r="SFT165"/>
      <c r="SFU165"/>
      <c r="SFV165"/>
      <c r="SFW165"/>
      <c r="SFX165"/>
      <c r="SFY165"/>
      <c r="SFZ165"/>
      <c r="SGA165"/>
      <c r="SGB165"/>
      <c r="SGC165"/>
      <c r="SGD165"/>
      <c r="SGE165"/>
      <c r="SGF165"/>
      <c r="SGG165"/>
      <c r="SGH165"/>
      <c r="SGI165"/>
      <c r="SGJ165"/>
      <c r="SGK165"/>
      <c r="SGL165"/>
      <c r="SGM165"/>
      <c r="SGN165"/>
      <c r="SGO165"/>
      <c r="SGP165"/>
      <c r="SGQ165"/>
      <c r="SGR165"/>
      <c r="SGS165"/>
      <c r="SGT165"/>
      <c r="SGU165"/>
      <c r="SGV165"/>
      <c r="SGW165"/>
      <c r="SGX165"/>
      <c r="SGY165"/>
      <c r="SGZ165"/>
      <c r="SHA165"/>
      <c r="SHB165"/>
      <c r="SHC165"/>
      <c r="SHD165"/>
      <c r="SHE165"/>
      <c r="SHF165"/>
      <c r="SHG165"/>
      <c r="SHH165"/>
      <c r="SHI165"/>
      <c r="SHJ165"/>
      <c r="SHK165"/>
      <c r="SHL165"/>
      <c r="SHM165"/>
      <c r="SHN165"/>
      <c r="SHO165"/>
      <c r="SHP165"/>
      <c r="SHQ165"/>
      <c r="SHR165"/>
      <c r="SHS165"/>
      <c r="SHT165"/>
      <c r="SHU165"/>
      <c r="SHV165"/>
      <c r="SHW165"/>
      <c r="SHX165"/>
      <c r="SHY165"/>
      <c r="SHZ165"/>
      <c r="SIA165"/>
      <c r="SIB165"/>
      <c r="SIC165"/>
      <c r="SID165"/>
      <c r="SIE165"/>
      <c r="SIF165"/>
      <c r="SIG165"/>
      <c r="SIH165"/>
      <c r="SII165"/>
      <c r="SIJ165"/>
      <c r="SIK165"/>
      <c r="SIL165"/>
      <c r="SIM165"/>
      <c r="SIN165"/>
      <c r="SIO165"/>
      <c r="SIP165"/>
      <c r="SIQ165"/>
      <c r="SIR165"/>
      <c r="SIS165"/>
      <c r="SIT165"/>
      <c r="SIU165"/>
      <c r="SIV165"/>
      <c r="SIW165"/>
      <c r="SIX165"/>
      <c r="SIY165"/>
      <c r="SIZ165"/>
      <c r="SJA165"/>
      <c r="SJB165"/>
      <c r="SJC165"/>
      <c r="SJD165"/>
      <c r="SJE165"/>
      <c r="SJF165"/>
      <c r="SJG165"/>
      <c r="SJH165"/>
      <c r="SJI165"/>
      <c r="SJJ165"/>
      <c r="SJK165"/>
      <c r="SJL165"/>
      <c r="SJM165"/>
      <c r="SJN165"/>
      <c r="SJO165"/>
      <c r="SJP165"/>
      <c r="SJQ165"/>
      <c r="SJR165"/>
      <c r="SJS165"/>
      <c r="SJT165"/>
      <c r="SJU165"/>
      <c r="SJV165"/>
      <c r="SJW165"/>
      <c r="SJX165"/>
      <c r="SJY165"/>
      <c r="SJZ165"/>
      <c r="SKA165"/>
      <c r="SKB165"/>
      <c r="SKC165"/>
      <c r="SKD165"/>
      <c r="SKE165"/>
      <c r="SKF165"/>
      <c r="SKG165"/>
      <c r="SKH165"/>
      <c r="SKI165"/>
      <c r="SKJ165"/>
      <c r="SKK165"/>
      <c r="SKL165"/>
      <c r="SKM165"/>
      <c r="SKN165"/>
      <c r="SKO165"/>
      <c r="SKP165"/>
      <c r="SKQ165"/>
      <c r="SKR165"/>
      <c r="SKS165"/>
      <c r="SKT165"/>
      <c r="SKU165"/>
      <c r="SKV165"/>
      <c r="SKW165"/>
      <c r="SKX165"/>
      <c r="SKY165"/>
      <c r="SKZ165"/>
      <c r="SLA165"/>
      <c r="SLB165"/>
      <c r="SLC165"/>
      <c r="SLD165"/>
      <c r="SLE165"/>
      <c r="SLF165"/>
      <c r="SLG165"/>
      <c r="SLH165"/>
      <c r="SLI165"/>
      <c r="SLJ165"/>
      <c r="SLK165"/>
      <c r="SLL165"/>
      <c r="SLM165"/>
      <c r="SLN165"/>
      <c r="SLO165"/>
      <c r="SLP165"/>
      <c r="SLQ165"/>
      <c r="SLR165"/>
      <c r="SLS165"/>
      <c r="SLT165"/>
      <c r="SLU165"/>
      <c r="SLV165"/>
      <c r="SLW165"/>
      <c r="SLX165"/>
      <c r="SLY165"/>
      <c r="SLZ165"/>
      <c r="SMA165"/>
      <c r="SMB165"/>
      <c r="SMC165"/>
      <c r="SMD165"/>
      <c r="SME165"/>
      <c r="SMF165"/>
      <c r="SMG165"/>
      <c r="SMH165"/>
      <c r="SMI165"/>
      <c r="SMJ165"/>
      <c r="SMK165"/>
      <c r="SML165"/>
      <c r="SMM165"/>
      <c r="SMN165"/>
      <c r="SMO165"/>
      <c r="SMP165"/>
      <c r="SMQ165"/>
      <c r="SMR165"/>
      <c r="SMS165"/>
      <c r="SMT165"/>
      <c r="SMU165"/>
      <c r="SMV165"/>
      <c r="SMW165"/>
      <c r="SMX165"/>
      <c r="SMY165"/>
      <c r="SMZ165"/>
      <c r="SNA165"/>
      <c r="SNB165"/>
      <c r="SNC165"/>
      <c r="SND165"/>
      <c r="SNE165"/>
      <c r="SNF165"/>
      <c r="SNG165"/>
      <c r="SNH165"/>
      <c r="SNI165"/>
      <c r="SNJ165"/>
      <c r="SNK165"/>
      <c r="SNL165"/>
      <c r="SNM165"/>
      <c r="SNN165"/>
      <c r="SNO165"/>
      <c r="SNP165"/>
      <c r="SNQ165"/>
      <c r="SNR165"/>
      <c r="SNS165"/>
      <c r="SNT165"/>
      <c r="SNU165"/>
      <c r="SNV165"/>
      <c r="SNW165"/>
      <c r="SNX165"/>
      <c r="SNY165"/>
      <c r="SNZ165"/>
      <c r="SOA165"/>
      <c r="SOB165"/>
      <c r="SOC165"/>
      <c r="SOD165"/>
      <c r="SOE165"/>
      <c r="SOF165"/>
      <c r="SOG165"/>
      <c r="SOH165"/>
      <c r="SOI165"/>
      <c r="SOJ165"/>
      <c r="SOK165"/>
      <c r="SOL165"/>
      <c r="SOM165"/>
      <c r="SON165"/>
      <c r="SOO165"/>
      <c r="SOP165"/>
      <c r="SOQ165"/>
      <c r="SOR165"/>
      <c r="SOS165"/>
      <c r="SOT165"/>
      <c r="SOU165"/>
      <c r="SOV165"/>
      <c r="SOW165"/>
      <c r="SOX165"/>
      <c r="SOY165"/>
      <c r="SOZ165"/>
      <c r="SPA165"/>
      <c r="SPB165"/>
      <c r="SPC165"/>
      <c r="SPD165"/>
      <c r="SPE165"/>
      <c r="SPF165"/>
      <c r="SPG165"/>
      <c r="SPH165"/>
      <c r="SPI165"/>
      <c r="SPJ165"/>
      <c r="SPK165"/>
      <c r="SPL165"/>
      <c r="SPM165"/>
      <c r="SPN165"/>
      <c r="SPO165"/>
      <c r="SPP165"/>
      <c r="SPQ165"/>
      <c r="SPR165"/>
      <c r="SPS165"/>
      <c r="SPT165"/>
      <c r="SPU165"/>
      <c r="SPV165"/>
      <c r="SPW165"/>
      <c r="SPX165"/>
      <c r="SPY165"/>
      <c r="SPZ165"/>
      <c r="SQA165"/>
      <c r="SQB165"/>
      <c r="SQC165"/>
      <c r="SQD165"/>
      <c r="SQE165"/>
      <c r="SQF165"/>
      <c r="SQG165"/>
      <c r="SQH165"/>
      <c r="SQI165"/>
      <c r="SQJ165"/>
      <c r="SQK165"/>
      <c r="SQL165"/>
      <c r="SQM165"/>
      <c r="SQN165"/>
      <c r="SQO165"/>
      <c r="SQP165"/>
      <c r="SQQ165"/>
      <c r="SQR165"/>
      <c r="SQS165"/>
      <c r="SQT165"/>
      <c r="SQU165"/>
      <c r="SQV165"/>
      <c r="SQW165"/>
      <c r="SQX165"/>
      <c r="SQY165"/>
      <c r="SQZ165"/>
      <c r="SRA165"/>
      <c r="SRB165"/>
      <c r="SRC165"/>
      <c r="SRD165"/>
      <c r="SRE165"/>
      <c r="SRF165"/>
      <c r="SRG165"/>
      <c r="SRH165"/>
      <c r="SRI165"/>
      <c r="SRJ165"/>
      <c r="SRK165"/>
      <c r="SRL165"/>
      <c r="SRM165"/>
      <c r="SRN165"/>
      <c r="SRO165"/>
      <c r="SRP165"/>
      <c r="SRQ165"/>
      <c r="SRR165"/>
      <c r="SRS165"/>
      <c r="SRT165"/>
      <c r="SRU165"/>
      <c r="SRV165"/>
      <c r="SRW165"/>
      <c r="SRX165"/>
      <c r="SRY165"/>
      <c r="SRZ165"/>
      <c r="SSA165"/>
      <c r="SSB165"/>
      <c r="SSC165"/>
      <c r="SSD165"/>
      <c r="SSE165"/>
      <c r="SSF165"/>
      <c r="SSG165"/>
      <c r="SSH165"/>
      <c r="SSI165"/>
      <c r="SSJ165"/>
      <c r="SSK165"/>
      <c r="SSL165"/>
      <c r="SSM165"/>
      <c r="SSN165"/>
      <c r="SSO165"/>
      <c r="SSP165"/>
      <c r="SSQ165"/>
      <c r="SSR165"/>
      <c r="SSS165"/>
      <c r="SST165"/>
      <c r="SSU165"/>
      <c r="SSV165"/>
      <c r="SSW165"/>
      <c r="SSX165"/>
      <c r="SSY165"/>
      <c r="SSZ165"/>
      <c r="STA165"/>
      <c r="STB165"/>
      <c r="STC165"/>
      <c r="STD165"/>
      <c r="STE165"/>
      <c r="STF165"/>
      <c r="STG165"/>
      <c r="STH165"/>
      <c r="STI165"/>
      <c r="STJ165"/>
      <c r="STK165"/>
      <c r="STL165"/>
      <c r="STM165"/>
      <c r="STN165"/>
      <c r="STO165"/>
      <c r="STP165"/>
      <c r="STQ165"/>
      <c r="STR165"/>
      <c r="STS165"/>
      <c r="STT165"/>
      <c r="STU165"/>
      <c r="STV165"/>
      <c r="STW165"/>
      <c r="STX165"/>
      <c r="STY165"/>
      <c r="STZ165"/>
      <c r="SUA165"/>
      <c r="SUB165"/>
      <c r="SUC165"/>
      <c r="SUD165"/>
      <c r="SUE165"/>
      <c r="SUF165"/>
      <c r="SUG165"/>
      <c r="SUH165"/>
      <c r="SUI165"/>
      <c r="SUJ165"/>
      <c r="SUK165"/>
      <c r="SUL165"/>
      <c r="SUM165"/>
      <c r="SUN165"/>
      <c r="SUO165"/>
      <c r="SUP165"/>
      <c r="SUQ165"/>
      <c r="SUR165"/>
      <c r="SUS165"/>
      <c r="SUT165"/>
      <c r="SUU165"/>
      <c r="SUV165"/>
      <c r="SUW165"/>
      <c r="SUX165"/>
      <c r="SUY165"/>
      <c r="SUZ165"/>
      <c r="SVA165"/>
      <c r="SVB165"/>
      <c r="SVC165"/>
      <c r="SVD165"/>
      <c r="SVE165"/>
      <c r="SVF165"/>
      <c r="SVG165"/>
      <c r="SVH165"/>
      <c r="SVI165"/>
      <c r="SVJ165"/>
      <c r="SVK165"/>
      <c r="SVL165"/>
      <c r="SVM165"/>
      <c r="SVN165"/>
      <c r="SVO165"/>
      <c r="SVP165"/>
      <c r="SVQ165"/>
      <c r="SVR165"/>
      <c r="SVS165"/>
      <c r="SVT165"/>
      <c r="SVU165"/>
      <c r="SVV165"/>
      <c r="SVW165"/>
      <c r="SVX165"/>
      <c r="SVY165"/>
      <c r="SVZ165"/>
      <c r="SWA165"/>
      <c r="SWB165"/>
      <c r="SWC165"/>
      <c r="SWD165"/>
      <c r="SWE165"/>
      <c r="SWF165"/>
      <c r="SWG165"/>
      <c r="SWH165"/>
      <c r="SWI165"/>
      <c r="SWJ165"/>
      <c r="SWK165"/>
      <c r="SWL165"/>
      <c r="SWM165"/>
      <c r="SWN165"/>
      <c r="SWO165"/>
      <c r="SWP165"/>
      <c r="SWQ165"/>
      <c r="SWR165"/>
      <c r="SWS165"/>
      <c r="SWT165"/>
      <c r="SWU165"/>
      <c r="SWV165"/>
      <c r="SWW165"/>
      <c r="SWX165"/>
      <c r="SWY165"/>
      <c r="SWZ165"/>
      <c r="SXA165"/>
      <c r="SXB165"/>
      <c r="SXC165"/>
      <c r="SXD165"/>
      <c r="SXE165"/>
      <c r="SXF165"/>
      <c r="SXG165"/>
      <c r="SXH165"/>
      <c r="SXI165"/>
      <c r="SXJ165"/>
      <c r="SXK165"/>
      <c r="SXL165"/>
      <c r="SXM165"/>
      <c r="SXN165"/>
      <c r="SXO165"/>
      <c r="SXP165"/>
      <c r="SXQ165"/>
      <c r="SXR165"/>
      <c r="SXS165"/>
      <c r="SXT165"/>
      <c r="SXU165"/>
      <c r="SXV165"/>
      <c r="SXW165"/>
      <c r="SXX165"/>
      <c r="SXY165"/>
      <c r="SXZ165"/>
      <c r="SYA165"/>
      <c r="SYB165"/>
      <c r="SYC165"/>
      <c r="SYD165"/>
      <c r="SYE165"/>
      <c r="SYF165"/>
      <c r="SYG165"/>
      <c r="SYH165"/>
      <c r="SYI165"/>
      <c r="SYJ165"/>
      <c r="SYK165"/>
      <c r="SYL165"/>
      <c r="SYM165"/>
      <c r="SYN165"/>
      <c r="SYO165"/>
      <c r="SYP165"/>
      <c r="SYQ165"/>
      <c r="SYR165"/>
      <c r="SYS165"/>
      <c r="SYT165"/>
      <c r="SYU165"/>
      <c r="SYV165"/>
      <c r="SYW165"/>
      <c r="SYX165"/>
      <c r="SYY165"/>
      <c r="SYZ165"/>
      <c r="SZA165"/>
      <c r="SZB165"/>
      <c r="SZC165"/>
      <c r="SZD165"/>
      <c r="SZE165"/>
      <c r="SZF165"/>
      <c r="SZG165"/>
      <c r="SZH165"/>
      <c r="SZI165"/>
      <c r="SZJ165"/>
      <c r="SZK165"/>
      <c r="SZL165"/>
      <c r="SZM165"/>
      <c r="SZN165"/>
      <c r="SZO165"/>
      <c r="SZP165"/>
      <c r="SZQ165"/>
      <c r="SZR165"/>
      <c r="SZS165"/>
      <c r="SZT165"/>
      <c r="SZU165"/>
      <c r="SZV165"/>
      <c r="SZW165"/>
      <c r="SZX165"/>
      <c r="SZY165"/>
      <c r="SZZ165"/>
      <c r="TAA165"/>
      <c r="TAB165"/>
      <c r="TAC165"/>
      <c r="TAD165"/>
      <c r="TAE165"/>
      <c r="TAF165"/>
      <c r="TAG165"/>
      <c r="TAH165"/>
      <c r="TAI165"/>
      <c r="TAJ165"/>
      <c r="TAK165"/>
      <c r="TAL165"/>
      <c r="TAM165"/>
      <c r="TAN165"/>
      <c r="TAO165"/>
      <c r="TAP165"/>
      <c r="TAQ165"/>
      <c r="TAR165"/>
      <c r="TAS165"/>
      <c r="TAT165"/>
      <c r="TAU165"/>
      <c r="TAV165"/>
      <c r="TAW165"/>
      <c r="TAX165"/>
      <c r="TAY165"/>
      <c r="TAZ165"/>
      <c r="TBA165"/>
      <c r="TBB165"/>
      <c r="TBC165"/>
      <c r="TBD165"/>
      <c r="TBE165"/>
      <c r="TBF165"/>
      <c r="TBG165"/>
      <c r="TBH165"/>
      <c r="TBI165"/>
      <c r="TBJ165"/>
      <c r="TBK165"/>
      <c r="TBL165"/>
      <c r="TBM165"/>
      <c r="TBN165"/>
      <c r="TBO165"/>
      <c r="TBP165"/>
      <c r="TBQ165"/>
      <c r="TBR165"/>
      <c r="TBS165"/>
      <c r="TBT165"/>
      <c r="TBU165"/>
      <c r="TBV165"/>
      <c r="TBW165"/>
      <c r="TBX165"/>
      <c r="TBY165"/>
      <c r="TBZ165"/>
      <c r="TCA165"/>
      <c r="TCB165"/>
      <c r="TCC165"/>
      <c r="TCD165"/>
      <c r="TCE165"/>
      <c r="TCF165"/>
      <c r="TCG165"/>
      <c r="TCH165"/>
      <c r="TCI165"/>
      <c r="TCJ165"/>
      <c r="TCK165"/>
      <c r="TCL165"/>
      <c r="TCM165"/>
      <c r="TCN165"/>
      <c r="TCO165"/>
      <c r="TCP165"/>
      <c r="TCQ165"/>
      <c r="TCR165"/>
      <c r="TCS165"/>
      <c r="TCT165"/>
      <c r="TCU165"/>
      <c r="TCV165"/>
      <c r="TCW165"/>
      <c r="TCX165"/>
      <c r="TCY165"/>
      <c r="TCZ165"/>
      <c r="TDA165"/>
      <c r="TDB165"/>
      <c r="TDC165"/>
      <c r="TDD165"/>
      <c r="TDE165"/>
      <c r="TDF165"/>
      <c r="TDG165"/>
      <c r="TDH165"/>
      <c r="TDI165"/>
      <c r="TDJ165"/>
      <c r="TDK165"/>
      <c r="TDL165"/>
      <c r="TDM165"/>
      <c r="TDN165"/>
      <c r="TDO165"/>
      <c r="TDP165"/>
      <c r="TDQ165"/>
      <c r="TDR165"/>
      <c r="TDS165"/>
      <c r="TDT165"/>
      <c r="TDU165"/>
      <c r="TDV165"/>
      <c r="TDW165"/>
      <c r="TDX165"/>
      <c r="TDY165"/>
      <c r="TDZ165"/>
      <c r="TEA165"/>
      <c r="TEB165"/>
      <c r="TEC165"/>
      <c r="TED165"/>
      <c r="TEE165"/>
      <c r="TEF165"/>
      <c r="TEG165"/>
      <c r="TEH165"/>
      <c r="TEI165"/>
      <c r="TEJ165"/>
      <c r="TEK165"/>
      <c r="TEL165"/>
      <c r="TEM165"/>
      <c r="TEN165"/>
      <c r="TEO165"/>
      <c r="TEP165"/>
      <c r="TEQ165"/>
      <c r="TER165"/>
      <c r="TES165"/>
      <c r="TET165"/>
      <c r="TEU165"/>
      <c r="TEV165"/>
      <c r="TEW165"/>
      <c r="TEX165"/>
      <c r="TEY165"/>
      <c r="TEZ165"/>
      <c r="TFA165"/>
      <c r="TFB165"/>
      <c r="TFC165"/>
      <c r="TFD165"/>
      <c r="TFE165"/>
      <c r="TFF165"/>
      <c r="TFG165"/>
      <c r="TFH165"/>
      <c r="TFI165"/>
      <c r="TFJ165"/>
      <c r="TFK165"/>
      <c r="TFL165"/>
      <c r="TFM165"/>
      <c r="TFN165"/>
      <c r="TFO165"/>
      <c r="TFP165"/>
      <c r="TFQ165"/>
      <c r="TFR165"/>
      <c r="TFS165"/>
      <c r="TFT165"/>
      <c r="TFU165"/>
      <c r="TFV165"/>
      <c r="TFW165"/>
      <c r="TFX165"/>
      <c r="TFY165"/>
      <c r="TFZ165"/>
      <c r="TGA165"/>
      <c r="TGB165"/>
      <c r="TGC165"/>
      <c r="TGD165"/>
      <c r="TGE165"/>
      <c r="TGF165"/>
      <c r="TGG165"/>
      <c r="TGH165"/>
      <c r="TGI165"/>
      <c r="TGJ165"/>
      <c r="TGK165"/>
      <c r="TGL165"/>
      <c r="TGM165"/>
      <c r="TGN165"/>
      <c r="TGO165"/>
      <c r="TGP165"/>
      <c r="TGQ165"/>
      <c r="TGR165"/>
      <c r="TGS165"/>
      <c r="TGT165"/>
      <c r="TGU165"/>
      <c r="TGV165"/>
      <c r="TGW165"/>
      <c r="TGX165"/>
      <c r="TGY165"/>
      <c r="TGZ165"/>
      <c r="THA165"/>
      <c r="THB165"/>
      <c r="THC165"/>
      <c r="THD165"/>
      <c r="THE165"/>
      <c r="THF165"/>
      <c r="THG165"/>
      <c r="THH165"/>
      <c r="THI165"/>
      <c r="THJ165"/>
      <c r="THK165"/>
      <c r="THL165"/>
      <c r="THM165"/>
      <c r="THN165"/>
      <c r="THO165"/>
      <c r="THP165"/>
      <c r="THQ165"/>
      <c r="THR165"/>
      <c r="THS165"/>
      <c r="THT165"/>
      <c r="THU165"/>
      <c r="THV165"/>
      <c r="THW165"/>
      <c r="THX165"/>
      <c r="THY165"/>
      <c r="THZ165"/>
      <c r="TIA165"/>
      <c r="TIB165"/>
      <c r="TIC165"/>
      <c r="TID165"/>
      <c r="TIE165"/>
      <c r="TIF165"/>
      <c r="TIG165"/>
      <c r="TIH165"/>
      <c r="TII165"/>
      <c r="TIJ165"/>
      <c r="TIK165"/>
      <c r="TIL165"/>
      <c r="TIM165"/>
      <c r="TIN165"/>
      <c r="TIO165"/>
      <c r="TIP165"/>
      <c r="TIQ165"/>
      <c r="TIR165"/>
      <c r="TIS165"/>
      <c r="TIT165"/>
      <c r="TIU165"/>
      <c r="TIV165"/>
      <c r="TIW165"/>
      <c r="TIX165"/>
      <c r="TIY165"/>
      <c r="TIZ165"/>
      <c r="TJA165"/>
      <c r="TJB165"/>
      <c r="TJC165"/>
      <c r="TJD165"/>
      <c r="TJE165"/>
      <c r="TJF165"/>
      <c r="TJG165"/>
      <c r="TJH165"/>
      <c r="TJI165"/>
      <c r="TJJ165"/>
      <c r="TJK165"/>
      <c r="TJL165"/>
      <c r="TJM165"/>
      <c r="TJN165"/>
      <c r="TJO165"/>
      <c r="TJP165"/>
      <c r="TJQ165"/>
      <c r="TJR165"/>
      <c r="TJS165"/>
      <c r="TJT165"/>
      <c r="TJU165"/>
      <c r="TJV165"/>
      <c r="TJW165"/>
      <c r="TJX165"/>
      <c r="TJY165"/>
      <c r="TJZ165"/>
      <c r="TKA165"/>
      <c r="TKB165"/>
      <c r="TKC165"/>
      <c r="TKD165"/>
      <c r="TKE165"/>
      <c r="TKF165"/>
      <c r="TKG165"/>
      <c r="TKH165"/>
      <c r="TKI165"/>
      <c r="TKJ165"/>
      <c r="TKK165"/>
      <c r="TKL165"/>
      <c r="TKM165"/>
      <c r="TKN165"/>
      <c r="TKO165"/>
      <c r="TKP165"/>
      <c r="TKQ165"/>
      <c r="TKR165"/>
      <c r="TKS165"/>
      <c r="TKT165"/>
      <c r="TKU165"/>
      <c r="TKV165"/>
      <c r="TKW165"/>
      <c r="TKX165"/>
      <c r="TKY165"/>
      <c r="TKZ165"/>
      <c r="TLA165"/>
      <c r="TLB165"/>
      <c r="TLC165"/>
      <c r="TLD165"/>
      <c r="TLE165"/>
      <c r="TLF165"/>
      <c r="TLG165"/>
      <c r="TLH165"/>
      <c r="TLI165"/>
      <c r="TLJ165"/>
      <c r="TLK165"/>
      <c r="TLL165"/>
      <c r="TLM165"/>
      <c r="TLN165"/>
      <c r="TLO165"/>
      <c r="TLP165"/>
      <c r="TLQ165"/>
      <c r="TLR165"/>
      <c r="TLS165"/>
      <c r="TLT165"/>
      <c r="TLU165"/>
      <c r="TLV165"/>
      <c r="TLW165"/>
      <c r="TLX165"/>
      <c r="TLY165"/>
      <c r="TLZ165"/>
      <c r="TMA165"/>
      <c r="TMB165"/>
      <c r="TMC165"/>
      <c r="TMD165"/>
      <c r="TME165"/>
      <c r="TMF165"/>
      <c r="TMG165"/>
      <c r="TMH165"/>
      <c r="TMI165"/>
      <c r="TMJ165"/>
      <c r="TMK165"/>
      <c r="TML165"/>
      <c r="TMM165"/>
      <c r="TMN165"/>
      <c r="TMO165"/>
      <c r="TMP165"/>
      <c r="TMQ165"/>
      <c r="TMR165"/>
      <c r="TMS165"/>
      <c r="TMT165"/>
      <c r="TMU165"/>
      <c r="TMV165"/>
      <c r="TMW165"/>
      <c r="TMX165"/>
      <c r="TMY165"/>
      <c r="TMZ165"/>
      <c r="TNA165"/>
      <c r="TNB165"/>
      <c r="TNC165"/>
      <c r="TND165"/>
      <c r="TNE165"/>
      <c r="TNF165"/>
      <c r="TNG165"/>
      <c r="TNH165"/>
      <c r="TNI165"/>
      <c r="TNJ165"/>
      <c r="TNK165"/>
      <c r="TNL165"/>
      <c r="TNM165"/>
      <c r="TNN165"/>
      <c r="TNO165"/>
      <c r="TNP165"/>
      <c r="TNQ165"/>
      <c r="TNR165"/>
      <c r="TNS165"/>
      <c r="TNT165"/>
      <c r="TNU165"/>
      <c r="TNV165"/>
      <c r="TNW165"/>
      <c r="TNX165"/>
      <c r="TNY165"/>
      <c r="TNZ165"/>
      <c r="TOA165"/>
      <c r="TOB165"/>
      <c r="TOC165"/>
      <c r="TOD165"/>
      <c r="TOE165"/>
      <c r="TOF165"/>
      <c r="TOG165"/>
      <c r="TOH165"/>
      <c r="TOI165"/>
      <c r="TOJ165"/>
      <c r="TOK165"/>
      <c r="TOL165"/>
      <c r="TOM165"/>
      <c r="TON165"/>
      <c r="TOO165"/>
      <c r="TOP165"/>
      <c r="TOQ165"/>
      <c r="TOR165"/>
      <c r="TOS165"/>
      <c r="TOT165"/>
      <c r="TOU165"/>
      <c r="TOV165"/>
      <c r="TOW165"/>
      <c r="TOX165"/>
      <c r="TOY165"/>
      <c r="TOZ165"/>
      <c r="TPA165"/>
      <c r="TPB165"/>
      <c r="TPC165"/>
      <c r="TPD165"/>
      <c r="TPE165"/>
      <c r="TPF165"/>
      <c r="TPG165"/>
      <c r="TPH165"/>
      <c r="TPI165"/>
      <c r="TPJ165"/>
      <c r="TPK165"/>
      <c r="TPL165"/>
      <c r="TPM165"/>
      <c r="TPN165"/>
      <c r="TPO165"/>
      <c r="TPP165"/>
      <c r="TPQ165"/>
      <c r="TPR165"/>
      <c r="TPS165"/>
      <c r="TPT165"/>
      <c r="TPU165"/>
      <c r="TPV165"/>
      <c r="TPW165"/>
      <c r="TPX165"/>
      <c r="TPY165"/>
      <c r="TPZ165"/>
      <c r="TQA165"/>
      <c r="TQB165"/>
      <c r="TQC165"/>
      <c r="TQD165"/>
      <c r="TQE165"/>
      <c r="TQF165"/>
      <c r="TQG165"/>
      <c r="TQH165"/>
      <c r="TQI165"/>
      <c r="TQJ165"/>
      <c r="TQK165"/>
      <c r="TQL165"/>
      <c r="TQM165"/>
      <c r="TQN165"/>
      <c r="TQO165"/>
      <c r="TQP165"/>
      <c r="TQQ165"/>
      <c r="TQR165"/>
      <c r="TQS165"/>
      <c r="TQT165"/>
      <c r="TQU165"/>
      <c r="TQV165"/>
      <c r="TQW165"/>
      <c r="TQX165"/>
      <c r="TQY165"/>
      <c r="TQZ165"/>
      <c r="TRA165"/>
      <c r="TRB165"/>
      <c r="TRC165"/>
      <c r="TRD165"/>
      <c r="TRE165"/>
      <c r="TRF165"/>
      <c r="TRG165"/>
      <c r="TRH165"/>
      <c r="TRI165"/>
      <c r="TRJ165"/>
      <c r="TRK165"/>
      <c r="TRL165"/>
      <c r="TRM165"/>
      <c r="TRN165"/>
      <c r="TRO165"/>
      <c r="TRP165"/>
      <c r="TRQ165"/>
      <c r="TRR165"/>
      <c r="TRS165"/>
      <c r="TRT165"/>
      <c r="TRU165"/>
      <c r="TRV165"/>
      <c r="TRW165"/>
      <c r="TRX165"/>
      <c r="TRY165"/>
      <c r="TRZ165"/>
      <c r="TSA165"/>
      <c r="TSB165"/>
      <c r="TSC165"/>
      <c r="TSD165"/>
      <c r="TSE165"/>
      <c r="TSF165"/>
      <c r="TSG165"/>
      <c r="TSH165"/>
      <c r="TSI165"/>
      <c r="TSJ165"/>
      <c r="TSK165"/>
      <c r="TSL165"/>
      <c r="TSM165"/>
      <c r="TSN165"/>
      <c r="TSO165"/>
      <c r="TSP165"/>
      <c r="TSQ165"/>
      <c r="TSR165"/>
      <c r="TSS165"/>
      <c r="TST165"/>
      <c r="TSU165"/>
      <c r="TSV165"/>
      <c r="TSW165"/>
      <c r="TSX165"/>
      <c r="TSY165"/>
      <c r="TSZ165"/>
      <c r="TTA165"/>
      <c r="TTB165"/>
      <c r="TTC165"/>
      <c r="TTD165"/>
      <c r="TTE165"/>
      <c r="TTF165"/>
      <c r="TTG165"/>
      <c r="TTH165"/>
      <c r="TTI165"/>
      <c r="TTJ165"/>
      <c r="TTK165"/>
      <c r="TTL165"/>
      <c r="TTM165"/>
      <c r="TTN165"/>
      <c r="TTO165"/>
      <c r="TTP165"/>
      <c r="TTQ165"/>
      <c r="TTR165"/>
      <c r="TTS165"/>
      <c r="TTT165"/>
      <c r="TTU165"/>
      <c r="TTV165"/>
      <c r="TTW165"/>
      <c r="TTX165"/>
      <c r="TTY165"/>
      <c r="TTZ165"/>
      <c r="TUA165"/>
      <c r="TUB165"/>
      <c r="TUC165"/>
      <c r="TUD165"/>
      <c r="TUE165"/>
      <c r="TUF165"/>
      <c r="TUG165"/>
      <c r="TUH165"/>
      <c r="TUI165"/>
      <c r="TUJ165"/>
      <c r="TUK165"/>
      <c r="TUL165"/>
      <c r="TUM165"/>
      <c r="TUN165"/>
      <c r="TUO165"/>
      <c r="TUP165"/>
      <c r="TUQ165"/>
      <c r="TUR165"/>
      <c r="TUS165"/>
      <c r="TUT165"/>
      <c r="TUU165"/>
      <c r="TUV165"/>
      <c r="TUW165"/>
      <c r="TUX165"/>
      <c r="TUY165"/>
      <c r="TUZ165"/>
      <c r="TVA165"/>
      <c r="TVB165"/>
      <c r="TVC165"/>
      <c r="TVD165"/>
      <c r="TVE165"/>
      <c r="TVF165"/>
      <c r="TVG165"/>
      <c r="TVH165"/>
      <c r="TVI165"/>
      <c r="TVJ165"/>
      <c r="TVK165"/>
      <c r="TVL165"/>
      <c r="TVM165"/>
      <c r="TVN165"/>
      <c r="TVO165"/>
      <c r="TVP165"/>
      <c r="TVQ165"/>
      <c r="TVR165"/>
      <c r="TVS165"/>
      <c r="TVT165"/>
      <c r="TVU165"/>
      <c r="TVV165"/>
      <c r="TVW165"/>
      <c r="TVX165"/>
      <c r="TVY165"/>
      <c r="TVZ165"/>
      <c r="TWA165"/>
      <c r="TWB165"/>
      <c r="TWC165"/>
      <c r="TWD165"/>
      <c r="TWE165"/>
      <c r="TWF165"/>
      <c r="TWG165"/>
      <c r="TWH165"/>
      <c r="TWI165"/>
      <c r="TWJ165"/>
      <c r="TWK165"/>
      <c r="TWL165"/>
      <c r="TWM165"/>
      <c r="TWN165"/>
      <c r="TWO165"/>
      <c r="TWP165"/>
      <c r="TWQ165"/>
      <c r="TWR165"/>
      <c r="TWS165"/>
      <c r="TWT165"/>
      <c r="TWU165"/>
      <c r="TWV165"/>
      <c r="TWW165"/>
      <c r="TWX165"/>
      <c r="TWY165"/>
      <c r="TWZ165"/>
      <c r="TXA165"/>
      <c r="TXB165"/>
      <c r="TXC165"/>
      <c r="TXD165"/>
      <c r="TXE165"/>
      <c r="TXF165"/>
      <c r="TXG165"/>
      <c r="TXH165"/>
      <c r="TXI165"/>
      <c r="TXJ165"/>
      <c r="TXK165"/>
      <c r="TXL165"/>
      <c r="TXM165"/>
      <c r="TXN165"/>
      <c r="TXO165"/>
      <c r="TXP165"/>
      <c r="TXQ165"/>
      <c r="TXR165"/>
      <c r="TXS165"/>
      <c r="TXT165"/>
      <c r="TXU165"/>
      <c r="TXV165"/>
      <c r="TXW165"/>
      <c r="TXX165"/>
      <c r="TXY165"/>
      <c r="TXZ165"/>
      <c r="TYA165"/>
      <c r="TYB165"/>
      <c r="TYC165"/>
      <c r="TYD165"/>
      <c r="TYE165"/>
      <c r="TYF165"/>
      <c r="TYG165"/>
      <c r="TYH165"/>
      <c r="TYI165"/>
      <c r="TYJ165"/>
      <c r="TYK165"/>
      <c r="TYL165"/>
      <c r="TYM165"/>
      <c r="TYN165"/>
      <c r="TYO165"/>
      <c r="TYP165"/>
      <c r="TYQ165"/>
      <c r="TYR165"/>
      <c r="TYS165"/>
      <c r="TYT165"/>
      <c r="TYU165"/>
      <c r="TYV165"/>
      <c r="TYW165"/>
      <c r="TYX165"/>
      <c r="TYY165"/>
      <c r="TYZ165"/>
      <c r="TZA165"/>
      <c r="TZB165"/>
      <c r="TZC165"/>
      <c r="TZD165"/>
      <c r="TZE165"/>
      <c r="TZF165"/>
      <c r="TZG165"/>
      <c r="TZH165"/>
      <c r="TZI165"/>
      <c r="TZJ165"/>
      <c r="TZK165"/>
      <c r="TZL165"/>
      <c r="TZM165"/>
      <c r="TZN165"/>
      <c r="TZO165"/>
      <c r="TZP165"/>
      <c r="TZQ165"/>
      <c r="TZR165"/>
      <c r="TZS165"/>
      <c r="TZT165"/>
      <c r="TZU165"/>
      <c r="TZV165"/>
      <c r="TZW165"/>
      <c r="TZX165"/>
      <c r="TZY165"/>
      <c r="TZZ165"/>
      <c r="UAA165"/>
      <c r="UAB165"/>
      <c r="UAC165"/>
      <c r="UAD165"/>
      <c r="UAE165"/>
      <c r="UAF165"/>
      <c r="UAG165"/>
      <c r="UAH165"/>
      <c r="UAI165"/>
      <c r="UAJ165"/>
      <c r="UAK165"/>
      <c r="UAL165"/>
      <c r="UAM165"/>
      <c r="UAN165"/>
      <c r="UAO165"/>
      <c r="UAP165"/>
      <c r="UAQ165"/>
      <c r="UAR165"/>
      <c r="UAS165"/>
      <c r="UAT165"/>
      <c r="UAU165"/>
      <c r="UAV165"/>
      <c r="UAW165"/>
      <c r="UAX165"/>
      <c r="UAY165"/>
      <c r="UAZ165"/>
      <c r="UBA165"/>
      <c r="UBB165"/>
      <c r="UBC165"/>
      <c r="UBD165"/>
      <c r="UBE165"/>
      <c r="UBF165"/>
      <c r="UBG165"/>
      <c r="UBH165"/>
      <c r="UBI165"/>
      <c r="UBJ165"/>
      <c r="UBK165"/>
      <c r="UBL165"/>
      <c r="UBM165"/>
      <c r="UBN165"/>
      <c r="UBO165"/>
      <c r="UBP165"/>
      <c r="UBQ165"/>
      <c r="UBR165"/>
      <c r="UBS165"/>
      <c r="UBT165"/>
      <c r="UBU165"/>
      <c r="UBV165"/>
      <c r="UBW165"/>
      <c r="UBX165"/>
      <c r="UBY165"/>
      <c r="UBZ165"/>
      <c r="UCA165"/>
      <c r="UCB165"/>
      <c r="UCC165"/>
      <c r="UCD165"/>
      <c r="UCE165"/>
      <c r="UCF165"/>
      <c r="UCG165"/>
      <c r="UCH165"/>
      <c r="UCI165"/>
      <c r="UCJ165"/>
      <c r="UCK165"/>
      <c r="UCL165"/>
      <c r="UCM165"/>
      <c r="UCN165"/>
      <c r="UCO165"/>
      <c r="UCP165"/>
      <c r="UCQ165"/>
      <c r="UCR165"/>
      <c r="UCS165"/>
      <c r="UCT165"/>
      <c r="UCU165"/>
      <c r="UCV165"/>
      <c r="UCW165"/>
      <c r="UCX165"/>
      <c r="UCY165"/>
      <c r="UCZ165"/>
      <c r="UDA165"/>
      <c r="UDB165"/>
      <c r="UDC165"/>
      <c r="UDD165"/>
      <c r="UDE165"/>
      <c r="UDF165"/>
      <c r="UDG165"/>
      <c r="UDH165"/>
      <c r="UDI165"/>
      <c r="UDJ165"/>
      <c r="UDK165"/>
      <c r="UDL165"/>
      <c r="UDM165"/>
      <c r="UDN165"/>
      <c r="UDO165"/>
      <c r="UDP165"/>
      <c r="UDQ165"/>
      <c r="UDR165"/>
      <c r="UDS165"/>
      <c r="UDT165"/>
      <c r="UDU165"/>
      <c r="UDV165"/>
      <c r="UDW165"/>
      <c r="UDX165"/>
      <c r="UDY165"/>
      <c r="UDZ165"/>
      <c r="UEA165"/>
      <c r="UEB165"/>
      <c r="UEC165"/>
      <c r="UED165"/>
      <c r="UEE165"/>
      <c r="UEF165"/>
      <c r="UEG165"/>
      <c r="UEH165"/>
      <c r="UEI165"/>
      <c r="UEJ165"/>
      <c r="UEK165"/>
      <c r="UEL165"/>
      <c r="UEM165"/>
      <c r="UEN165"/>
      <c r="UEO165"/>
      <c r="UEP165"/>
      <c r="UEQ165"/>
      <c r="UER165"/>
      <c r="UES165"/>
      <c r="UET165"/>
      <c r="UEU165"/>
      <c r="UEV165"/>
      <c r="UEW165"/>
      <c r="UEX165"/>
      <c r="UEY165"/>
      <c r="UEZ165"/>
      <c r="UFA165"/>
      <c r="UFB165"/>
      <c r="UFC165"/>
      <c r="UFD165"/>
      <c r="UFE165"/>
      <c r="UFF165"/>
      <c r="UFG165"/>
      <c r="UFH165"/>
      <c r="UFI165"/>
      <c r="UFJ165"/>
      <c r="UFK165"/>
      <c r="UFL165"/>
      <c r="UFM165"/>
      <c r="UFN165"/>
      <c r="UFO165"/>
      <c r="UFP165"/>
      <c r="UFQ165"/>
      <c r="UFR165"/>
      <c r="UFS165"/>
      <c r="UFT165"/>
      <c r="UFU165"/>
      <c r="UFV165"/>
      <c r="UFW165"/>
      <c r="UFX165"/>
      <c r="UFY165"/>
      <c r="UFZ165"/>
      <c r="UGA165"/>
      <c r="UGB165"/>
      <c r="UGC165"/>
      <c r="UGD165"/>
      <c r="UGE165"/>
      <c r="UGF165"/>
      <c r="UGG165"/>
      <c r="UGH165"/>
      <c r="UGI165"/>
      <c r="UGJ165"/>
      <c r="UGK165"/>
      <c r="UGL165"/>
      <c r="UGM165"/>
      <c r="UGN165"/>
      <c r="UGO165"/>
      <c r="UGP165"/>
      <c r="UGQ165"/>
      <c r="UGR165"/>
      <c r="UGS165"/>
      <c r="UGT165"/>
      <c r="UGU165"/>
      <c r="UGV165"/>
      <c r="UGW165"/>
      <c r="UGX165"/>
      <c r="UGY165"/>
      <c r="UGZ165"/>
      <c r="UHA165"/>
      <c r="UHB165"/>
      <c r="UHC165"/>
      <c r="UHD165"/>
      <c r="UHE165"/>
      <c r="UHF165"/>
      <c r="UHG165"/>
      <c r="UHH165"/>
      <c r="UHI165"/>
      <c r="UHJ165"/>
      <c r="UHK165"/>
      <c r="UHL165"/>
      <c r="UHM165"/>
      <c r="UHN165"/>
      <c r="UHO165"/>
      <c r="UHP165"/>
      <c r="UHQ165"/>
      <c r="UHR165"/>
      <c r="UHS165"/>
      <c r="UHT165"/>
      <c r="UHU165"/>
      <c r="UHV165"/>
      <c r="UHW165"/>
      <c r="UHX165"/>
      <c r="UHY165"/>
      <c r="UHZ165"/>
      <c r="UIA165"/>
      <c r="UIB165"/>
      <c r="UIC165"/>
      <c r="UID165"/>
      <c r="UIE165"/>
      <c r="UIF165"/>
      <c r="UIG165"/>
      <c r="UIH165"/>
      <c r="UII165"/>
      <c r="UIJ165"/>
      <c r="UIK165"/>
      <c r="UIL165"/>
      <c r="UIM165"/>
      <c r="UIN165"/>
      <c r="UIO165"/>
      <c r="UIP165"/>
      <c r="UIQ165"/>
      <c r="UIR165"/>
      <c r="UIS165"/>
      <c r="UIT165"/>
      <c r="UIU165"/>
      <c r="UIV165"/>
      <c r="UIW165"/>
      <c r="UIX165"/>
      <c r="UIY165"/>
      <c r="UIZ165"/>
      <c r="UJA165"/>
      <c r="UJB165"/>
      <c r="UJC165"/>
      <c r="UJD165"/>
      <c r="UJE165"/>
      <c r="UJF165"/>
      <c r="UJG165"/>
      <c r="UJH165"/>
      <c r="UJI165"/>
      <c r="UJJ165"/>
      <c r="UJK165"/>
      <c r="UJL165"/>
      <c r="UJM165"/>
      <c r="UJN165"/>
      <c r="UJO165"/>
      <c r="UJP165"/>
      <c r="UJQ165"/>
      <c r="UJR165"/>
      <c r="UJS165"/>
      <c r="UJT165"/>
      <c r="UJU165"/>
      <c r="UJV165"/>
      <c r="UJW165"/>
      <c r="UJX165"/>
      <c r="UJY165"/>
      <c r="UJZ165"/>
      <c r="UKA165"/>
      <c r="UKB165"/>
      <c r="UKC165"/>
      <c r="UKD165"/>
      <c r="UKE165"/>
      <c r="UKF165"/>
      <c r="UKG165"/>
      <c r="UKH165"/>
      <c r="UKI165"/>
      <c r="UKJ165"/>
      <c r="UKK165"/>
      <c r="UKL165"/>
      <c r="UKM165"/>
      <c r="UKN165"/>
      <c r="UKO165"/>
      <c r="UKP165"/>
      <c r="UKQ165"/>
      <c r="UKR165"/>
      <c r="UKS165"/>
      <c r="UKT165"/>
      <c r="UKU165"/>
      <c r="UKV165"/>
      <c r="UKW165"/>
      <c r="UKX165"/>
      <c r="UKY165"/>
      <c r="UKZ165"/>
      <c r="ULA165"/>
      <c r="ULB165"/>
      <c r="ULC165"/>
      <c r="ULD165"/>
      <c r="ULE165"/>
      <c r="ULF165"/>
      <c r="ULG165"/>
      <c r="ULH165"/>
      <c r="ULI165"/>
      <c r="ULJ165"/>
      <c r="ULK165"/>
      <c r="ULL165"/>
      <c r="ULM165"/>
      <c r="ULN165"/>
      <c r="ULO165"/>
      <c r="ULP165"/>
      <c r="ULQ165"/>
      <c r="ULR165"/>
      <c r="ULS165"/>
      <c r="ULT165"/>
      <c r="ULU165"/>
      <c r="ULV165"/>
      <c r="ULW165"/>
      <c r="ULX165"/>
      <c r="ULY165"/>
      <c r="ULZ165"/>
      <c r="UMA165"/>
      <c r="UMB165"/>
      <c r="UMC165"/>
      <c r="UMD165"/>
      <c r="UME165"/>
      <c r="UMF165"/>
      <c r="UMG165"/>
      <c r="UMH165"/>
      <c r="UMI165"/>
      <c r="UMJ165"/>
      <c r="UMK165"/>
      <c r="UML165"/>
      <c r="UMM165"/>
      <c r="UMN165"/>
      <c r="UMO165"/>
      <c r="UMP165"/>
      <c r="UMQ165"/>
      <c r="UMR165"/>
      <c r="UMS165"/>
      <c r="UMT165"/>
      <c r="UMU165"/>
      <c r="UMV165"/>
      <c r="UMW165"/>
      <c r="UMX165"/>
      <c r="UMY165"/>
      <c r="UMZ165"/>
      <c r="UNA165"/>
      <c r="UNB165"/>
      <c r="UNC165"/>
      <c r="UND165"/>
      <c r="UNE165"/>
      <c r="UNF165"/>
      <c r="UNG165"/>
      <c r="UNH165"/>
      <c r="UNI165"/>
      <c r="UNJ165"/>
      <c r="UNK165"/>
      <c r="UNL165"/>
      <c r="UNM165"/>
      <c r="UNN165"/>
      <c r="UNO165"/>
      <c r="UNP165"/>
      <c r="UNQ165"/>
      <c r="UNR165"/>
      <c r="UNS165"/>
      <c r="UNT165"/>
      <c r="UNU165"/>
      <c r="UNV165"/>
      <c r="UNW165"/>
      <c r="UNX165"/>
      <c r="UNY165"/>
      <c r="UNZ165"/>
      <c r="UOA165"/>
      <c r="UOB165"/>
      <c r="UOC165"/>
      <c r="UOD165"/>
      <c r="UOE165"/>
      <c r="UOF165"/>
      <c r="UOG165"/>
      <c r="UOH165"/>
      <c r="UOI165"/>
      <c r="UOJ165"/>
      <c r="UOK165"/>
      <c r="UOL165"/>
      <c r="UOM165"/>
      <c r="UON165"/>
      <c r="UOO165"/>
      <c r="UOP165"/>
      <c r="UOQ165"/>
      <c r="UOR165"/>
      <c r="UOS165"/>
      <c r="UOT165"/>
      <c r="UOU165"/>
      <c r="UOV165"/>
      <c r="UOW165"/>
      <c r="UOX165"/>
      <c r="UOY165"/>
      <c r="UOZ165"/>
      <c r="UPA165"/>
      <c r="UPB165"/>
      <c r="UPC165"/>
      <c r="UPD165"/>
      <c r="UPE165"/>
      <c r="UPF165"/>
      <c r="UPG165"/>
      <c r="UPH165"/>
      <c r="UPI165"/>
      <c r="UPJ165"/>
      <c r="UPK165"/>
      <c r="UPL165"/>
      <c r="UPM165"/>
      <c r="UPN165"/>
      <c r="UPO165"/>
      <c r="UPP165"/>
      <c r="UPQ165"/>
      <c r="UPR165"/>
      <c r="UPS165"/>
      <c r="UPT165"/>
      <c r="UPU165"/>
      <c r="UPV165"/>
      <c r="UPW165"/>
      <c r="UPX165"/>
      <c r="UPY165"/>
      <c r="UPZ165"/>
      <c r="UQA165"/>
      <c r="UQB165"/>
      <c r="UQC165"/>
      <c r="UQD165"/>
      <c r="UQE165"/>
      <c r="UQF165"/>
      <c r="UQG165"/>
      <c r="UQH165"/>
      <c r="UQI165"/>
      <c r="UQJ165"/>
      <c r="UQK165"/>
      <c r="UQL165"/>
      <c r="UQM165"/>
      <c r="UQN165"/>
      <c r="UQO165"/>
      <c r="UQP165"/>
      <c r="UQQ165"/>
      <c r="UQR165"/>
      <c r="UQS165"/>
      <c r="UQT165"/>
      <c r="UQU165"/>
      <c r="UQV165"/>
      <c r="UQW165"/>
      <c r="UQX165"/>
      <c r="UQY165"/>
      <c r="UQZ165"/>
      <c r="URA165"/>
      <c r="URB165"/>
      <c r="URC165"/>
      <c r="URD165"/>
      <c r="URE165"/>
      <c r="URF165"/>
      <c r="URG165"/>
      <c r="URH165"/>
      <c r="URI165"/>
      <c r="URJ165"/>
      <c r="URK165"/>
      <c r="URL165"/>
      <c r="URM165"/>
      <c r="URN165"/>
      <c r="URO165"/>
      <c r="URP165"/>
      <c r="URQ165"/>
      <c r="URR165"/>
      <c r="URS165"/>
      <c r="URT165"/>
      <c r="URU165"/>
      <c r="URV165"/>
      <c r="URW165"/>
      <c r="URX165"/>
      <c r="URY165"/>
      <c r="URZ165"/>
      <c r="USA165"/>
      <c r="USB165"/>
      <c r="USC165"/>
      <c r="USD165"/>
      <c r="USE165"/>
      <c r="USF165"/>
      <c r="USG165"/>
      <c r="USH165"/>
      <c r="USI165"/>
      <c r="USJ165"/>
      <c r="USK165"/>
      <c r="USL165"/>
      <c r="USM165"/>
      <c r="USN165"/>
      <c r="USO165"/>
      <c r="USP165"/>
      <c r="USQ165"/>
      <c r="USR165"/>
      <c r="USS165"/>
      <c r="UST165"/>
      <c r="USU165"/>
      <c r="USV165"/>
      <c r="USW165"/>
      <c r="USX165"/>
      <c r="USY165"/>
      <c r="USZ165"/>
      <c r="UTA165"/>
      <c r="UTB165"/>
      <c r="UTC165"/>
      <c r="UTD165"/>
      <c r="UTE165"/>
      <c r="UTF165"/>
      <c r="UTG165"/>
      <c r="UTH165"/>
      <c r="UTI165"/>
      <c r="UTJ165"/>
      <c r="UTK165"/>
      <c r="UTL165"/>
      <c r="UTM165"/>
      <c r="UTN165"/>
      <c r="UTO165"/>
      <c r="UTP165"/>
      <c r="UTQ165"/>
      <c r="UTR165"/>
      <c r="UTS165"/>
      <c r="UTT165"/>
      <c r="UTU165"/>
      <c r="UTV165"/>
      <c r="UTW165"/>
      <c r="UTX165"/>
      <c r="UTY165"/>
      <c r="UTZ165"/>
      <c r="UUA165"/>
      <c r="UUB165"/>
      <c r="UUC165"/>
      <c r="UUD165"/>
      <c r="UUE165"/>
      <c r="UUF165"/>
      <c r="UUG165"/>
      <c r="UUH165"/>
      <c r="UUI165"/>
      <c r="UUJ165"/>
      <c r="UUK165"/>
      <c r="UUL165"/>
      <c r="UUM165"/>
      <c r="UUN165"/>
      <c r="UUO165"/>
      <c r="UUP165"/>
      <c r="UUQ165"/>
      <c r="UUR165"/>
      <c r="UUS165"/>
      <c r="UUT165"/>
      <c r="UUU165"/>
      <c r="UUV165"/>
      <c r="UUW165"/>
      <c r="UUX165"/>
      <c r="UUY165"/>
      <c r="UUZ165"/>
      <c r="UVA165"/>
      <c r="UVB165"/>
      <c r="UVC165"/>
      <c r="UVD165"/>
      <c r="UVE165"/>
      <c r="UVF165"/>
      <c r="UVG165"/>
      <c r="UVH165"/>
      <c r="UVI165"/>
      <c r="UVJ165"/>
      <c r="UVK165"/>
      <c r="UVL165"/>
      <c r="UVM165"/>
      <c r="UVN165"/>
      <c r="UVO165"/>
      <c r="UVP165"/>
      <c r="UVQ165"/>
      <c r="UVR165"/>
      <c r="UVS165"/>
      <c r="UVT165"/>
      <c r="UVU165"/>
      <c r="UVV165"/>
      <c r="UVW165"/>
      <c r="UVX165"/>
      <c r="UVY165"/>
      <c r="UVZ165"/>
      <c r="UWA165"/>
      <c r="UWB165"/>
      <c r="UWC165"/>
      <c r="UWD165"/>
      <c r="UWE165"/>
      <c r="UWF165"/>
      <c r="UWG165"/>
      <c r="UWH165"/>
      <c r="UWI165"/>
      <c r="UWJ165"/>
      <c r="UWK165"/>
      <c r="UWL165"/>
      <c r="UWM165"/>
      <c r="UWN165"/>
      <c r="UWO165"/>
      <c r="UWP165"/>
      <c r="UWQ165"/>
      <c r="UWR165"/>
      <c r="UWS165"/>
      <c r="UWT165"/>
      <c r="UWU165"/>
      <c r="UWV165"/>
      <c r="UWW165"/>
      <c r="UWX165"/>
      <c r="UWY165"/>
      <c r="UWZ165"/>
      <c r="UXA165"/>
      <c r="UXB165"/>
      <c r="UXC165"/>
      <c r="UXD165"/>
      <c r="UXE165"/>
      <c r="UXF165"/>
      <c r="UXG165"/>
      <c r="UXH165"/>
      <c r="UXI165"/>
      <c r="UXJ165"/>
      <c r="UXK165"/>
      <c r="UXL165"/>
      <c r="UXM165"/>
      <c r="UXN165"/>
      <c r="UXO165"/>
      <c r="UXP165"/>
      <c r="UXQ165"/>
      <c r="UXR165"/>
      <c r="UXS165"/>
      <c r="UXT165"/>
      <c r="UXU165"/>
      <c r="UXV165"/>
      <c r="UXW165"/>
      <c r="UXX165"/>
      <c r="UXY165"/>
      <c r="UXZ165"/>
      <c r="UYA165"/>
      <c r="UYB165"/>
      <c r="UYC165"/>
      <c r="UYD165"/>
      <c r="UYE165"/>
      <c r="UYF165"/>
      <c r="UYG165"/>
      <c r="UYH165"/>
      <c r="UYI165"/>
      <c r="UYJ165"/>
      <c r="UYK165"/>
      <c r="UYL165"/>
      <c r="UYM165"/>
      <c r="UYN165"/>
      <c r="UYO165"/>
      <c r="UYP165"/>
      <c r="UYQ165"/>
      <c r="UYR165"/>
      <c r="UYS165"/>
      <c r="UYT165"/>
      <c r="UYU165"/>
      <c r="UYV165"/>
      <c r="UYW165"/>
      <c r="UYX165"/>
      <c r="UYY165"/>
      <c r="UYZ165"/>
      <c r="UZA165"/>
      <c r="UZB165"/>
      <c r="UZC165"/>
      <c r="UZD165"/>
      <c r="UZE165"/>
      <c r="UZF165"/>
      <c r="UZG165"/>
      <c r="UZH165"/>
      <c r="UZI165"/>
      <c r="UZJ165"/>
      <c r="UZK165"/>
      <c r="UZL165"/>
      <c r="UZM165"/>
      <c r="UZN165"/>
      <c r="UZO165"/>
      <c r="UZP165"/>
      <c r="UZQ165"/>
      <c r="UZR165"/>
      <c r="UZS165"/>
      <c r="UZT165"/>
      <c r="UZU165"/>
      <c r="UZV165"/>
      <c r="UZW165"/>
      <c r="UZX165"/>
      <c r="UZY165"/>
      <c r="UZZ165"/>
      <c r="VAA165"/>
      <c r="VAB165"/>
      <c r="VAC165"/>
      <c r="VAD165"/>
      <c r="VAE165"/>
      <c r="VAF165"/>
      <c r="VAG165"/>
      <c r="VAH165"/>
      <c r="VAI165"/>
      <c r="VAJ165"/>
      <c r="VAK165"/>
      <c r="VAL165"/>
      <c r="VAM165"/>
      <c r="VAN165"/>
      <c r="VAO165"/>
      <c r="VAP165"/>
      <c r="VAQ165"/>
      <c r="VAR165"/>
      <c r="VAS165"/>
      <c r="VAT165"/>
      <c r="VAU165"/>
      <c r="VAV165"/>
      <c r="VAW165"/>
      <c r="VAX165"/>
      <c r="VAY165"/>
      <c r="VAZ165"/>
      <c r="VBA165"/>
      <c r="VBB165"/>
      <c r="VBC165"/>
      <c r="VBD165"/>
      <c r="VBE165"/>
      <c r="VBF165"/>
      <c r="VBG165"/>
      <c r="VBH165"/>
      <c r="VBI165"/>
      <c r="VBJ165"/>
      <c r="VBK165"/>
      <c r="VBL165"/>
      <c r="VBM165"/>
      <c r="VBN165"/>
      <c r="VBO165"/>
      <c r="VBP165"/>
      <c r="VBQ165"/>
      <c r="VBR165"/>
      <c r="VBS165"/>
      <c r="VBT165"/>
      <c r="VBU165"/>
      <c r="VBV165"/>
      <c r="VBW165"/>
      <c r="VBX165"/>
      <c r="VBY165"/>
      <c r="VBZ165"/>
      <c r="VCA165"/>
      <c r="VCB165"/>
      <c r="VCC165"/>
      <c r="VCD165"/>
      <c r="VCE165"/>
      <c r="VCF165"/>
      <c r="VCG165"/>
      <c r="VCH165"/>
      <c r="VCI165"/>
      <c r="VCJ165"/>
      <c r="VCK165"/>
      <c r="VCL165"/>
      <c r="VCM165"/>
      <c r="VCN165"/>
      <c r="VCO165"/>
      <c r="VCP165"/>
      <c r="VCQ165"/>
      <c r="VCR165"/>
      <c r="VCS165"/>
      <c r="VCT165"/>
      <c r="VCU165"/>
      <c r="VCV165"/>
      <c r="VCW165"/>
      <c r="VCX165"/>
      <c r="VCY165"/>
      <c r="VCZ165"/>
      <c r="VDA165"/>
      <c r="VDB165"/>
      <c r="VDC165"/>
      <c r="VDD165"/>
      <c r="VDE165"/>
      <c r="VDF165"/>
      <c r="VDG165"/>
      <c r="VDH165"/>
      <c r="VDI165"/>
      <c r="VDJ165"/>
      <c r="VDK165"/>
      <c r="VDL165"/>
      <c r="VDM165"/>
      <c r="VDN165"/>
      <c r="VDO165"/>
      <c r="VDP165"/>
      <c r="VDQ165"/>
      <c r="VDR165"/>
      <c r="VDS165"/>
      <c r="VDT165"/>
      <c r="VDU165"/>
      <c r="VDV165"/>
      <c r="VDW165"/>
      <c r="VDX165"/>
      <c r="VDY165"/>
      <c r="VDZ165"/>
      <c r="VEA165"/>
      <c r="VEB165"/>
      <c r="VEC165"/>
      <c r="VED165"/>
      <c r="VEE165"/>
      <c r="VEF165"/>
      <c r="VEG165"/>
      <c r="VEH165"/>
      <c r="VEI165"/>
      <c r="VEJ165"/>
      <c r="VEK165"/>
      <c r="VEL165"/>
      <c r="VEM165"/>
      <c r="VEN165"/>
      <c r="VEO165"/>
      <c r="VEP165"/>
      <c r="VEQ165"/>
      <c r="VER165"/>
      <c r="VES165"/>
      <c r="VET165"/>
      <c r="VEU165"/>
      <c r="VEV165"/>
      <c r="VEW165"/>
      <c r="VEX165"/>
      <c r="VEY165"/>
      <c r="VEZ165"/>
      <c r="VFA165"/>
      <c r="VFB165"/>
      <c r="VFC165"/>
      <c r="VFD165"/>
      <c r="VFE165"/>
      <c r="VFF165"/>
      <c r="VFG165"/>
      <c r="VFH165"/>
      <c r="VFI165"/>
      <c r="VFJ165"/>
      <c r="VFK165"/>
      <c r="VFL165"/>
      <c r="VFM165"/>
      <c r="VFN165"/>
      <c r="VFO165"/>
      <c r="VFP165"/>
      <c r="VFQ165"/>
      <c r="VFR165"/>
      <c r="VFS165"/>
      <c r="VFT165"/>
      <c r="VFU165"/>
      <c r="VFV165"/>
      <c r="VFW165"/>
      <c r="VFX165"/>
      <c r="VFY165"/>
      <c r="VFZ165"/>
      <c r="VGA165"/>
      <c r="VGB165"/>
      <c r="VGC165"/>
      <c r="VGD165"/>
      <c r="VGE165"/>
      <c r="VGF165"/>
      <c r="VGG165"/>
      <c r="VGH165"/>
      <c r="VGI165"/>
      <c r="VGJ165"/>
      <c r="VGK165"/>
      <c r="VGL165"/>
      <c r="VGM165"/>
      <c r="VGN165"/>
      <c r="VGO165"/>
      <c r="VGP165"/>
      <c r="VGQ165"/>
      <c r="VGR165"/>
      <c r="VGS165"/>
      <c r="VGT165"/>
      <c r="VGU165"/>
      <c r="VGV165"/>
      <c r="VGW165"/>
      <c r="VGX165"/>
      <c r="VGY165"/>
      <c r="VGZ165"/>
      <c r="VHA165"/>
      <c r="VHB165"/>
      <c r="VHC165"/>
      <c r="VHD165"/>
      <c r="VHE165"/>
      <c r="VHF165"/>
      <c r="VHG165"/>
      <c r="VHH165"/>
      <c r="VHI165"/>
      <c r="VHJ165"/>
      <c r="VHK165"/>
      <c r="VHL165"/>
      <c r="VHM165"/>
      <c r="VHN165"/>
      <c r="VHO165"/>
      <c r="VHP165"/>
      <c r="VHQ165"/>
      <c r="VHR165"/>
      <c r="VHS165"/>
      <c r="VHT165"/>
      <c r="VHU165"/>
      <c r="VHV165"/>
      <c r="VHW165"/>
      <c r="VHX165"/>
      <c r="VHY165"/>
      <c r="VHZ165"/>
      <c r="VIA165"/>
      <c r="VIB165"/>
      <c r="VIC165"/>
      <c r="VID165"/>
      <c r="VIE165"/>
      <c r="VIF165"/>
      <c r="VIG165"/>
      <c r="VIH165"/>
      <c r="VII165"/>
      <c r="VIJ165"/>
      <c r="VIK165"/>
      <c r="VIL165"/>
      <c r="VIM165"/>
      <c r="VIN165"/>
      <c r="VIO165"/>
      <c r="VIP165"/>
      <c r="VIQ165"/>
      <c r="VIR165"/>
      <c r="VIS165"/>
      <c r="VIT165"/>
      <c r="VIU165"/>
      <c r="VIV165"/>
      <c r="VIW165"/>
      <c r="VIX165"/>
      <c r="VIY165"/>
      <c r="VIZ165"/>
      <c r="VJA165"/>
      <c r="VJB165"/>
      <c r="VJC165"/>
      <c r="VJD165"/>
      <c r="VJE165"/>
      <c r="VJF165"/>
      <c r="VJG165"/>
      <c r="VJH165"/>
      <c r="VJI165"/>
      <c r="VJJ165"/>
      <c r="VJK165"/>
      <c r="VJL165"/>
      <c r="VJM165"/>
      <c r="VJN165"/>
      <c r="VJO165"/>
      <c r="VJP165"/>
      <c r="VJQ165"/>
      <c r="VJR165"/>
      <c r="VJS165"/>
      <c r="VJT165"/>
      <c r="VJU165"/>
      <c r="VJV165"/>
      <c r="VJW165"/>
      <c r="VJX165"/>
      <c r="VJY165"/>
      <c r="VJZ165"/>
      <c r="VKA165"/>
      <c r="VKB165"/>
      <c r="VKC165"/>
      <c r="VKD165"/>
      <c r="VKE165"/>
      <c r="VKF165"/>
      <c r="VKG165"/>
      <c r="VKH165"/>
      <c r="VKI165"/>
      <c r="VKJ165"/>
      <c r="VKK165"/>
      <c r="VKL165"/>
      <c r="VKM165"/>
      <c r="VKN165"/>
      <c r="VKO165"/>
      <c r="VKP165"/>
      <c r="VKQ165"/>
      <c r="VKR165"/>
      <c r="VKS165"/>
      <c r="VKT165"/>
      <c r="VKU165"/>
      <c r="VKV165"/>
      <c r="VKW165"/>
      <c r="VKX165"/>
      <c r="VKY165"/>
      <c r="VKZ165"/>
      <c r="VLA165"/>
      <c r="VLB165"/>
      <c r="VLC165"/>
      <c r="VLD165"/>
      <c r="VLE165"/>
      <c r="VLF165"/>
      <c r="VLG165"/>
      <c r="VLH165"/>
      <c r="VLI165"/>
      <c r="VLJ165"/>
      <c r="VLK165"/>
      <c r="VLL165"/>
      <c r="VLM165"/>
      <c r="VLN165"/>
      <c r="VLO165"/>
      <c r="VLP165"/>
      <c r="VLQ165"/>
      <c r="VLR165"/>
      <c r="VLS165"/>
      <c r="VLT165"/>
      <c r="VLU165"/>
      <c r="VLV165"/>
      <c r="VLW165"/>
      <c r="VLX165"/>
      <c r="VLY165"/>
      <c r="VLZ165"/>
      <c r="VMA165"/>
      <c r="VMB165"/>
      <c r="VMC165"/>
      <c r="VMD165"/>
      <c r="VME165"/>
      <c r="VMF165"/>
      <c r="VMG165"/>
      <c r="VMH165"/>
      <c r="VMI165"/>
      <c r="VMJ165"/>
      <c r="VMK165"/>
      <c r="VML165"/>
      <c r="VMM165"/>
      <c r="VMN165"/>
      <c r="VMO165"/>
      <c r="VMP165"/>
      <c r="VMQ165"/>
      <c r="VMR165"/>
      <c r="VMS165"/>
      <c r="VMT165"/>
      <c r="VMU165"/>
      <c r="VMV165"/>
      <c r="VMW165"/>
      <c r="VMX165"/>
      <c r="VMY165"/>
      <c r="VMZ165"/>
      <c r="VNA165"/>
      <c r="VNB165"/>
      <c r="VNC165"/>
      <c r="VND165"/>
      <c r="VNE165"/>
      <c r="VNF165"/>
      <c r="VNG165"/>
      <c r="VNH165"/>
      <c r="VNI165"/>
      <c r="VNJ165"/>
      <c r="VNK165"/>
      <c r="VNL165"/>
      <c r="VNM165"/>
      <c r="VNN165"/>
      <c r="VNO165"/>
      <c r="VNP165"/>
      <c r="VNQ165"/>
      <c r="VNR165"/>
      <c r="VNS165"/>
      <c r="VNT165"/>
      <c r="VNU165"/>
      <c r="VNV165"/>
      <c r="VNW165"/>
      <c r="VNX165"/>
      <c r="VNY165"/>
      <c r="VNZ165"/>
      <c r="VOA165"/>
      <c r="VOB165"/>
      <c r="VOC165"/>
      <c r="VOD165"/>
      <c r="VOE165"/>
      <c r="VOF165"/>
      <c r="VOG165"/>
      <c r="VOH165"/>
      <c r="VOI165"/>
      <c r="VOJ165"/>
      <c r="VOK165"/>
      <c r="VOL165"/>
      <c r="VOM165"/>
      <c r="VON165"/>
      <c r="VOO165"/>
      <c r="VOP165"/>
      <c r="VOQ165"/>
      <c r="VOR165"/>
      <c r="VOS165"/>
      <c r="VOT165"/>
      <c r="VOU165"/>
      <c r="VOV165"/>
      <c r="VOW165"/>
      <c r="VOX165"/>
      <c r="VOY165"/>
      <c r="VOZ165"/>
      <c r="VPA165"/>
      <c r="VPB165"/>
      <c r="VPC165"/>
      <c r="VPD165"/>
      <c r="VPE165"/>
      <c r="VPF165"/>
      <c r="VPG165"/>
      <c r="VPH165"/>
      <c r="VPI165"/>
      <c r="VPJ165"/>
      <c r="VPK165"/>
      <c r="VPL165"/>
      <c r="VPM165"/>
      <c r="VPN165"/>
      <c r="VPO165"/>
      <c r="VPP165"/>
      <c r="VPQ165"/>
      <c r="VPR165"/>
      <c r="VPS165"/>
      <c r="VPT165"/>
      <c r="VPU165"/>
      <c r="VPV165"/>
      <c r="VPW165"/>
      <c r="VPX165"/>
      <c r="VPY165"/>
      <c r="VPZ165"/>
      <c r="VQA165"/>
      <c r="VQB165"/>
      <c r="VQC165"/>
      <c r="VQD165"/>
      <c r="VQE165"/>
      <c r="VQF165"/>
      <c r="VQG165"/>
      <c r="VQH165"/>
      <c r="VQI165"/>
      <c r="VQJ165"/>
      <c r="VQK165"/>
      <c r="VQL165"/>
      <c r="VQM165"/>
      <c r="VQN165"/>
      <c r="VQO165"/>
      <c r="VQP165"/>
      <c r="VQQ165"/>
      <c r="VQR165"/>
      <c r="VQS165"/>
      <c r="VQT165"/>
      <c r="VQU165"/>
      <c r="VQV165"/>
      <c r="VQW165"/>
      <c r="VQX165"/>
      <c r="VQY165"/>
      <c r="VQZ165"/>
      <c r="VRA165"/>
      <c r="VRB165"/>
      <c r="VRC165"/>
      <c r="VRD165"/>
      <c r="VRE165"/>
      <c r="VRF165"/>
      <c r="VRG165"/>
      <c r="VRH165"/>
      <c r="VRI165"/>
      <c r="VRJ165"/>
      <c r="VRK165"/>
      <c r="VRL165"/>
      <c r="VRM165"/>
      <c r="VRN165"/>
      <c r="VRO165"/>
      <c r="VRP165"/>
      <c r="VRQ165"/>
      <c r="VRR165"/>
      <c r="VRS165"/>
      <c r="VRT165"/>
      <c r="VRU165"/>
      <c r="VRV165"/>
      <c r="VRW165"/>
      <c r="VRX165"/>
      <c r="VRY165"/>
      <c r="VRZ165"/>
      <c r="VSA165"/>
      <c r="VSB165"/>
      <c r="VSC165"/>
      <c r="VSD165"/>
      <c r="VSE165"/>
      <c r="VSF165"/>
      <c r="VSG165"/>
      <c r="VSH165"/>
      <c r="VSI165"/>
      <c r="VSJ165"/>
      <c r="VSK165"/>
      <c r="VSL165"/>
      <c r="VSM165"/>
      <c r="VSN165"/>
      <c r="VSO165"/>
      <c r="VSP165"/>
      <c r="VSQ165"/>
      <c r="VSR165"/>
      <c r="VSS165"/>
      <c r="VST165"/>
      <c r="VSU165"/>
      <c r="VSV165"/>
      <c r="VSW165"/>
      <c r="VSX165"/>
      <c r="VSY165"/>
      <c r="VSZ165"/>
      <c r="VTA165"/>
      <c r="VTB165"/>
      <c r="VTC165"/>
      <c r="VTD165"/>
      <c r="VTE165"/>
      <c r="VTF165"/>
      <c r="VTG165"/>
      <c r="VTH165"/>
      <c r="VTI165"/>
      <c r="VTJ165"/>
      <c r="VTK165"/>
      <c r="VTL165"/>
      <c r="VTM165"/>
      <c r="VTN165"/>
      <c r="VTO165"/>
      <c r="VTP165"/>
      <c r="VTQ165"/>
      <c r="VTR165"/>
      <c r="VTS165"/>
      <c r="VTT165"/>
      <c r="VTU165"/>
      <c r="VTV165"/>
      <c r="VTW165"/>
      <c r="VTX165"/>
      <c r="VTY165"/>
      <c r="VTZ165"/>
      <c r="VUA165"/>
      <c r="VUB165"/>
      <c r="VUC165"/>
      <c r="VUD165"/>
      <c r="VUE165"/>
      <c r="VUF165"/>
      <c r="VUG165"/>
      <c r="VUH165"/>
      <c r="VUI165"/>
      <c r="VUJ165"/>
      <c r="VUK165"/>
      <c r="VUL165"/>
      <c r="VUM165"/>
      <c r="VUN165"/>
      <c r="VUO165"/>
      <c r="VUP165"/>
      <c r="VUQ165"/>
      <c r="VUR165"/>
      <c r="VUS165"/>
      <c r="VUT165"/>
      <c r="VUU165"/>
      <c r="VUV165"/>
      <c r="VUW165"/>
      <c r="VUX165"/>
      <c r="VUY165"/>
      <c r="VUZ165"/>
      <c r="VVA165"/>
      <c r="VVB165"/>
      <c r="VVC165"/>
      <c r="VVD165"/>
      <c r="VVE165"/>
      <c r="VVF165"/>
      <c r="VVG165"/>
      <c r="VVH165"/>
      <c r="VVI165"/>
      <c r="VVJ165"/>
      <c r="VVK165"/>
      <c r="VVL165"/>
      <c r="VVM165"/>
      <c r="VVN165"/>
      <c r="VVO165"/>
      <c r="VVP165"/>
      <c r="VVQ165"/>
      <c r="VVR165"/>
      <c r="VVS165"/>
      <c r="VVT165"/>
      <c r="VVU165"/>
      <c r="VVV165"/>
      <c r="VVW165"/>
      <c r="VVX165"/>
      <c r="VVY165"/>
      <c r="VVZ165"/>
      <c r="VWA165"/>
      <c r="VWB165"/>
      <c r="VWC165"/>
      <c r="VWD165"/>
      <c r="VWE165"/>
      <c r="VWF165"/>
      <c r="VWG165"/>
      <c r="VWH165"/>
      <c r="VWI165"/>
      <c r="VWJ165"/>
      <c r="VWK165"/>
      <c r="VWL165"/>
      <c r="VWM165"/>
      <c r="VWN165"/>
      <c r="VWO165"/>
      <c r="VWP165"/>
      <c r="VWQ165"/>
      <c r="VWR165"/>
      <c r="VWS165"/>
      <c r="VWT165"/>
      <c r="VWU165"/>
      <c r="VWV165"/>
      <c r="VWW165"/>
      <c r="VWX165"/>
      <c r="VWY165"/>
      <c r="VWZ165"/>
      <c r="VXA165"/>
      <c r="VXB165"/>
      <c r="VXC165"/>
      <c r="VXD165"/>
      <c r="VXE165"/>
      <c r="VXF165"/>
      <c r="VXG165"/>
      <c r="VXH165"/>
      <c r="VXI165"/>
      <c r="VXJ165"/>
      <c r="VXK165"/>
      <c r="VXL165"/>
      <c r="VXM165"/>
      <c r="VXN165"/>
      <c r="VXO165"/>
      <c r="VXP165"/>
      <c r="VXQ165"/>
      <c r="VXR165"/>
      <c r="VXS165"/>
      <c r="VXT165"/>
      <c r="VXU165"/>
      <c r="VXV165"/>
      <c r="VXW165"/>
      <c r="VXX165"/>
      <c r="VXY165"/>
      <c r="VXZ165"/>
      <c r="VYA165"/>
      <c r="VYB165"/>
      <c r="VYC165"/>
      <c r="VYD165"/>
      <c r="VYE165"/>
      <c r="VYF165"/>
      <c r="VYG165"/>
      <c r="VYH165"/>
      <c r="VYI165"/>
      <c r="VYJ165"/>
      <c r="VYK165"/>
      <c r="VYL165"/>
      <c r="VYM165"/>
      <c r="VYN165"/>
      <c r="VYO165"/>
      <c r="VYP165"/>
      <c r="VYQ165"/>
      <c r="VYR165"/>
      <c r="VYS165"/>
      <c r="VYT165"/>
      <c r="VYU165"/>
      <c r="VYV165"/>
      <c r="VYW165"/>
      <c r="VYX165"/>
      <c r="VYY165"/>
      <c r="VYZ165"/>
      <c r="VZA165"/>
      <c r="VZB165"/>
      <c r="VZC165"/>
      <c r="VZD165"/>
      <c r="VZE165"/>
      <c r="VZF165"/>
      <c r="VZG165"/>
      <c r="VZH165"/>
      <c r="VZI165"/>
      <c r="VZJ165"/>
      <c r="VZK165"/>
      <c r="VZL165"/>
      <c r="VZM165"/>
      <c r="VZN165"/>
      <c r="VZO165"/>
      <c r="VZP165"/>
      <c r="VZQ165"/>
      <c r="VZR165"/>
      <c r="VZS165"/>
      <c r="VZT165"/>
      <c r="VZU165"/>
      <c r="VZV165"/>
      <c r="VZW165"/>
      <c r="VZX165"/>
      <c r="VZY165"/>
      <c r="VZZ165"/>
      <c r="WAA165"/>
      <c r="WAB165"/>
      <c r="WAC165"/>
      <c r="WAD165"/>
      <c r="WAE165"/>
      <c r="WAF165"/>
      <c r="WAG165"/>
      <c r="WAH165"/>
      <c r="WAI165"/>
      <c r="WAJ165"/>
      <c r="WAK165"/>
      <c r="WAL165"/>
      <c r="WAM165"/>
      <c r="WAN165"/>
      <c r="WAO165"/>
      <c r="WAP165"/>
      <c r="WAQ165"/>
      <c r="WAR165"/>
      <c r="WAS165"/>
      <c r="WAT165"/>
      <c r="WAU165"/>
      <c r="WAV165"/>
      <c r="WAW165"/>
      <c r="WAX165"/>
      <c r="WAY165"/>
      <c r="WAZ165"/>
      <c r="WBA165"/>
      <c r="WBB165"/>
      <c r="WBC165"/>
      <c r="WBD165"/>
      <c r="WBE165"/>
      <c r="WBF165"/>
      <c r="WBG165"/>
      <c r="WBH165"/>
      <c r="WBI165"/>
      <c r="WBJ165"/>
      <c r="WBK165"/>
      <c r="WBL165"/>
      <c r="WBM165"/>
      <c r="WBN165"/>
      <c r="WBO165"/>
      <c r="WBP165"/>
      <c r="WBQ165"/>
      <c r="WBR165"/>
      <c r="WBS165"/>
      <c r="WBT165"/>
      <c r="WBU165"/>
      <c r="WBV165"/>
      <c r="WBW165"/>
      <c r="WBX165"/>
      <c r="WBY165"/>
      <c r="WBZ165"/>
      <c r="WCA165"/>
      <c r="WCB165"/>
      <c r="WCC165"/>
      <c r="WCD165"/>
      <c r="WCE165"/>
      <c r="WCF165"/>
      <c r="WCG165"/>
      <c r="WCH165"/>
      <c r="WCI165"/>
      <c r="WCJ165"/>
      <c r="WCK165"/>
      <c r="WCL165"/>
      <c r="WCM165"/>
      <c r="WCN165"/>
      <c r="WCO165"/>
      <c r="WCP165"/>
      <c r="WCQ165"/>
      <c r="WCR165"/>
      <c r="WCS165"/>
      <c r="WCT165"/>
      <c r="WCU165"/>
      <c r="WCV165"/>
      <c r="WCW165"/>
      <c r="WCX165"/>
      <c r="WCY165"/>
      <c r="WCZ165"/>
      <c r="WDA165"/>
      <c r="WDB165"/>
      <c r="WDC165"/>
      <c r="WDD165"/>
      <c r="WDE165"/>
      <c r="WDF165"/>
      <c r="WDG165"/>
      <c r="WDH165"/>
      <c r="WDI165"/>
      <c r="WDJ165"/>
      <c r="WDK165"/>
      <c r="WDL165"/>
      <c r="WDM165"/>
      <c r="WDN165"/>
      <c r="WDO165"/>
      <c r="WDP165"/>
      <c r="WDQ165"/>
      <c r="WDR165"/>
      <c r="WDS165"/>
      <c r="WDT165"/>
      <c r="WDU165"/>
      <c r="WDV165"/>
      <c r="WDW165"/>
      <c r="WDX165"/>
      <c r="WDY165"/>
      <c r="WDZ165"/>
      <c r="WEA165"/>
      <c r="WEB165"/>
      <c r="WEC165"/>
      <c r="WED165"/>
      <c r="WEE165"/>
      <c r="WEF165"/>
      <c r="WEG165"/>
      <c r="WEH165"/>
      <c r="WEI165"/>
      <c r="WEJ165"/>
      <c r="WEK165"/>
      <c r="WEL165"/>
      <c r="WEM165"/>
      <c r="WEN165"/>
      <c r="WEO165"/>
      <c r="WEP165"/>
      <c r="WEQ165"/>
      <c r="WER165"/>
      <c r="WES165"/>
      <c r="WET165"/>
      <c r="WEU165"/>
      <c r="WEV165"/>
      <c r="WEW165"/>
      <c r="WEX165"/>
      <c r="WEY165"/>
      <c r="WEZ165"/>
      <c r="WFA165"/>
      <c r="WFB165"/>
      <c r="WFC165"/>
      <c r="WFD165"/>
      <c r="WFE165"/>
      <c r="WFF165"/>
      <c r="WFG165"/>
      <c r="WFH165"/>
      <c r="WFI165"/>
      <c r="WFJ165"/>
      <c r="WFK165"/>
      <c r="WFL165"/>
      <c r="WFM165"/>
      <c r="WFN165"/>
      <c r="WFO165"/>
      <c r="WFP165"/>
      <c r="WFQ165"/>
      <c r="WFR165"/>
      <c r="WFS165"/>
      <c r="WFT165"/>
      <c r="WFU165"/>
      <c r="WFV165"/>
      <c r="WFW165"/>
      <c r="WFX165"/>
      <c r="WFY165"/>
      <c r="WFZ165"/>
      <c r="WGA165"/>
      <c r="WGB165"/>
      <c r="WGC165"/>
      <c r="WGD165"/>
      <c r="WGE165"/>
      <c r="WGF165"/>
      <c r="WGG165"/>
      <c r="WGH165"/>
      <c r="WGI165"/>
      <c r="WGJ165"/>
      <c r="WGK165"/>
      <c r="WGL165"/>
      <c r="WGM165"/>
      <c r="WGN165"/>
      <c r="WGO165"/>
      <c r="WGP165"/>
      <c r="WGQ165"/>
      <c r="WGR165"/>
      <c r="WGS165"/>
      <c r="WGT165"/>
      <c r="WGU165"/>
      <c r="WGV165"/>
      <c r="WGW165"/>
      <c r="WGX165"/>
      <c r="WGY165"/>
      <c r="WGZ165"/>
      <c r="WHA165"/>
      <c r="WHB165"/>
      <c r="WHC165"/>
      <c r="WHD165"/>
      <c r="WHE165"/>
      <c r="WHF165"/>
      <c r="WHG165"/>
      <c r="WHH165"/>
      <c r="WHI165"/>
      <c r="WHJ165"/>
      <c r="WHK165"/>
      <c r="WHL165"/>
      <c r="WHM165"/>
      <c r="WHN165"/>
      <c r="WHO165"/>
      <c r="WHP165"/>
      <c r="WHQ165"/>
      <c r="WHR165"/>
      <c r="WHS165"/>
      <c r="WHT165"/>
      <c r="WHU165"/>
      <c r="WHV165"/>
      <c r="WHW165"/>
      <c r="WHX165"/>
      <c r="WHY165"/>
      <c r="WHZ165"/>
      <c r="WIA165"/>
      <c r="WIB165"/>
      <c r="WIC165"/>
      <c r="WID165"/>
      <c r="WIE165"/>
      <c r="WIF165"/>
      <c r="WIG165"/>
      <c r="WIH165"/>
      <c r="WII165"/>
      <c r="WIJ165"/>
      <c r="WIK165"/>
      <c r="WIL165"/>
      <c r="WIM165"/>
      <c r="WIN165"/>
      <c r="WIO165"/>
      <c r="WIP165"/>
      <c r="WIQ165"/>
      <c r="WIR165"/>
      <c r="WIS165"/>
      <c r="WIT165"/>
      <c r="WIU165"/>
      <c r="WIV165"/>
      <c r="WIW165"/>
      <c r="WIX165"/>
      <c r="WIY165"/>
      <c r="WIZ165"/>
      <c r="WJA165"/>
      <c r="WJB165"/>
      <c r="WJC165"/>
      <c r="WJD165"/>
      <c r="WJE165"/>
      <c r="WJF165"/>
      <c r="WJG165"/>
      <c r="WJH165"/>
      <c r="WJI165"/>
      <c r="WJJ165"/>
      <c r="WJK165"/>
      <c r="WJL165"/>
      <c r="WJM165"/>
      <c r="WJN165"/>
      <c r="WJO165"/>
      <c r="WJP165"/>
      <c r="WJQ165"/>
      <c r="WJR165"/>
      <c r="WJS165"/>
      <c r="WJT165"/>
      <c r="WJU165"/>
      <c r="WJV165"/>
      <c r="WJW165"/>
      <c r="WJX165"/>
      <c r="WJY165"/>
      <c r="WJZ165"/>
      <c r="WKA165"/>
      <c r="WKB165"/>
      <c r="WKC165"/>
      <c r="WKD165"/>
      <c r="WKE165"/>
      <c r="WKF165"/>
      <c r="WKG165"/>
      <c r="WKH165"/>
      <c r="WKI165"/>
      <c r="WKJ165"/>
      <c r="WKK165"/>
      <c r="WKL165"/>
      <c r="WKM165"/>
      <c r="WKN165"/>
      <c r="WKO165"/>
      <c r="WKP165"/>
      <c r="WKQ165"/>
      <c r="WKR165"/>
      <c r="WKS165"/>
      <c r="WKT165"/>
      <c r="WKU165"/>
      <c r="WKV165"/>
      <c r="WKW165"/>
      <c r="WKX165"/>
      <c r="WKY165"/>
      <c r="WKZ165"/>
      <c r="WLA165"/>
      <c r="WLB165"/>
      <c r="WLC165"/>
      <c r="WLD165"/>
      <c r="WLE165"/>
      <c r="WLF165"/>
      <c r="WLG165"/>
      <c r="WLH165"/>
      <c r="WLI165"/>
      <c r="WLJ165"/>
      <c r="WLK165"/>
      <c r="WLL165"/>
      <c r="WLM165"/>
      <c r="WLN165"/>
      <c r="WLO165"/>
      <c r="WLP165"/>
      <c r="WLQ165"/>
      <c r="WLR165"/>
      <c r="WLS165"/>
      <c r="WLT165"/>
      <c r="WLU165"/>
      <c r="WLV165"/>
      <c r="WLW165"/>
      <c r="WLX165"/>
      <c r="WLY165"/>
      <c r="WLZ165"/>
      <c r="WMA165"/>
      <c r="WMB165"/>
      <c r="WMC165"/>
      <c r="WMD165"/>
      <c r="WME165"/>
      <c r="WMF165"/>
      <c r="WMG165"/>
      <c r="WMH165"/>
      <c r="WMI165"/>
      <c r="WMJ165"/>
      <c r="WMK165"/>
      <c r="WML165"/>
      <c r="WMM165"/>
      <c r="WMN165"/>
      <c r="WMO165"/>
      <c r="WMP165"/>
      <c r="WMQ165"/>
      <c r="WMR165"/>
      <c r="WMS165"/>
      <c r="WMT165"/>
      <c r="WMU165"/>
      <c r="WMV165"/>
      <c r="WMW165"/>
      <c r="WMX165"/>
      <c r="WMY165"/>
      <c r="WMZ165"/>
      <c r="WNA165"/>
      <c r="WNB165"/>
      <c r="WNC165"/>
      <c r="WND165"/>
      <c r="WNE165"/>
      <c r="WNF165"/>
      <c r="WNG165"/>
      <c r="WNH165"/>
      <c r="WNI165"/>
      <c r="WNJ165"/>
      <c r="WNK165"/>
      <c r="WNL165"/>
      <c r="WNM165"/>
      <c r="WNN165"/>
      <c r="WNO165"/>
      <c r="WNP165"/>
      <c r="WNQ165"/>
      <c r="WNR165"/>
      <c r="WNS165"/>
      <c r="WNT165"/>
      <c r="WNU165"/>
      <c r="WNV165"/>
      <c r="WNW165"/>
      <c r="WNX165"/>
      <c r="WNY165"/>
      <c r="WNZ165"/>
      <c r="WOA165"/>
      <c r="WOB165"/>
      <c r="WOC165"/>
      <c r="WOD165"/>
      <c r="WOE165"/>
      <c r="WOF165"/>
      <c r="WOG165"/>
      <c r="WOH165"/>
      <c r="WOI165"/>
      <c r="WOJ165"/>
      <c r="WOK165"/>
      <c r="WOL165"/>
      <c r="WOM165"/>
      <c r="WON165"/>
      <c r="WOO165"/>
      <c r="WOP165"/>
      <c r="WOQ165"/>
      <c r="WOR165"/>
      <c r="WOS165"/>
      <c r="WOT165"/>
      <c r="WOU165"/>
      <c r="WOV165"/>
      <c r="WOW165"/>
      <c r="WOX165"/>
      <c r="WOY165"/>
      <c r="WOZ165"/>
      <c r="WPA165"/>
      <c r="WPB165"/>
      <c r="WPC165"/>
      <c r="WPD165"/>
      <c r="WPE165"/>
      <c r="WPF165"/>
      <c r="WPG165"/>
      <c r="WPH165"/>
      <c r="WPI165"/>
      <c r="WPJ165"/>
      <c r="WPK165"/>
      <c r="WPL165"/>
      <c r="WPM165"/>
      <c r="WPN165"/>
      <c r="WPO165"/>
      <c r="WPP165"/>
      <c r="WPQ165"/>
      <c r="WPR165"/>
      <c r="WPS165"/>
      <c r="WPT165"/>
      <c r="WPU165"/>
      <c r="WPV165"/>
      <c r="WPW165"/>
      <c r="WPX165"/>
      <c r="WPY165"/>
      <c r="WPZ165"/>
      <c r="WQA165"/>
      <c r="WQB165"/>
      <c r="WQC165"/>
      <c r="WQD165"/>
      <c r="WQE165"/>
      <c r="WQF165"/>
      <c r="WQG165"/>
      <c r="WQH165"/>
      <c r="WQI165"/>
      <c r="WQJ165"/>
      <c r="WQK165"/>
      <c r="WQL165"/>
      <c r="WQM165"/>
      <c r="WQN165"/>
      <c r="WQO165"/>
      <c r="WQP165"/>
      <c r="WQQ165"/>
      <c r="WQR165"/>
      <c r="WQS165"/>
      <c r="WQT165"/>
      <c r="WQU165"/>
      <c r="WQV165"/>
      <c r="WQW165"/>
      <c r="WQX165"/>
      <c r="WQY165"/>
      <c r="WQZ165"/>
      <c r="WRA165"/>
      <c r="WRB165"/>
      <c r="WRC165"/>
      <c r="WRD165"/>
      <c r="WRE165"/>
      <c r="WRF165"/>
      <c r="WRG165"/>
      <c r="WRH165"/>
      <c r="WRI165"/>
      <c r="WRJ165"/>
      <c r="WRK165"/>
      <c r="WRL165"/>
      <c r="WRM165"/>
      <c r="WRN165"/>
      <c r="WRO165"/>
      <c r="WRP165"/>
      <c r="WRQ165"/>
      <c r="WRR165"/>
      <c r="WRS165"/>
      <c r="WRT165"/>
      <c r="WRU165"/>
      <c r="WRV165"/>
      <c r="WRW165"/>
      <c r="WRX165"/>
      <c r="WRY165"/>
      <c r="WRZ165"/>
      <c r="WSA165"/>
      <c r="WSB165"/>
      <c r="WSC165"/>
      <c r="WSD165"/>
      <c r="WSE165"/>
      <c r="WSF165"/>
      <c r="WSG165"/>
      <c r="WSH165"/>
      <c r="WSI165"/>
      <c r="WSJ165"/>
      <c r="WSK165"/>
      <c r="WSL165"/>
      <c r="WSM165"/>
      <c r="WSN165"/>
      <c r="WSO165"/>
      <c r="WSP165"/>
      <c r="WSQ165"/>
      <c r="WSR165"/>
      <c r="WSS165"/>
      <c r="WST165"/>
      <c r="WSU165"/>
      <c r="WSV165"/>
      <c r="WSW165"/>
      <c r="WSX165"/>
      <c r="WSY165"/>
      <c r="WSZ165"/>
      <c r="WTA165"/>
      <c r="WTB165"/>
      <c r="WTC165"/>
      <c r="WTD165"/>
      <c r="WTE165"/>
      <c r="WTF165"/>
      <c r="WTG165"/>
      <c r="WTH165"/>
      <c r="WTI165"/>
      <c r="WTJ165"/>
      <c r="WTK165"/>
      <c r="WTL165"/>
      <c r="WTM165"/>
      <c r="WTN165"/>
      <c r="WTO165"/>
      <c r="WTP165"/>
      <c r="WTQ165"/>
      <c r="WTR165"/>
      <c r="WTS165"/>
      <c r="WTT165"/>
      <c r="WTU165"/>
      <c r="WTV165"/>
      <c r="WTW165"/>
      <c r="WTX165"/>
      <c r="WTY165"/>
      <c r="WTZ165"/>
      <c r="WUA165"/>
      <c r="WUB165"/>
      <c r="WUC165"/>
      <c r="WUD165"/>
      <c r="WUE165"/>
      <c r="WUF165"/>
      <c r="WUG165"/>
      <c r="WUH165"/>
      <c r="WUI165"/>
      <c r="WUJ165"/>
      <c r="WUK165"/>
      <c r="WUL165"/>
      <c r="WUM165"/>
      <c r="WUN165"/>
      <c r="WUO165"/>
      <c r="WUP165"/>
      <c r="WUQ165"/>
      <c r="WUR165"/>
      <c r="WUS165"/>
      <c r="WUT165"/>
      <c r="WUU165"/>
      <c r="WUV165"/>
      <c r="WUW165"/>
      <c r="WUX165"/>
      <c r="WUY165"/>
      <c r="WUZ165"/>
      <c r="WVA165"/>
      <c r="WVB165"/>
      <c r="WVC165"/>
      <c r="WVD165"/>
      <c r="WVE165"/>
      <c r="WVF165"/>
      <c r="WVG165"/>
      <c r="WVH165"/>
      <c r="WVI165"/>
      <c r="WVJ165"/>
      <c r="WVK165"/>
      <c r="WVL165"/>
      <c r="WVM165"/>
      <c r="WVN165"/>
      <c r="WVO165"/>
      <c r="WVP165"/>
      <c r="WVQ165"/>
      <c r="WVR165"/>
      <c r="WVS165"/>
      <c r="WVT165"/>
      <c r="WVU165"/>
      <c r="WVV165"/>
      <c r="WVW165"/>
      <c r="WVX165"/>
      <c r="WVY165"/>
      <c r="WVZ165"/>
      <c r="WWA165"/>
      <c r="WWB165"/>
      <c r="WWC165"/>
      <c r="WWD165"/>
      <c r="WWE165"/>
      <c r="WWF165"/>
      <c r="WWG165"/>
      <c r="WWH165"/>
      <c r="WWI165"/>
      <c r="WWJ165"/>
      <c r="WWK165"/>
      <c r="WWL165"/>
      <c r="WWM165"/>
      <c r="WWN165"/>
      <c r="WWO165"/>
      <c r="WWP165"/>
      <c r="WWQ165"/>
      <c r="WWR165"/>
      <c r="WWS165"/>
      <c r="WWT165"/>
      <c r="WWU165"/>
      <c r="WWV165"/>
      <c r="WWW165"/>
      <c r="WWX165"/>
      <c r="WWY165"/>
      <c r="WWZ165"/>
      <c r="WXA165"/>
      <c r="WXB165"/>
      <c r="WXC165"/>
      <c r="WXD165"/>
      <c r="WXE165"/>
      <c r="WXF165"/>
      <c r="WXG165"/>
      <c r="WXH165"/>
      <c r="WXI165"/>
      <c r="WXJ165"/>
      <c r="WXK165"/>
      <c r="WXL165"/>
      <c r="WXM165"/>
      <c r="WXN165"/>
      <c r="WXO165"/>
      <c r="WXP165"/>
      <c r="WXQ165"/>
      <c r="WXR165"/>
      <c r="WXS165"/>
      <c r="WXT165"/>
      <c r="WXU165"/>
      <c r="WXV165"/>
      <c r="WXW165"/>
      <c r="WXX165"/>
      <c r="WXY165"/>
      <c r="WXZ165"/>
      <c r="WYA165"/>
      <c r="WYB165"/>
      <c r="WYC165"/>
      <c r="WYD165"/>
      <c r="WYE165"/>
      <c r="WYF165"/>
      <c r="WYG165"/>
      <c r="WYH165"/>
      <c r="WYI165"/>
      <c r="WYJ165"/>
      <c r="WYK165"/>
      <c r="WYL165"/>
      <c r="WYM165"/>
      <c r="WYN165"/>
      <c r="WYO165"/>
      <c r="WYP165"/>
      <c r="WYQ165"/>
      <c r="WYR165"/>
      <c r="WYS165"/>
      <c r="WYT165"/>
      <c r="WYU165"/>
      <c r="WYV165"/>
      <c r="WYW165"/>
      <c r="WYX165"/>
      <c r="WYY165"/>
      <c r="WYZ165"/>
      <c r="WZA165"/>
      <c r="WZB165"/>
      <c r="WZC165"/>
      <c r="WZD165"/>
      <c r="WZE165"/>
      <c r="WZF165"/>
      <c r="WZG165"/>
      <c r="WZH165"/>
      <c r="WZI165"/>
      <c r="WZJ165"/>
      <c r="WZK165"/>
      <c r="WZL165"/>
      <c r="WZM165"/>
      <c r="WZN165"/>
      <c r="WZO165"/>
      <c r="WZP165"/>
      <c r="WZQ165"/>
      <c r="WZR165"/>
      <c r="WZS165"/>
      <c r="WZT165"/>
      <c r="WZU165"/>
      <c r="WZV165"/>
      <c r="WZW165"/>
      <c r="WZX165"/>
      <c r="WZY165"/>
      <c r="WZZ165"/>
      <c r="XAA165"/>
      <c r="XAB165"/>
      <c r="XAC165"/>
      <c r="XAD165"/>
      <c r="XAE165"/>
      <c r="XAF165"/>
      <c r="XAG165"/>
      <c r="XAH165"/>
      <c r="XAI165"/>
      <c r="XAJ165"/>
      <c r="XAK165"/>
      <c r="XAL165"/>
      <c r="XAM165"/>
      <c r="XAN165"/>
      <c r="XAO165"/>
      <c r="XAP165"/>
      <c r="XAQ165"/>
      <c r="XAR165"/>
      <c r="XAS165"/>
      <c r="XAT165"/>
      <c r="XAU165"/>
      <c r="XAV165"/>
      <c r="XAW165"/>
      <c r="XAX165"/>
      <c r="XAY165"/>
      <c r="XAZ165"/>
      <c r="XBA165"/>
      <c r="XBB165"/>
      <c r="XBC165"/>
      <c r="XBD165"/>
      <c r="XBE165"/>
      <c r="XBF165"/>
      <c r="XBG165"/>
      <c r="XBH165"/>
      <c r="XBI165"/>
      <c r="XBJ165"/>
      <c r="XBK165"/>
      <c r="XBL165"/>
      <c r="XBM165"/>
      <c r="XBN165"/>
      <c r="XBO165"/>
      <c r="XBP165"/>
      <c r="XBQ165"/>
      <c r="XBR165"/>
      <c r="XBS165"/>
      <c r="XBT165"/>
      <c r="XBU165"/>
      <c r="XBV165"/>
      <c r="XBW165"/>
      <c r="XBX165"/>
      <c r="XBY165"/>
      <c r="XBZ165"/>
      <c r="XCA165"/>
      <c r="XCB165"/>
      <c r="XCC165"/>
      <c r="XCD165"/>
      <c r="XCE165"/>
      <c r="XCF165"/>
      <c r="XCG165"/>
      <c r="XCH165"/>
      <c r="XCI165"/>
      <c r="XCJ165"/>
      <c r="XCK165"/>
      <c r="XCL165"/>
      <c r="XCM165"/>
      <c r="XCN165"/>
      <c r="XCO165"/>
      <c r="XCP165"/>
      <c r="XCQ165"/>
      <c r="XCR165"/>
      <c r="XCS165"/>
      <c r="XCT165"/>
      <c r="XCU165"/>
      <c r="XCV165"/>
      <c r="XCW165"/>
      <c r="XCX165"/>
      <c r="XCY165"/>
      <c r="XCZ165"/>
      <c r="XDA165"/>
      <c r="XDB165"/>
      <c r="XDC165"/>
      <c r="XDD165"/>
      <c r="XDE165"/>
      <c r="XDF165"/>
      <c r="XDG165"/>
      <c r="XDH165"/>
      <c r="XDI165"/>
      <c r="XDJ165"/>
      <c r="XDK165"/>
      <c r="XDL165"/>
      <c r="XDM165"/>
      <c r="XDN165"/>
      <c r="XDO165"/>
      <c r="XDP165"/>
      <c r="XDQ165"/>
      <c r="XDR165"/>
      <c r="XDS165"/>
      <c r="XDT165"/>
      <c r="XDU165"/>
      <c r="XDV165"/>
      <c r="XDW165"/>
      <c r="XDX165"/>
      <c r="XDY165"/>
      <c r="XDZ165"/>
      <c r="XEA165"/>
      <c r="XEB165"/>
      <c r="XEC165"/>
      <c r="XED165"/>
      <c r="XEE165"/>
      <c r="XEF165"/>
      <c r="XEG165"/>
      <c r="XEH165"/>
      <c r="XEI165"/>
      <c r="XEJ165"/>
      <c r="XEK165"/>
      <c r="XEL165"/>
      <c r="XEM165"/>
      <c r="XEN165"/>
      <c r="XEO165"/>
      <c r="XEP165"/>
      <c r="XEQ165"/>
      <c r="XER165"/>
      <c r="XES165"/>
      <c r="XET165"/>
      <c r="XEU165"/>
      <c r="XEV165"/>
    </row>
    <row r="166" spans="1:16376" ht="60" x14ac:dyDescent="0.25">
      <c r="B166" s="28" t="s">
        <v>852</v>
      </c>
      <c r="C166" s="6" t="s">
        <v>853</v>
      </c>
      <c r="D166" s="170"/>
      <c r="E166" s="171"/>
      <c r="F166" s="171"/>
      <c r="G166" s="171"/>
      <c r="H166" s="171"/>
      <c r="I166" s="171"/>
      <c r="J166" s="171"/>
      <c r="K166" s="171"/>
      <c r="L166" s="171"/>
      <c r="M166" s="171"/>
      <c r="N166" s="122"/>
      <c r="O166" s="71"/>
    </row>
    <row r="167" spans="1:16376" ht="30" x14ac:dyDescent="0.25">
      <c r="B167" s="83" t="s">
        <v>417</v>
      </c>
      <c r="C167" s="114" t="s">
        <v>108</v>
      </c>
      <c r="D167" s="2">
        <f>SUM(E167:L167)</f>
        <v>0</v>
      </c>
      <c r="E167" s="121">
        <v>0</v>
      </c>
      <c r="F167" s="121">
        <v>0</v>
      </c>
      <c r="G167" s="121">
        <v>0</v>
      </c>
      <c r="H167" s="121">
        <v>0</v>
      </c>
      <c r="I167" s="121">
        <v>0</v>
      </c>
      <c r="J167" s="121">
        <v>0</v>
      </c>
      <c r="K167" s="121">
        <v>0</v>
      </c>
      <c r="L167" s="121">
        <v>0</v>
      </c>
      <c r="M167" s="123">
        <v>0</v>
      </c>
      <c r="N167" s="111"/>
      <c r="O167" s="157" t="str">
        <f>IF(((D167=0)),"   ","Нужно заполнить пункт 14 текстовой части (изменения территориальной организации местного самоуправления...)")</f>
        <v xml:space="preserve">   </v>
      </c>
    </row>
    <row r="168" spans="1:16376" ht="30" x14ac:dyDescent="0.25">
      <c r="B168" s="83" t="s">
        <v>418</v>
      </c>
      <c r="C168" s="66" t="s">
        <v>251</v>
      </c>
      <c r="D168" s="2">
        <f>SUM(E168:L168)</f>
        <v>1</v>
      </c>
      <c r="E168" s="121">
        <v>0</v>
      </c>
      <c r="F168" s="121">
        <v>0</v>
      </c>
      <c r="G168" s="121">
        <v>1</v>
      </c>
      <c r="H168" s="121">
        <v>0</v>
      </c>
      <c r="I168" s="121">
        <v>0</v>
      </c>
      <c r="J168" s="121">
        <v>0</v>
      </c>
      <c r="K168" s="121">
        <v>0</v>
      </c>
      <c r="L168" s="121">
        <v>0</v>
      </c>
      <c r="M168" s="123">
        <v>0</v>
      </c>
      <c r="N168" s="111"/>
      <c r="O168" s="157" t="str">
        <f>IF(((D168=0)),"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row>
    <row r="169" spans="1:16376" ht="30" x14ac:dyDescent="0.25">
      <c r="B169" s="83" t="s">
        <v>419</v>
      </c>
      <c r="C169" s="84" t="s">
        <v>362</v>
      </c>
      <c r="D169" s="2">
        <f>SUM(E169:L169)</f>
        <v>0</v>
      </c>
      <c r="E169" s="121">
        <v>0</v>
      </c>
      <c r="F169" s="121">
        <v>0</v>
      </c>
      <c r="G169" s="121">
        <v>0</v>
      </c>
      <c r="H169" s="121">
        <v>0</v>
      </c>
      <c r="I169" s="121">
        <v>0</v>
      </c>
      <c r="J169" s="121">
        <v>0</v>
      </c>
      <c r="K169" s="121">
        <v>0</v>
      </c>
      <c r="L169" s="121">
        <v>0</v>
      </c>
      <c r="M169" s="123">
        <v>0</v>
      </c>
      <c r="N169" s="111"/>
      <c r="O169" s="157" t="str">
        <f>IF(((D169=0)),"   ","Нужно заполнить пункт 14 текстовой части (изменения территориальной организации местного самоуправления...)")</f>
        <v xml:space="preserve">   </v>
      </c>
    </row>
    <row r="170" spans="1:16376" ht="45" x14ac:dyDescent="0.25">
      <c r="B170" s="83" t="s">
        <v>420</v>
      </c>
      <c r="C170" s="86" t="s">
        <v>280</v>
      </c>
      <c r="D170" s="2">
        <f>SUM(E170:L170)</f>
        <v>0</v>
      </c>
      <c r="E170" s="121">
        <v>0</v>
      </c>
      <c r="F170" s="121">
        <v>0</v>
      </c>
      <c r="G170" s="121">
        <v>0</v>
      </c>
      <c r="H170" s="121">
        <v>0</v>
      </c>
      <c r="I170" s="121">
        <v>0</v>
      </c>
      <c r="J170" s="121">
        <v>0</v>
      </c>
      <c r="K170" s="121">
        <v>0</v>
      </c>
      <c r="L170" s="121">
        <v>0</v>
      </c>
      <c r="M170" s="123">
        <v>0</v>
      </c>
      <c r="N170" s="111"/>
      <c r="O170" s="157" t="str">
        <f>IF(((D170=0)),"   ","Нужно заполнить пункт 14 текстовой части (изменения территориальной организации местного самоуправления...)")</f>
        <v xml:space="preserve">   </v>
      </c>
    </row>
    <row r="171" spans="1:16376" s="48" customFormat="1" ht="30" x14ac:dyDescent="0.25">
      <c r="B171" s="28" t="s">
        <v>367</v>
      </c>
      <c r="C171" s="6" t="s">
        <v>618</v>
      </c>
      <c r="D171" s="170"/>
      <c r="E171" s="171"/>
      <c r="F171" s="171"/>
      <c r="G171" s="171"/>
      <c r="H171" s="171"/>
      <c r="I171" s="171"/>
      <c r="J171" s="171"/>
      <c r="K171" s="171"/>
      <c r="L171" s="171"/>
      <c r="M171" s="171"/>
      <c r="N171" s="122"/>
      <c r="O171" s="235"/>
    </row>
    <row r="172" spans="1:16376" s="48" customFormat="1" ht="45" x14ac:dyDescent="0.25">
      <c r="B172" s="79" t="s">
        <v>4</v>
      </c>
      <c r="C172" s="76" t="s">
        <v>441</v>
      </c>
      <c r="D172" s="2">
        <f>SUM(E172:L172)</f>
        <v>65</v>
      </c>
      <c r="E172" s="2">
        <f>E$11-E173</f>
        <v>11</v>
      </c>
      <c r="F172" s="2">
        <f t="shared" ref="F172:M172" si="11">F$11-F173</f>
        <v>4</v>
      </c>
      <c r="G172" s="2">
        <f t="shared" si="11"/>
        <v>47</v>
      </c>
      <c r="H172" s="2">
        <f t="shared" si="11"/>
        <v>0</v>
      </c>
      <c r="I172" s="2">
        <f t="shared" si="11"/>
        <v>3</v>
      </c>
      <c r="J172" s="2">
        <f t="shared" si="11"/>
        <v>0</v>
      </c>
      <c r="K172" s="2">
        <f t="shared" si="11"/>
        <v>0</v>
      </c>
      <c r="L172" s="2">
        <f t="shared" si="11"/>
        <v>0</v>
      </c>
      <c r="M172" s="2">
        <f t="shared" si="11"/>
        <v>1</v>
      </c>
      <c r="N172" s="111"/>
      <c r="O172" s="111"/>
    </row>
    <row r="173" spans="1:16376" s="48" customFormat="1" ht="45" x14ac:dyDescent="0.25">
      <c r="B173" s="83" t="s">
        <v>442</v>
      </c>
      <c r="C173" s="192" t="s">
        <v>893</v>
      </c>
      <c r="D173" s="2">
        <f>SUM(E173:L173)</f>
        <v>0</v>
      </c>
      <c r="E173" s="121">
        <v>0</v>
      </c>
      <c r="F173" s="121">
        <v>0</v>
      </c>
      <c r="G173" s="121">
        <v>0</v>
      </c>
      <c r="H173" s="121">
        <v>0</v>
      </c>
      <c r="I173" s="121">
        <v>0</v>
      </c>
      <c r="J173" s="121">
        <v>0</v>
      </c>
      <c r="K173" s="121">
        <v>0</v>
      </c>
      <c r="L173" s="121">
        <v>0</v>
      </c>
      <c r="M173" s="123">
        <v>0</v>
      </c>
      <c r="N173" s="153" t="str">
        <f>IF((D173&lt;=D$11)*AND(E173&lt;=E$11)*AND(F173&lt;=F$11)*AND(G173&lt;=G$11)*AND(H173&lt;=H$11)*AND(I173&lt;=I$11)*AND(J173&lt;=J$11)*AND(K173&lt;=K$11)*AND(L173&lt;=L$11)*AND(M173&lt;=M$11),"Выполнено","ПРОВЕРИТЬ (таких муниципальных образований не может быть больше их общего числа)")</f>
        <v>Выполнено</v>
      </c>
      <c r="O173" s="157" t="str">
        <f>IF(((D173=0)),"   ","Нужно заполнить пункт 16 текстовой части (муниципальные образования, не имеющие действующих уставов...)")</f>
        <v xml:space="preserve">   </v>
      </c>
    </row>
    <row r="174" spans="1:16376" s="48" customFormat="1" ht="30" x14ac:dyDescent="0.25">
      <c r="B174" s="25" t="s">
        <v>368</v>
      </c>
      <c r="C174" s="13" t="s">
        <v>233</v>
      </c>
      <c r="D174" s="170"/>
      <c r="E174" s="171"/>
      <c r="F174" s="171"/>
      <c r="G174" s="171"/>
      <c r="H174" s="171"/>
      <c r="I174" s="171"/>
      <c r="J174" s="171"/>
      <c r="K174" s="171"/>
      <c r="L174" s="171"/>
      <c r="M174" s="171"/>
      <c r="N174" s="122"/>
      <c r="O174" s="71"/>
    </row>
    <row r="175" spans="1:16376" s="48" customFormat="1" x14ac:dyDescent="0.25">
      <c r="B175" s="25" t="s">
        <v>38</v>
      </c>
      <c r="C175" s="41" t="s">
        <v>272</v>
      </c>
      <c r="D175" s="2">
        <f t="shared" ref="D175:D180" si="12">SUM(E175:L175)</f>
        <v>53</v>
      </c>
      <c r="E175" s="146"/>
      <c r="F175" s="125">
        <v>4</v>
      </c>
      <c r="G175" s="125">
        <v>46</v>
      </c>
      <c r="H175" s="125">
        <v>0</v>
      </c>
      <c r="I175" s="125">
        <v>3</v>
      </c>
      <c r="J175" s="125">
        <v>0</v>
      </c>
      <c r="K175" s="146"/>
      <c r="L175" s="125">
        <v>0</v>
      </c>
      <c r="M175" s="125">
        <v>1</v>
      </c>
      <c r="N175" s="153" t="str">
        <f>IF((D175&lt;=D$11)*AND(E175=0)*AND(F175&lt;=F$11)*AND(G175&lt;=G$11)*AND(H175&lt;=H$11)*AND(I175&lt;=I$11)*AND(J175&lt;=J$11)*AND(K175=0)*AND(L175&lt;=L$11)*AND(M175&lt;=M$11),"Выполнено","ПРОВЕРИТЬ (муниципальных образований с генпланами не может быть больше их общего числа; в муниципальных и внутригородских районах генпланы вообще не принимаются)")</f>
        <v>Выполнено</v>
      </c>
      <c r="O175" s="111"/>
    </row>
    <row r="176" spans="1:16376" s="48" customFormat="1" x14ac:dyDescent="0.25">
      <c r="B176" s="25" t="s">
        <v>39</v>
      </c>
      <c r="C176" s="41" t="s">
        <v>273</v>
      </c>
      <c r="D176" s="2">
        <f t="shared" si="12"/>
        <v>11</v>
      </c>
      <c r="E176" s="125">
        <v>11</v>
      </c>
      <c r="F176" s="146"/>
      <c r="G176" s="146"/>
      <c r="H176" s="125">
        <v>0</v>
      </c>
      <c r="I176" s="125">
        <v>0</v>
      </c>
      <c r="J176" s="146"/>
      <c r="K176" s="146"/>
      <c r="L176" s="125">
        <v>0</v>
      </c>
      <c r="M176" s="125">
        <v>0</v>
      </c>
      <c r="N176" s="153" t="str">
        <f>IF((D176&lt;=D$11)*AND(E176&lt;=E$11)*AND(F176=0)*AND(G176=0)*AND(H176&lt;=H$11)*AND(I176&lt;=I$11)*AND(J176=0)*AND(K176=0)*AND(L176&lt;=L$11)*AND(M176&lt;=M$11),"Выполнено","ПРОВЕРИТЬ (муниципальных образований со схемами терпланирования не может быть больше их числа, в поселениях они не принимаются вообще, в муниципальных и городских округах могут быть крайне редко как следствие преобразований)")</f>
        <v>Выполнено</v>
      </c>
      <c r="O176" s="157" t="str">
        <f>IF(((H176+I176=0)),"   ","Подсказка - у городских и муниципальных округов обычно не бывает СТП, исключение - если она принималась ранее районом и осталась при преобразовании)")</f>
        <v xml:space="preserve">   </v>
      </c>
    </row>
    <row r="177" spans="1:15" s="48" customFormat="1" x14ac:dyDescent="0.25">
      <c r="B177" s="25" t="s">
        <v>40</v>
      </c>
      <c r="C177" s="13" t="s">
        <v>231</v>
      </c>
      <c r="D177" s="2">
        <f t="shared" si="12"/>
        <v>58</v>
      </c>
      <c r="E177" s="125">
        <v>5</v>
      </c>
      <c r="F177" s="125">
        <v>4</v>
      </c>
      <c r="G177" s="125">
        <v>46</v>
      </c>
      <c r="H177" s="125">
        <v>0</v>
      </c>
      <c r="I177" s="125">
        <v>3</v>
      </c>
      <c r="J177" s="125">
        <v>0</v>
      </c>
      <c r="K177" s="123">
        <v>0</v>
      </c>
      <c r="L177" s="123">
        <v>0</v>
      </c>
      <c r="M177" s="123">
        <v>1</v>
      </c>
      <c r="N177" s="153" t="str">
        <f>IF((D177&lt;=D$11)*AND(E177&lt;=E$11)*AND(F177&lt;=F$11)*AND(G177&lt;=G$11)*AND(H177&lt;=H$11)*AND(I177&lt;=I$11)*AND(J177&lt;=J$11)*AND(K177&lt;=K$11)*AND(L177&lt;=L$11)*AND(M177&lt;=M$11),"Выполнено","ПРОВЕРИТЬ (таких муниципальных образований не может быть больше их общего числа)")</f>
        <v>Выполнено</v>
      </c>
      <c r="O177" s="157" t="str">
        <f>IF(((E177+K177=0)),"   ","Подсказка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f>
        <v>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v>
      </c>
    </row>
    <row r="178" spans="1:15" s="48" customFormat="1" x14ac:dyDescent="0.25">
      <c r="B178" s="25" t="s">
        <v>619</v>
      </c>
      <c r="C178" s="13" t="s">
        <v>232</v>
      </c>
      <c r="D178" s="2">
        <f t="shared" si="12"/>
        <v>58</v>
      </c>
      <c r="E178" s="125">
        <v>5</v>
      </c>
      <c r="F178" s="125">
        <v>4</v>
      </c>
      <c r="G178" s="125">
        <v>46</v>
      </c>
      <c r="H178" s="125">
        <v>0</v>
      </c>
      <c r="I178" s="125">
        <v>3</v>
      </c>
      <c r="J178" s="125">
        <v>0</v>
      </c>
      <c r="K178" s="123">
        <v>0</v>
      </c>
      <c r="L178" s="123">
        <v>0</v>
      </c>
      <c r="M178" s="123">
        <v>0</v>
      </c>
      <c r="N178" s="153" t="str">
        <f>IF((D178&lt;=D$11)*AND(E178&lt;=E$11)*AND(F178&lt;=F$11)*AND(G178&lt;=G$11)*AND(H178&lt;=H$11)*AND(I178&lt;=I$11)*AND(J178&lt;=J$11)*AND(K178&lt;=K$11)*AND(L178&lt;=L$11)*AND(M178&lt;=M$11),"Выполнено","ПРОВЕРИТЬ (таких муниципальных образований не может быть больше их общего числа)")</f>
        <v>Выполнено</v>
      </c>
      <c r="O178" s="157" t="str">
        <f>IF(((E178=0)),"   ","Подсказка - правила благоустройства обычно (за редкими исключениями) не принимаются в муниципальных районах, возможна ошибка)")</f>
        <v>Подсказка - правила благоустройства обычно (за редкими исключениями) не принимаются в муниципальных районах, возможна ошибка)</v>
      </c>
    </row>
    <row r="179" spans="1:15" s="48" customFormat="1" ht="45" x14ac:dyDescent="0.25">
      <c r="B179" s="25" t="s">
        <v>620</v>
      </c>
      <c r="C179" s="76" t="s">
        <v>621</v>
      </c>
      <c r="D179" s="2">
        <f t="shared" si="12"/>
        <v>0</v>
      </c>
      <c r="E179" s="122"/>
      <c r="F179" s="122"/>
      <c r="G179" s="125">
        <v>0</v>
      </c>
      <c r="H179" s="122"/>
      <c r="I179" s="122"/>
      <c r="J179" s="122"/>
      <c r="K179" s="122"/>
      <c r="L179" s="122"/>
      <c r="M179" s="143"/>
      <c r="N179" s="153" t="str">
        <f>IF((G179&lt;=G$11),"Выполнено","ПРОВЕРИТЬ (таких сельских поселений не может быть больше их общего числа)")</f>
        <v>Выполнено</v>
      </c>
      <c r="O179" s="111"/>
    </row>
    <row r="180" spans="1:15" s="48" customFormat="1" ht="45" x14ac:dyDescent="0.25">
      <c r="B180" s="83" t="s">
        <v>308</v>
      </c>
      <c r="C180" s="114" t="s">
        <v>738</v>
      </c>
      <c r="D180" s="2">
        <f t="shared" si="12"/>
        <v>64</v>
      </c>
      <c r="E180" s="121">
        <v>11</v>
      </c>
      <c r="F180" s="123">
        <v>4</v>
      </c>
      <c r="G180" s="123">
        <v>46</v>
      </c>
      <c r="H180" s="121">
        <v>0</v>
      </c>
      <c r="I180" s="121">
        <v>3</v>
      </c>
      <c r="J180" s="121">
        <v>0</v>
      </c>
      <c r="K180" s="123">
        <v>0</v>
      </c>
      <c r="L180" s="123">
        <v>0</v>
      </c>
      <c r="M180" s="123">
        <v>1</v>
      </c>
      <c r="N180" s="153" t="str">
        <f>IF((D180&lt;=D$11)*AND(E180&lt;=E$11)*AND(F180&lt;=F$11)*AND(G180&lt;=G$11)*AND(H180&lt;=H$11)*AND(I180&lt;=I$11)*AND(J180&lt;=J$11)*AND(K180&lt;=K$11)*AND(L180&lt;=L$11)*AND(M180=M$11),"Выполнено","ПРОВЕРИТЬ (таких муниципальных образований не может быть больше их общего числа, в адм.центрах субъектов РФ такая оценка осуществляется всегда)")</f>
        <v>Выполнено</v>
      </c>
      <c r="O180" s="157" t="str">
        <f>IF(((E180+H180+I180+J180=0)),"   ","Нужно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f>
        <v>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v>
      </c>
    </row>
    <row r="181" spans="1:15" s="48" customFormat="1" ht="45" x14ac:dyDescent="0.25">
      <c r="A181" s="19"/>
      <c r="B181" s="233" t="s">
        <v>1158</v>
      </c>
      <c r="C181" s="272" t="s">
        <v>1556</v>
      </c>
      <c r="D181" s="2">
        <f>SUM(E181:L181)</f>
        <v>21</v>
      </c>
      <c r="E181" s="123">
        <v>6</v>
      </c>
      <c r="F181" s="123">
        <v>3</v>
      </c>
      <c r="G181" s="123">
        <v>9</v>
      </c>
      <c r="H181" s="123">
        <v>0</v>
      </c>
      <c r="I181" s="123">
        <v>3</v>
      </c>
      <c r="J181" s="123">
        <v>0</v>
      </c>
      <c r="K181" s="123">
        <v>0</v>
      </c>
      <c r="L181" s="123">
        <v>0</v>
      </c>
      <c r="M181" s="123">
        <v>1</v>
      </c>
      <c r="N181" s="153" t="str">
        <f>IF((D181&lt;=D$11)*AND(E181&lt;=E$11)*AND(F181&lt;=F$11)*AND(G181&lt;=G$11)*AND(H181&lt;=H$11)*AND(I181&lt;=I$11)*AND(J181&lt;=J$11)*AND(K181&lt;=K$11)*AND(L181&lt;=L$11)*AND(M181&lt;=M$11),"Выполнено","ПРОВЕРИТЬ (таких муниципальных образований не может быть больше их общего числа)")</f>
        <v>Выполнено</v>
      </c>
      <c r="O181" s="157" t="str">
        <f>IF(((E181=0)),"   ","Обратить внимание - правила благоустройства обычно (за редкими исключениями) не принимаются в муниципальных районах, возможна ошибка)")</f>
        <v>Обратить внимание - правила благоустройства обычно (за редкими исключениями) не принимаются в муниципальных районах, возможна ошибка)</v>
      </c>
    </row>
    <row r="182" spans="1:15" s="19" customFormat="1" x14ac:dyDescent="0.25">
      <c r="B182" s="231" t="s">
        <v>373</v>
      </c>
      <c r="C182" s="6" t="s">
        <v>400</v>
      </c>
      <c r="D182" s="170"/>
      <c r="E182" s="171"/>
      <c r="F182" s="171"/>
      <c r="G182" s="171"/>
      <c r="H182" s="171"/>
      <c r="I182" s="171"/>
      <c r="J182" s="171"/>
      <c r="K182" s="171"/>
      <c r="L182" s="171"/>
      <c r="M182" s="171"/>
      <c r="N182" s="122"/>
      <c r="O182" s="235"/>
    </row>
    <row r="183" spans="1:15" s="19" customFormat="1" ht="30" x14ac:dyDescent="0.25">
      <c r="B183" s="79" t="s">
        <v>17</v>
      </c>
      <c r="C183" s="76" t="s">
        <v>445</v>
      </c>
      <c r="D183" s="2">
        <f t="shared" ref="D183:D207" si="13">SUM(E183:L183)</f>
        <v>65</v>
      </c>
      <c r="E183" s="123">
        <v>11</v>
      </c>
      <c r="F183" s="123">
        <v>5</v>
      </c>
      <c r="G183" s="123">
        <v>46</v>
      </c>
      <c r="H183" s="123">
        <v>0</v>
      </c>
      <c r="I183" s="123">
        <v>3</v>
      </c>
      <c r="J183" s="123">
        <v>0</v>
      </c>
      <c r="K183" s="123">
        <v>0</v>
      </c>
      <c r="L183" s="123">
        <v>0</v>
      </c>
      <c r="M183" s="123">
        <v>1</v>
      </c>
      <c r="N183" s="115"/>
      <c r="O183" s="157" t="str">
        <f>IF(((D183=D13)*AND(E183=E13)*AND(F183=F13)*AND(G183=G13)*AND(H183=H13)*AND(I183=I13)*AND(J183=J13)*AND(K183=K13)*AND(L183=L13)*AND(M183=M13)),"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184" spans="1:15" s="19" customFormat="1" ht="30" x14ac:dyDescent="0.25">
      <c r="B184" s="286" t="s">
        <v>443</v>
      </c>
      <c r="C184" s="197" t="s">
        <v>446</v>
      </c>
      <c r="D184" s="2">
        <f t="shared" si="13"/>
        <v>65</v>
      </c>
      <c r="E184" s="125">
        <v>11</v>
      </c>
      <c r="F184" s="125">
        <v>5</v>
      </c>
      <c r="G184" s="125">
        <v>46</v>
      </c>
      <c r="H184" s="125">
        <v>0</v>
      </c>
      <c r="I184" s="125">
        <v>3</v>
      </c>
      <c r="J184" s="125">
        <v>0</v>
      </c>
      <c r="K184" s="125">
        <v>0</v>
      </c>
      <c r="L184" s="125">
        <v>0</v>
      </c>
      <c r="M184" s="123">
        <v>1</v>
      </c>
      <c r="N184" s="153" t="str">
        <f>IF((D184&lt;=D183)*AND(E184&lt;=E183)*AND(F184&lt;=F183)*AND(G184&lt;=G183)*AND(H184&lt;=H183)*AND(I184&lt;=I183)*AND(J184&lt;=J183)*AND(K184&lt;=K183)*AND(L184&lt;=L183)*AND(M184&lt;=M183),"Выполнено","ПРОВЕРИТЬ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184" s="157" t="str">
        <f>IF(((D184=D183)*AND(E184=E183)*AND(F184=F183)*AND(G184=G183)*AND(H184=H183)*AND(I184=I183)*AND(J184=J183)*AND(K184=K183)*AND(L184=L183)*AND(M184=M183)),"   ","Подсказка - если местные бюджеты приняты везде, значения в этой строке будут совпадать с предыдущей.")</f>
        <v xml:space="preserve">   </v>
      </c>
    </row>
    <row r="185" spans="1:15" s="19" customFormat="1" ht="30" x14ac:dyDescent="0.25">
      <c r="B185" s="233" t="s">
        <v>374</v>
      </c>
      <c r="C185" s="59" t="s">
        <v>447</v>
      </c>
      <c r="D185" s="2">
        <f t="shared" si="13"/>
        <v>65</v>
      </c>
      <c r="E185" s="124">
        <f t="shared" ref="E185:M185" si="14">SUM(E186:E195)</f>
        <v>11</v>
      </c>
      <c r="F185" s="124">
        <f t="shared" si="14"/>
        <v>5</v>
      </c>
      <c r="G185" s="124">
        <f t="shared" si="14"/>
        <v>46</v>
      </c>
      <c r="H185" s="124">
        <f t="shared" si="14"/>
        <v>0</v>
      </c>
      <c r="I185" s="124">
        <f t="shared" si="14"/>
        <v>3</v>
      </c>
      <c r="J185" s="124">
        <f t="shared" si="14"/>
        <v>0</v>
      </c>
      <c r="K185" s="124">
        <f t="shared" si="14"/>
        <v>0</v>
      </c>
      <c r="L185" s="124">
        <f t="shared" si="14"/>
        <v>0</v>
      </c>
      <c r="M185" s="124">
        <f t="shared" si="14"/>
        <v>1</v>
      </c>
      <c r="N185" s="153" t="str">
        <f>IF((D185=D184)*AND(E185=E184)*AND(F185=F184)*AND(G185=G184)*AND(H185=H184)*AND(I185=I184)*AND(J185=J184)*AND(K185=K184)*AND(L185=L184)*AND(M185=M184),"Выполнено","ПРОВЕРИТЬ (этот показатель считается по принятым местным бюджетам)")</f>
        <v>Выполнено</v>
      </c>
      <c r="O185" s="116"/>
    </row>
    <row r="186" spans="1:15" s="19" customFormat="1" x14ac:dyDescent="0.25">
      <c r="B186" s="55" t="s">
        <v>444</v>
      </c>
      <c r="C186" s="195" t="s">
        <v>359</v>
      </c>
      <c r="D186" s="2">
        <f t="shared" si="13"/>
        <v>0</v>
      </c>
      <c r="E186" s="121">
        <v>0</v>
      </c>
      <c r="F186" s="121">
        <v>0</v>
      </c>
      <c r="G186" s="121">
        <v>0</v>
      </c>
      <c r="H186" s="121">
        <v>0</v>
      </c>
      <c r="I186" s="121">
        <v>0</v>
      </c>
      <c r="J186" s="121">
        <v>0</v>
      </c>
      <c r="K186" s="121">
        <v>0</v>
      </c>
      <c r="L186" s="121">
        <v>0</v>
      </c>
      <c r="M186" s="123">
        <v>0</v>
      </c>
      <c r="N186" s="116"/>
      <c r="O186" s="157" t="str">
        <f>IF(((D186=0)),"   ","Нужно заполнить пункт 18 текстовой части")</f>
        <v xml:space="preserve">   </v>
      </c>
    </row>
    <row r="187" spans="1:15" s="19" customFormat="1" x14ac:dyDescent="0.25">
      <c r="B187" s="55" t="s">
        <v>898</v>
      </c>
      <c r="C187" s="195" t="s">
        <v>900</v>
      </c>
      <c r="D187" s="2">
        <f t="shared" si="13"/>
        <v>0</v>
      </c>
      <c r="E187" s="121">
        <v>0</v>
      </c>
      <c r="F187" s="121">
        <v>0</v>
      </c>
      <c r="G187" s="125">
        <v>0</v>
      </c>
      <c r="H187" s="121">
        <v>0</v>
      </c>
      <c r="I187" s="121">
        <v>0</v>
      </c>
      <c r="J187" s="121">
        <v>0</v>
      </c>
      <c r="K187" s="123">
        <v>0</v>
      </c>
      <c r="L187" s="123">
        <v>0</v>
      </c>
      <c r="M187" s="123">
        <v>0</v>
      </c>
      <c r="N187" s="116"/>
      <c r="O187" s="157" t="str">
        <f>IF(((D187-G187-K187-L187=0)),"   ","Нужно заполнить пункт 18 текстовой части")</f>
        <v xml:space="preserve">   </v>
      </c>
    </row>
    <row r="188" spans="1:15" s="19" customFormat="1" x14ac:dyDescent="0.25">
      <c r="B188" s="55" t="s">
        <v>899</v>
      </c>
      <c r="C188" s="195" t="s">
        <v>901</v>
      </c>
      <c r="D188" s="2">
        <f t="shared" si="13"/>
        <v>0</v>
      </c>
      <c r="E188" s="121">
        <v>0</v>
      </c>
      <c r="F188" s="121">
        <v>0</v>
      </c>
      <c r="G188" s="125">
        <v>0</v>
      </c>
      <c r="H188" s="121">
        <v>0</v>
      </c>
      <c r="I188" s="121">
        <v>0</v>
      </c>
      <c r="J188" s="121">
        <v>0</v>
      </c>
      <c r="K188" s="123">
        <v>0</v>
      </c>
      <c r="L188" s="123">
        <v>0</v>
      </c>
      <c r="M188" s="123">
        <v>0</v>
      </c>
      <c r="N188" s="116"/>
      <c r="O188" s="157" t="str">
        <f>IF(((D188-G188-K188-L188=0)),"   ","Нужно заполнить пункт 18 текстовой части")</f>
        <v xml:space="preserve">   </v>
      </c>
    </row>
    <row r="189" spans="1:15" s="19" customFormat="1" x14ac:dyDescent="0.25">
      <c r="B189" s="55" t="s">
        <v>902</v>
      </c>
      <c r="C189" s="195" t="s">
        <v>903</v>
      </c>
      <c r="D189" s="2">
        <f t="shared" si="13"/>
        <v>1</v>
      </c>
      <c r="E189" s="121">
        <v>0</v>
      </c>
      <c r="F189" s="121">
        <v>0</v>
      </c>
      <c r="G189" s="125">
        <v>1</v>
      </c>
      <c r="H189" s="121">
        <v>0</v>
      </c>
      <c r="I189" s="121">
        <v>0</v>
      </c>
      <c r="J189" s="121">
        <v>0</v>
      </c>
      <c r="K189" s="123">
        <v>0</v>
      </c>
      <c r="L189" s="123">
        <v>0</v>
      </c>
      <c r="M189" s="123">
        <v>0</v>
      </c>
      <c r="N189" s="116"/>
      <c r="O189" s="157" t="str">
        <f>IF(((D189-G189-K189-L189=0)),"   ","Нужно заполнить пункт 18 текстовой части")</f>
        <v xml:space="preserve">   </v>
      </c>
    </row>
    <row r="190" spans="1:15" s="19" customFormat="1" x14ac:dyDescent="0.25">
      <c r="B190" s="233" t="s">
        <v>904</v>
      </c>
      <c r="C190" s="197" t="s">
        <v>906</v>
      </c>
      <c r="D190" s="2">
        <f t="shared" si="13"/>
        <v>19</v>
      </c>
      <c r="E190" s="123">
        <v>0</v>
      </c>
      <c r="F190" s="123">
        <v>0</v>
      </c>
      <c r="G190" s="123">
        <v>19</v>
      </c>
      <c r="H190" s="123">
        <v>0</v>
      </c>
      <c r="I190" s="123">
        <v>0</v>
      </c>
      <c r="J190" s="123">
        <v>0</v>
      </c>
      <c r="K190" s="123">
        <v>0</v>
      </c>
      <c r="L190" s="123">
        <v>0</v>
      </c>
      <c r="M190" s="123">
        <v>0</v>
      </c>
      <c r="N190" s="116"/>
      <c r="O190" s="116"/>
    </row>
    <row r="191" spans="1:15" s="19" customFormat="1" x14ac:dyDescent="0.25">
      <c r="B191" s="233" t="s">
        <v>905</v>
      </c>
      <c r="C191" s="197" t="s">
        <v>907</v>
      </c>
      <c r="D191" s="2">
        <f t="shared" si="13"/>
        <v>12</v>
      </c>
      <c r="E191" s="123">
        <v>0</v>
      </c>
      <c r="F191" s="123">
        <v>1</v>
      </c>
      <c r="G191" s="123">
        <v>11</v>
      </c>
      <c r="H191" s="123">
        <v>0</v>
      </c>
      <c r="I191" s="123">
        <v>0</v>
      </c>
      <c r="J191" s="123">
        <v>0</v>
      </c>
      <c r="K191" s="123">
        <v>0</v>
      </c>
      <c r="L191" s="123">
        <v>0</v>
      </c>
      <c r="M191" s="123">
        <v>0</v>
      </c>
      <c r="N191" s="116"/>
      <c r="O191" s="116"/>
    </row>
    <row r="192" spans="1:15" s="19" customFormat="1" x14ac:dyDescent="0.25">
      <c r="B192" s="55" t="s">
        <v>913</v>
      </c>
      <c r="C192" s="195" t="s">
        <v>908</v>
      </c>
      <c r="D192" s="2">
        <f t="shared" si="13"/>
        <v>19</v>
      </c>
      <c r="E192" s="125">
        <v>1</v>
      </c>
      <c r="F192" s="125">
        <v>3</v>
      </c>
      <c r="G192" s="121">
        <v>15</v>
      </c>
      <c r="H192" s="125">
        <v>0</v>
      </c>
      <c r="I192" s="125">
        <v>0</v>
      </c>
      <c r="J192" s="125">
        <v>0</v>
      </c>
      <c r="K192" s="125">
        <v>0</v>
      </c>
      <c r="L192" s="125">
        <v>0</v>
      </c>
      <c r="M192" s="123">
        <v>0</v>
      </c>
      <c r="N192" s="116"/>
      <c r="O192" s="157" t="str">
        <f>IF(((G192=0)),"   ","Нужно заполнить пункт 18 текстовой части")</f>
        <v>Нужно заполнить пункт 18 текстовой части</v>
      </c>
    </row>
    <row r="193" spans="2:15" s="19" customFormat="1" x14ac:dyDescent="0.25">
      <c r="B193" s="55" t="s">
        <v>914</v>
      </c>
      <c r="C193" s="195" t="s">
        <v>909</v>
      </c>
      <c r="D193" s="2">
        <f t="shared" si="13"/>
        <v>6</v>
      </c>
      <c r="E193" s="125">
        <v>4</v>
      </c>
      <c r="F193" s="125">
        <v>1</v>
      </c>
      <c r="G193" s="121">
        <v>0</v>
      </c>
      <c r="H193" s="125">
        <v>0</v>
      </c>
      <c r="I193" s="125">
        <v>1</v>
      </c>
      <c r="J193" s="125">
        <v>0</v>
      </c>
      <c r="K193" s="125">
        <v>0</v>
      </c>
      <c r="L193" s="125">
        <v>0</v>
      </c>
      <c r="M193" s="123">
        <v>0</v>
      </c>
      <c r="N193" s="116"/>
      <c r="O193" s="157" t="str">
        <f>IF(((G193=0)),"   ","Нужно заполнить пункт 18 текстовой части")</f>
        <v xml:space="preserve">   </v>
      </c>
    </row>
    <row r="194" spans="2:15" s="19" customFormat="1" x14ac:dyDescent="0.25">
      <c r="B194" s="55" t="s">
        <v>915</v>
      </c>
      <c r="C194" s="195" t="s">
        <v>910</v>
      </c>
      <c r="D194" s="2">
        <f t="shared" si="13"/>
        <v>6</v>
      </c>
      <c r="E194" s="121">
        <v>5</v>
      </c>
      <c r="F194" s="121">
        <v>0</v>
      </c>
      <c r="G194" s="121">
        <v>0</v>
      </c>
      <c r="H194" s="121">
        <v>0</v>
      </c>
      <c r="I194" s="121">
        <v>1</v>
      </c>
      <c r="J194" s="121">
        <v>0</v>
      </c>
      <c r="K194" s="121">
        <v>0</v>
      </c>
      <c r="L194" s="121">
        <v>0</v>
      </c>
      <c r="M194" s="123">
        <v>0</v>
      </c>
      <c r="N194" s="116"/>
      <c r="O194" s="157" t="str">
        <f>IF(((D194=0)),"   ","Нужно заполнить пункт 18 текстовой части")</f>
        <v>Нужно заполнить пункт 18 текстовой части</v>
      </c>
    </row>
    <row r="195" spans="2:15" s="19" customFormat="1" x14ac:dyDescent="0.25">
      <c r="B195" s="55" t="s">
        <v>912</v>
      </c>
      <c r="C195" s="195" t="s">
        <v>911</v>
      </c>
      <c r="D195" s="2">
        <f t="shared" si="13"/>
        <v>2</v>
      </c>
      <c r="E195" s="121">
        <v>1</v>
      </c>
      <c r="F195" s="121">
        <v>0</v>
      </c>
      <c r="G195" s="121">
        <v>0</v>
      </c>
      <c r="H195" s="121">
        <v>0</v>
      </c>
      <c r="I195" s="121">
        <v>1</v>
      </c>
      <c r="J195" s="121">
        <v>0</v>
      </c>
      <c r="K195" s="121">
        <v>0</v>
      </c>
      <c r="L195" s="121">
        <v>0</v>
      </c>
      <c r="M195" s="123">
        <v>1</v>
      </c>
      <c r="N195" s="116"/>
      <c r="O195" s="157" t="str">
        <f>IF(((D195=0)),"   ","Нужно заполнить пункт 18 текстовой части")</f>
        <v>Нужно заполнить пункт 18 текстовой части</v>
      </c>
    </row>
    <row r="196" spans="2:15" s="19" customFormat="1" ht="90" x14ac:dyDescent="0.25">
      <c r="B196" s="233" t="s">
        <v>41</v>
      </c>
      <c r="C196" s="296" t="s">
        <v>750</v>
      </c>
      <c r="D196" s="2">
        <f t="shared" si="13"/>
        <v>65</v>
      </c>
      <c r="E196" s="124">
        <f>SUM(E197:E206)</f>
        <v>11</v>
      </c>
      <c r="F196" s="124">
        <f t="shared" ref="F196:M196" si="15">SUM(F197:F206)</f>
        <v>5</v>
      </c>
      <c r="G196" s="124">
        <f t="shared" si="15"/>
        <v>46</v>
      </c>
      <c r="H196" s="124">
        <f t="shared" si="15"/>
        <v>0</v>
      </c>
      <c r="I196" s="124">
        <f t="shared" si="15"/>
        <v>3</v>
      </c>
      <c r="J196" s="124">
        <f t="shared" si="15"/>
        <v>0</v>
      </c>
      <c r="K196" s="124">
        <f t="shared" si="15"/>
        <v>0</v>
      </c>
      <c r="L196" s="124">
        <f t="shared" si="15"/>
        <v>0</v>
      </c>
      <c r="M196" s="124">
        <f t="shared" si="15"/>
        <v>1</v>
      </c>
      <c r="N196" s="153" t="str">
        <f>IF((D196&lt;=D185)*AND(E196&lt;=E185)*AND(F196&lt;=F185)*AND(G196&lt;=G185)*AND(H196&lt;=H185)*AND(I196&lt;=I185)*AND(J196&lt;=J185)*AND(K196&lt;=K185)*AND(L196&lt;=L185)*AND(M196&lt;=M185),"Выполнено","ПРОВЕРИТЬ (этот показатель считается по принятым местным бюджетам)")</f>
        <v>Выполнено</v>
      </c>
      <c r="O196" s="116"/>
    </row>
    <row r="197" spans="2:15" s="19" customFormat="1" x14ac:dyDescent="0.25">
      <c r="B197" s="233" t="s">
        <v>644</v>
      </c>
      <c r="C197" s="197" t="s">
        <v>359</v>
      </c>
      <c r="D197" s="2">
        <f t="shared" si="13"/>
        <v>4</v>
      </c>
      <c r="E197" s="123">
        <v>0</v>
      </c>
      <c r="F197" s="123">
        <v>0</v>
      </c>
      <c r="G197" s="123">
        <v>4</v>
      </c>
      <c r="H197" s="123">
        <v>0</v>
      </c>
      <c r="I197" s="123">
        <v>0</v>
      </c>
      <c r="J197" s="123">
        <v>0</v>
      </c>
      <c r="K197" s="123">
        <v>0</v>
      </c>
      <c r="L197" s="123">
        <v>0</v>
      </c>
      <c r="M197" s="123">
        <v>0</v>
      </c>
      <c r="N197" s="116"/>
      <c r="O197" s="116"/>
    </row>
    <row r="198" spans="2:15" s="19" customFormat="1" x14ac:dyDescent="0.25">
      <c r="B198" s="233" t="s">
        <v>923</v>
      </c>
      <c r="C198" s="197" t="s">
        <v>900</v>
      </c>
      <c r="D198" s="2">
        <f t="shared" si="13"/>
        <v>14</v>
      </c>
      <c r="E198" s="123">
        <v>0</v>
      </c>
      <c r="F198" s="123">
        <v>0</v>
      </c>
      <c r="G198" s="123">
        <v>14</v>
      </c>
      <c r="H198" s="123">
        <v>0</v>
      </c>
      <c r="I198" s="123">
        <v>0</v>
      </c>
      <c r="J198" s="123">
        <v>0</v>
      </c>
      <c r="K198" s="123">
        <v>0</v>
      </c>
      <c r="L198" s="123">
        <v>0</v>
      </c>
      <c r="M198" s="123">
        <v>0</v>
      </c>
      <c r="N198" s="116"/>
      <c r="O198" s="116"/>
    </row>
    <row r="199" spans="2:15" s="19" customFormat="1" x14ac:dyDescent="0.25">
      <c r="B199" s="233" t="s">
        <v>922</v>
      </c>
      <c r="C199" s="197" t="s">
        <v>901</v>
      </c>
      <c r="D199" s="2">
        <f t="shared" si="13"/>
        <v>4</v>
      </c>
      <c r="E199" s="123">
        <v>0</v>
      </c>
      <c r="F199" s="123">
        <v>0</v>
      </c>
      <c r="G199" s="123">
        <v>4</v>
      </c>
      <c r="H199" s="123">
        <v>0</v>
      </c>
      <c r="I199" s="123">
        <v>0</v>
      </c>
      <c r="J199" s="123">
        <v>0</v>
      </c>
      <c r="K199" s="123">
        <v>0</v>
      </c>
      <c r="L199" s="123">
        <v>0</v>
      </c>
      <c r="M199" s="123">
        <v>0</v>
      </c>
      <c r="N199" s="116"/>
      <c r="O199" s="116"/>
    </row>
    <row r="200" spans="2:15" s="19" customFormat="1" x14ac:dyDescent="0.25">
      <c r="B200" s="233" t="s">
        <v>921</v>
      </c>
      <c r="C200" s="197" t="s">
        <v>903</v>
      </c>
      <c r="D200" s="2">
        <f t="shared" si="13"/>
        <v>10</v>
      </c>
      <c r="E200" s="123">
        <v>0</v>
      </c>
      <c r="F200" s="123">
        <v>0</v>
      </c>
      <c r="G200" s="123">
        <v>10</v>
      </c>
      <c r="H200" s="123">
        <v>0</v>
      </c>
      <c r="I200" s="123">
        <v>0</v>
      </c>
      <c r="J200" s="123">
        <v>0</v>
      </c>
      <c r="K200" s="123">
        <v>0</v>
      </c>
      <c r="L200" s="123">
        <v>0</v>
      </c>
      <c r="M200" s="123">
        <v>0</v>
      </c>
      <c r="N200" s="116"/>
      <c r="O200" s="116"/>
    </row>
    <row r="201" spans="2:15" s="19" customFormat="1" x14ac:dyDescent="0.25">
      <c r="B201" s="233" t="s">
        <v>645</v>
      </c>
      <c r="C201" s="197" t="s">
        <v>906</v>
      </c>
      <c r="D201" s="2">
        <f t="shared" si="13"/>
        <v>12</v>
      </c>
      <c r="E201" s="123">
        <v>1</v>
      </c>
      <c r="F201" s="123">
        <v>1</v>
      </c>
      <c r="G201" s="123">
        <v>10</v>
      </c>
      <c r="H201" s="123">
        <v>0</v>
      </c>
      <c r="I201" s="123">
        <v>0</v>
      </c>
      <c r="J201" s="123">
        <v>0</v>
      </c>
      <c r="K201" s="123">
        <v>0</v>
      </c>
      <c r="L201" s="123">
        <v>0</v>
      </c>
      <c r="M201" s="123">
        <v>0</v>
      </c>
      <c r="N201" s="116"/>
      <c r="O201" s="116"/>
    </row>
    <row r="202" spans="2:15" s="19" customFormat="1" x14ac:dyDescent="0.25">
      <c r="B202" s="233" t="s">
        <v>643</v>
      </c>
      <c r="C202" s="197" t="s">
        <v>907</v>
      </c>
      <c r="D202" s="2">
        <f t="shared" si="13"/>
        <v>8</v>
      </c>
      <c r="E202" s="123">
        <v>1</v>
      </c>
      <c r="F202" s="123">
        <v>2</v>
      </c>
      <c r="G202" s="123">
        <v>4</v>
      </c>
      <c r="H202" s="123">
        <v>0</v>
      </c>
      <c r="I202" s="123">
        <v>1</v>
      </c>
      <c r="J202" s="123">
        <v>0</v>
      </c>
      <c r="K202" s="123">
        <v>0</v>
      </c>
      <c r="L202" s="123">
        <v>0</v>
      </c>
      <c r="M202" s="123">
        <v>0</v>
      </c>
      <c r="N202" s="116"/>
      <c r="O202" s="116"/>
    </row>
    <row r="203" spans="2:15" s="19" customFormat="1" x14ac:dyDescent="0.25">
      <c r="B203" s="233" t="s">
        <v>920</v>
      </c>
      <c r="C203" s="197" t="s">
        <v>908</v>
      </c>
      <c r="D203" s="2">
        <f t="shared" si="13"/>
        <v>9</v>
      </c>
      <c r="E203" s="123">
        <v>7</v>
      </c>
      <c r="F203" s="123">
        <v>2</v>
      </c>
      <c r="G203" s="123">
        <v>0</v>
      </c>
      <c r="H203" s="123">
        <v>0</v>
      </c>
      <c r="I203" s="123">
        <v>0</v>
      </c>
      <c r="J203" s="123">
        <v>0</v>
      </c>
      <c r="K203" s="123">
        <v>0</v>
      </c>
      <c r="L203" s="123">
        <v>0</v>
      </c>
      <c r="M203" s="123">
        <v>0</v>
      </c>
      <c r="N203" s="116"/>
      <c r="O203" s="116"/>
    </row>
    <row r="204" spans="2:15" s="19" customFormat="1" x14ac:dyDescent="0.25">
      <c r="B204" s="233" t="s">
        <v>919</v>
      </c>
      <c r="C204" s="197" t="s">
        <v>909</v>
      </c>
      <c r="D204" s="2">
        <f t="shared" si="13"/>
        <v>2</v>
      </c>
      <c r="E204" s="123">
        <v>1</v>
      </c>
      <c r="F204" s="123">
        <v>0</v>
      </c>
      <c r="G204" s="123">
        <v>0</v>
      </c>
      <c r="H204" s="123">
        <v>0</v>
      </c>
      <c r="I204" s="123">
        <v>1</v>
      </c>
      <c r="J204" s="123">
        <v>0</v>
      </c>
      <c r="K204" s="123">
        <v>0</v>
      </c>
      <c r="L204" s="123">
        <v>0</v>
      </c>
      <c r="M204" s="123">
        <v>0</v>
      </c>
      <c r="N204" s="116"/>
      <c r="O204" s="116"/>
    </row>
    <row r="205" spans="2:15" s="19" customFormat="1" x14ac:dyDescent="0.25">
      <c r="B205" s="233" t="s">
        <v>918</v>
      </c>
      <c r="C205" s="197" t="s">
        <v>910</v>
      </c>
      <c r="D205" s="2">
        <f t="shared" si="13"/>
        <v>1</v>
      </c>
      <c r="E205" s="123">
        <v>1</v>
      </c>
      <c r="F205" s="123">
        <v>0</v>
      </c>
      <c r="G205" s="123">
        <v>0</v>
      </c>
      <c r="H205" s="123">
        <v>0</v>
      </c>
      <c r="I205" s="123">
        <v>0</v>
      </c>
      <c r="J205" s="123">
        <v>0</v>
      </c>
      <c r="K205" s="123">
        <v>0</v>
      </c>
      <c r="L205" s="123">
        <v>0</v>
      </c>
      <c r="M205" s="123">
        <v>0</v>
      </c>
      <c r="N205" s="116"/>
      <c r="O205" s="116"/>
    </row>
    <row r="206" spans="2:15" s="19" customFormat="1" x14ac:dyDescent="0.25">
      <c r="B206" s="233" t="s">
        <v>917</v>
      </c>
      <c r="C206" s="197" t="s">
        <v>911</v>
      </c>
      <c r="D206" s="2">
        <f t="shared" si="13"/>
        <v>1</v>
      </c>
      <c r="E206" s="123">
        <v>0</v>
      </c>
      <c r="F206" s="123">
        <v>0</v>
      </c>
      <c r="G206" s="123">
        <v>0</v>
      </c>
      <c r="H206" s="123">
        <v>0</v>
      </c>
      <c r="I206" s="123">
        <v>1</v>
      </c>
      <c r="J206" s="123">
        <v>0</v>
      </c>
      <c r="K206" s="123">
        <v>0</v>
      </c>
      <c r="L206" s="123">
        <v>0</v>
      </c>
      <c r="M206" s="123">
        <v>1</v>
      </c>
      <c r="N206" s="116"/>
      <c r="O206" s="116"/>
    </row>
    <row r="207" spans="2:15" s="19" customFormat="1" x14ac:dyDescent="0.25">
      <c r="B207" s="287" t="s">
        <v>916</v>
      </c>
      <c r="C207" s="103" t="s">
        <v>274</v>
      </c>
      <c r="D207" s="2">
        <f t="shared" si="13"/>
        <v>0</v>
      </c>
      <c r="E207" s="135">
        <v>0</v>
      </c>
      <c r="F207" s="135">
        <f t="shared" ref="F207:M207" si="16">F184-F196</f>
        <v>0</v>
      </c>
      <c r="G207" s="135">
        <f t="shared" si="16"/>
        <v>0</v>
      </c>
      <c r="H207" s="135">
        <f t="shared" si="16"/>
        <v>0</v>
      </c>
      <c r="I207" s="135">
        <f t="shared" si="16"/>
        <v>0</v>
      </c>
      <c r="J207" s="135">
        <f t="shared" si="16"/>
        <v>0</v>
      </c>
      <c r="K207" s="135">
        <f t="shared" si="16"/>
        <v>0</v>
      </c>
      <c r="L207" s="135">
        <f t="shared" si="16"/>
        <v>0</v>
      </c>
      <c r="M207" s="135">
        <f t="shared" si="16"/>
        <v>0</v>
      </c>
      <c r="N207" s="116"/>
      <c r="O207" s="116"/>
    </row>
    <row r="208" spans="2:15" s="19" customFormat="1" ht="60" x14ac:dyDescent="0.25">
      <c r="B208" s="287" t="s">
        <v>1531</v>
      </c>
      <c r="C208" s="271" t="s">
        <v>1557</v>
      </c>
      <c r="D208" s="170"/>
      <c r="E208" s="171"/>
      <c r="F208" s="171"/>
      <c r="G208" s="171"/>
      <c r="H208" s="171"/>
      <c r="I208" s="171"/>
      <c r="J208" s="171"/>
      <c r="K208" s="171"/>
      <c r="L208" s="171"/>
      <c r="M208" s="171"/>
      <c r="N208" s="122"/>
      <c r="O208" s="235"/>
    </row>
    <row r="209" spans="2:15" s="19" customFormat="1" ht="60" x14ac:dyDescent="0.25">
      <c r="B209" s="287" t="s">
        <v>1558</v>
      </c>
      <c r="C209" s="288" t="s">
        <v>1613</v>
      </c>
      <c r="D209" s="227">
        <f>SUM(E209:L209)</f>
        <v>65</v>
      </c>
      <c r="E209" s="215">
        <v>11</v>
      </c>
      <c r="F209" s="215">
        <v>5</v>
      </c>
      <c r="G209" s="215">
        <v>46</v>
      </c>
      <c r="H209" s="215">
        <v>0</v>
      </c>
      <c r="I209" s="215">
        <v>3</v>
      </c>
      <c r="J209" s="215">
        <v>0</v>
      </c>
      <c r="K209" s="215">
        <v>0</v>
      </c>
      <c r="L209" s="215">
        <v>0</v>
      </c>
      <c r="M209" s="215">
        <v>1</v>
      </c>
      <c r="N209" s="153" t="str">
        <f>IF((D209&lt;=D183)*AND(E209&lt;=E183)*AND(F209&lt;=F183)*AND(G209&lt;=G183)*AND(H209&lt;=H183)*AND(I209&lt;=I183)*AND(J209&lt;=J183)*AND(K209&lt;=K183)*AND(L209&lt;=L183)*AND(M209&lt;=M183),"Выполнено","ПРОВЕРИТЬ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09" s="116"/>
    </row>
    <row r="210" spans="2:15" s="19" customFormat="1" ht="60" x14ac:dyDescent="0.25">
      <c r="B210" s="287" t="s">
        <v>1559</v>
      </c>
      <c r="C210" s="280" t="s">
        <v>1614</v>
      </c>
      <c r="D210" s="227">
        <f>SUM(E210:L210)</f>
        <v>0</v>
      </c>
      <c r="E210" s="215">
        <v>0</v>
      </c>
      <c r="F210" s="215">
        <v>0</v>
      </c>
      <c r="G210" s="215">
        <v>0</v>
      </c>
      <c r="H210" s="215">
        <v>0</v>
      </c>
      <c r="I210" s="215">
        <v>0</v>
      </c>
      <c r="J210" s="215">
        <v>0</v>
      </c>
      <c r="K210" s="215">
        <v>0</v>
      </c>
      <c r="L210" s="215">
        <v>0</v>
      </c>
      <c r="M210" s="215">
        <v>0</v>
      </c>
      <c r="N210" s="153" t="str">
        <f>IF((D210&lt;=D209)*AND(E210&lt;=E209)*AND(F210&lt;=F209)*AND(G210&lt;=G209)*AND(H210&lt;=H209)*AND(I210&lt;=I209)*AND(J210&lt;=J209)*AND(K210&lt;=K209)*AND(L210&lt;=L209)*AND(M210&lt;=M209),"Выполнено","ПРОВЕРИТЬ (эта подстрока не может быть больше предыдущей)
)")</f>
        <v>Выполнено</v>
      </c>
      <c r="O210" s="116"/>
    </row>
    <row r="211" spans="2:15" s="19" customFormat="1" ht="60" x14ac:dyDescent="0.25">
      <c r="B211" s="287" t="s">
        <v>1560</v>
      </c>
      <c r="C211" s="280" t="s">
        <v>1615</v>
      </c>
      <c r="D211" s="227">
        <f>SUM(E211:L211)</f>
        <v>0</v>
      </c>
      <c r="E211" s="215">
        <v>0</v>
      </c>
      <c r="F211" s="215">
        <v>0</v>
      </c>
      <c r="G211" s="215">
        <v>0</v>
      </c>
      <c r="H211" s="215">
        <v>0</v>
      </c>
      <c r="I211" s="215">
        <v>0</v>
      </c>
      <c r="J211" s="215">
        <v>0</v>
      </c>
      <c r="K211" s="215">
        <v>0</v>
      </c>
      <c r="L211" s="215">
        <v>0</v>
      </c>
      <c r="M211" s="215">
        <v>0</v>
      </c>
      <c r="N211" s="153" t="str">
        <f>IF((D211&lt;=D210)*AND(E211&lt;=E210)*AND(F211&lt;=F210)*AND(G211&lt;=G210)*AND(H211&lt;=H210)*AND(I211&lt;=I210)*AND(J211&lt;=J210)*AND(K211&lt;=K210)*AND(L211&lt;=L210)*AND(M211&lt;=M210),"Выполнено","ПРОВЕРИТЬ (эта подстрока не может быть больше предыдущей)
)")</f>
        <v>Выполнено</v>
      </c>
      <c r="O211" s="116"/>
    </row>
    <row r="212" spans="2:15" s="19" customFormat="1" ht="45" x14ac:dyDescent="0.25">
      <c r="B212" s="200" t="s">
        <v>1532</v>
      </c>
      <c r="C212" s="201" t="s">
        <v>448</v>
      </c>
      <c r="D212" s="198">
        <f>SUM(E212:L212)</f>
        <v>0</v>
      </c>
      <c r="E212" s="199">
        <f t="shared" ref="E212:M212" si="17">E183-E184</f>
        <v>0</v>
      </c>
      <c r="F212" s="199">
        <f t="shared" si="17"/>
        <v>0</v>
      </c>
      <c r="G212" s="199">
        <f t="shared" si="17"/>
        <v>0</v>
      </c>
      <c r="H212" s="199">
        <f t="shared" si="17"/>
        <v>0</v>
      </c>
      <c r="I212" s="199">
        <f t="shared" si="17"/>
        <v>0</v>
      </c>
      <c r="J212" s="199">
        <f t="shared" si="17"/>
        <v>0</v>
      </c>
      <c r="K212" s="199">
        <f t="shared" si="17"/>
        <v>0</v>
      </c>
      <c r="L212" s="199">
        <f t="shared" si="17"/>
        <v>0</v>
      </c>
      <c r="M212" s="135">
        <f t="shared" si="17"/>
        <v>0</v>
      </c>
      <c r="N212" s="116"/>
      <c r="O212" s="157" t="str">
        <f>IF(((D212=0)),"   ","Нужно заполнить пункт 19 текстовой части (муниципальные образования - участники бюджетного процесса, не имеющие принятого бюджета на 2019 год")</f>
        <v xml:space="preserve">   </v>
      </c>
    </row>
    <row r="213" spans="2:15" s="19" customFormat="1" ht="30" x14ac:dyDescent="0.25">
      <c r="B213" s="270" t="s">
        <v>42</v>
      </c>
      <c r="C213" s="197" t="s">
        <v>754</v>
      </c>
      <c r="D213" s="2">
        <f t="shared" ref="D213:D225" si="18">SUM(E213:L213)</f>
        <v>65</v>
      </c>
      <c r="E213" s="123">
        <v>11</v>
      </c>
      <c r="F213" s="123">
        <v>4</v>
      </c>
      <c r="G213" s="123">
        <v>47</v>
      </c>
      <c r="H213" s="123">
        <v>0</v>
      </c>
      <c r="I213" s="123">
        <v>3</v>
      </c>
      <c r="J213" s="123">
        <v>0</v>
      </c>
      <c r="K213" s="123">
        <v>0</v>
      </c>
      <c r="L213" s="123">
        <v>0</v>
      </c>
      <c r="M213" s="123">
        <v>1</v>
      </c>
      <c r="N213" s="115"/>
      <c r="O213" s="157" t="str">
        <f>IF(((D213=D12)*AND(E213=E12)*AND(F213=F12)*AND(G213=G12)*AND(H213=H12)*AND(I213=I12)*AND(J213=J12)*AND(K213=K12)*AND(L213=L12)*AND(M213=M12)),"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214" spans="2:15" s="19" customFormat="1" ht="30" x14ac:dyDescent="0.25">
      <c r="B214" s="270" t="s">
        <v>43</v>
      </c>
      <c r="C214" s="197" t="s">
        <v>755</v>
      </c>
      <c r="D214" s="2">
        <f t="shared" si="18"/>
        <v>65</v>
      </c>
      <c r="E214" s="125">
        <v>11</v>
      </c>
      <c r="F214" s="125">
        <v>4</v>
      </c>
      <c r="G214" s="125">
        <v>47</v>
      </c>
      <c r="H214" s="125">
        <v>0</v>
      </c>
      <c r="I214" s="125">
        <v>3</v>
      </c>
      <c r="J214" s="125">
        <v>0</v>
      </c>
      <c r="K214" s="125">
        <v>0</v>
      </c>
      <c r="L214" s="125">
        <v>0</v>
      </c>
      <c r="M214" s="123">
        <v>1</v>
      </c>
      <c r="N214" s="153" t="str">
        <f>IF((D214&lt;=D213)*AND(E214&lt;=E213)*AND(F214&lt;=F213)*AND(G214&lt;=G213)*AND(H214&lt;=H213)*AND(I214&lt;=I213)*AND(J214&lt;=J213)*AND(K214&lt;=K213)*AND(L214&lt;=L213)*AND(M214&lt;=M213),"Выполнено","ПРОВЕРИТЬ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214" s="157" t="str">
        <f>IF(((D214=D213)*AND(E214=E213)*AND(F214=F213)*AND(G214=G213)*AND(H214=H213)*AND(I214=I213)*AND(J214=J213)*AND(K214=K213)*AND(L214=L213)*AND(M214=M213)),"   ","Подсказка - если местные бюджеты приняты везде, значения в этой строке будут совпадать с предыдущей.")</f>
        <v xml:space="preserve">   </v>
      </c>
    </row>
    <row r="215" spans="2:15" s="19" customFormat="1" ht="30" x14ac:dyDescent="0.25">
      <c r="B215" s="47" t="s">
        <v>462</v>
      </c>
      <c r="C215" s="197" t="s">
        <v>756</v>
      </c>
      <c r="D215" s="2">
        <f t="shared" si="18"/>
        <v>65</v>
      </c>
      <c r="E215" s="124">
        <f t="shared" ref="E215:M215" si="19">SUM(E216:E225)</f>
        <v>11</v>
      </c>
      <c r="F215" s="124">
        <f t="shared" si="19"/>
        <v>4</v>
      </c>
      <c r="G215" s="124">
        <f t="shared" si="19"/>
        <v>47</v>
      </c>
      <c r="H215" s="124">
        <f t="shared" si="19"/>
        <v>0</v>
      </c>
      <c r="I215" s="124">
        <f t="shared" si="19"/>
        <v>3</v>
      </c>
      <c r="J215" s="124">
        <f t="shared" si="19"/>
        <v>0</v>
      </c>
      <c r="K215" s="124">
        <f t="shared" si="19"/>
        <v>0</v>
      </c>
      <c r="L215" s="124">
        <f t="shared" si="19"/>
        <v>0</v>
      </c>
      <c r="M215" s="124">
        <f t="shared" si="19"/>
        <v>1</v>
      </c>
      <c r="N215" s="153" t="str">
        <f>IF((D215=D214)*AND(E215=E214)*AND(F215=F214)*AND(G215=G214)*AND(H215=H214)*AND(I215=I214)*AND(J215=J214)*AND(K215=K214)*AND(L215=L214)*AND(M215=M214),"Выполнено","ПРОВЕРИТЬ (этот показатель считается по принятым местным бюджетам)")</f>
        <v>Выполнено</v>
      </c>
      <c r="O215" s="116"/>
    </row>
    <row r="216" spans="2:15" s="19" customFormat="1" x14ac:dyDescent="0.25">
      <c r="B216" s="55" t="s">
        <v>1533</v>
      </c>
      <c r="C216" s="195" t="s">
        <v>359</v>
      </c>
      <c r="D216" s="2">
        <f t="shared" si="18"/>
        <v>0</v>
      </c>
      <c r="E216" s="121">
        <v>0</v>
      </c>
      <c r="F216" s="121">
        <v>0</v>
      </c>
      <c r="G216" s="121">
        <v>0</v>
      </c>
      <c r="H216" s="121">
        <v>0</v>
      </c>
      <c r="I216" s="121">
        <v>0</v>
      </c>
      <c r="J216" s="121">
        <v>0</v>
      </c>
      <c r="K216" s="121">
        <v>0</v>
      </c>
      <c r="L216" s="121">
        <v>0</v>
      </c>
      <c r="M216" s="123">
        <v>0</v>
      </c>
      <c r="N216" s="116"/>
      <c r="O216" s="157" t="str">
        <f>IF(((D216=0)),"   ","Нужно заполнить пункт 18 текстовой части")</f>
        <v xml:space="preserve">   </v>
      </c>
    </row>
    <row r="217" spans="2:15" s="19" customFormat="1" x14ac:dyDescent="0.25">
      <c r="B217" s="55" t="s">
        <v>1534</v>
      </c>
      <c r="C217" s="195" t="s">
        <v>900</v>
      </c>
      <c r="D217" s="2">
        <f t="shared" si="18"/>
        <v>0</v>
      </c>
      <c r="E217" s="121">
        <v>0</v>
      </c>
      <c r="F217" s="121">
        <v>0</v>
      </c>
      <c r="G217" s="125">
        <v>0</v>
      </c>
      <c r="H217" s="121">
        <v>0</v>
      </c>
      <c r="I217" s="121">
        <v>0</v>
      </c>
      <c r="J217" s="121">
        <v>0</v>
      </c>
      <c r="K217" s="123">
        <v>0</v>
      </c>
      <c r="L217" s="123">
        <v>0</v>
      </c>
      <c r="M217" s="123">
        <v>0</v>
      </c>
      <c r="N217" s="116"/>
      <c r="O217" s="157" t="str">
        <f>IF(((D217-G217-K217-L217=0)),"   ","Нужно заполнить пункт 18 текстовой части")</f>
        <v xml:space="preserve">   </v>
      </c>
    </row>
    <row r="218" spans="2:15" s="19" customFormat="1" x14ac:dyDescent="0.25">
      <c r="B218" s="55" t="s">
        <v>1535</v>
      </c>
      <c r="C218" s="195" t="s">
        <v>901</v>
      </c>
      <c r="D218" s="2">
        <f t="shared" si="18"/>
        <v>0</v>
      </c>
      <c r="E218" s="121">
        <v>0</v>
      </c>
      <c r="F218" s="121">
        <v>0</v>
      </c>
      <c r="G218" s="125">
        <v>0</v>
      </c>
      <c r="H218" s="121">
        <v>0</v>
      </c>
      <c r="I218" s="121">
        <v>0</v>
      </c>
      <c r="J218" s="121">
        <v>0</v>
      </c>
      <c r="K218" s="123">
        <v>0</v>
      </c>
      <c r="L218" s="123">
        <v>0</v>
      </c>
      <c r="M218" s="123">
        <v>0</v>
      </c>
      <c r="N218" s="116"/>
      <c r="O218" s="157" t="str">
        <f>IF(((D218-G218-K218-L218=0)),"   ","Нужно заполнить пункт 18 текстовой части")</f>
        <v xml:space="preserve">   </v>
      </c>
    </row>
    <row r="219" spans="2:15" s="19" customFormat="1" x14ac:dyDescent="0.25">
      <c r="B219" s="55" t="s">
        <v>1536</v>
      </c>
      <c r="C219" s="195" t="s">
        <v>903</v>
      </c>
      <c r="D219" s="2">
        <f t="shared" si="18"/>
        <v>0</v>
      </c>
      <c r="E219" s="121">
        <v>0</v>
      </c>
      <c r="F219" s="121">
        <v>0</v>
      </c>
      <c r="G219" s="125">
        <v>0</v>
      </c>
      <c r="H219" s="121">
        <v>0</v>
      </c>
      <c r="I219" s="121">
        <v>0</v>
      </c>
      <c r="J219" s="121">
        <v>0</v>
      </c>
      <c r="K219" s="123">
        <v>0</v>
      </c>
      <c r="L219" s="123">
        <v>0</v>
      </c>
      <c r="M219" s="123">
        <v>0</v>
      </c>
      <c r="N219" s="116"/>
      <c r="O219" s="157" t="str">
        <f>IF(((D219-G219-K219-L219=0)),"   ","Нужно заполнить пункт 18 текстовой части")</f>
        <v xml:space="preserve">   </v>
      </c>
    </row>
    <row r="220" spans="2:15" s="19" customFormat="1" x14ac:dyDescent="0.25">
      <c r="B220" s="47" t="s">
        <v>924</v>
      </c>
      <c r="C220" s="197" t="s">
        <v>906</v>
      </c>
      <c r="D220" s="2">
        <f t="shared" si="18"/>
        <v>29</v>
      </c>
      <c r="E220" s="123">
        <v>0</v>
      </c>
      <c r="F220" s="123">
        <v>0</v>
      </c>
      <c r="G220" s="123">
        <v>29</v>
      </c>
      <c r="H220" s="123">
        <v>0</v>
      </c>
      <c r="I220" s="123">
        <v>0</v>
      </c>
      <c r="J220" s="123">
        <v>0</v>
      </c>
      <c r="K220" s="123">
        <v>0</v>
      </c>
      <c r="L220" s="123">
        <v>0</v>
      </c>
      <c r="M220" s="123">
        <v>0</v>
      </c>
      <c r="N220" s="116"/>
      <c r="O220" s="116"/>
    </row>
    <row r="221" spans="2:15" s="19" customFormat="1" x14ac:dyDescent="0.25">
      <c r="B221" s="47" t="s">
        <v>642</v>
      </c>
      <c r="C221" s="197" t="s">
        <v>907</v>
      </c>
      <c r="D221" s="2">
        <f t="shared" si="18"/>
        <v>12</v>
      </c>
      <c r="E221" s="123">
        <v>0</v>
      </c>
      <c r="F221" s="123">
        <v>1</v>
      </c>
      <c r="G221" s="123">
        <v>11</v>
      </c>
      <c r="H221" s="123">
        <v>0</v>
      </c>
      <c r="I221" s="123">
        <v>0</v>
      </c>
      <c r="J221" s="123">
        <v>0</v>
      </c>
      <c r="K221" s="123">
        <v>0</v>
      </c>
      <c r="L221" s="123">
        <v>0</v>
      </c>
      <c r="M221" s="123">
        <v>0</v>
      </c>
      <c r="N221" s="116"/>
      <c r="O221" s="116"/>
    </row>
    <row r="222" spans="2:15" s="19" customFormat="1" x14ac:dyDescent="0.25">
      <c r="B222" s="55" t="s">
        <v>1537</v>
      </c>
      <c r="C222" s="195" t="s">
        <v>908</v>
      </c>
      <c r="D222" s="2">
        <f t="shared" si="18"/>
        <v>10</v>
      </c>
      <c r="E222" s="125">
        <v>1</v>
      </c>
      <c r="F222" s="125">
        <v>2</v>
      </c>
      <c r="G222" s="121">
        <v>7</v>
      </c>
      <c r="H222" s="125">
        <v>0</v>
      </c>
      <c r="I222" s="125">
        <v>0</v>
      </c>
      <c r="J222" s="125">
        <v>0</v>
      </c>
      <c r="K222" s="125">
        <v>0</v>
      </c>
      <c r="L222" s="125">
        <v>0</v>
      </c>
      <c r="M222" s="123">
        <v>0</v>
      </c>
      <c r="N222" s="116"/>
      <c r="O222" s="157" t="str">
        <f>IF(((G222=0)),"   ","Нужно заполнить пункт 18 текстовой части")</f>
        <v>Нужно заполнить пункт 18 текстовой части</v>
      </c>
    </row>
    <row r="223" spans="2:15" s="19" customFormat="1" x14ac:dyDescent="0.25">
      <c r="B223" s="55" t="s">
        <v>1538</v>
      </c>
      <c r="C223" s="195" t="s">
        <v>909</v>
      </c>
      <c r="D223" s="2">
        <f t="shared" si="18"/>
        <v>7</v>
      </c>
      <c r="E223" s="125">
        <v>5</v>
      </c>
      <c r="F223" s="125">
        <v>1</v>
      </c>
      <c r="G223" s="121">
        <v>0</v>
      </c>
      <c r="H223" s="125">
        <v>0</v>
      </c>
      <c r="I223" s="125">
        <v>1</v>
      </c>
      <c r="J223" s="125">
        <v>0</v>
      </c>
      <c r="K223" s="125">
        <v>0</v>
      </c>
      <c r="L223" s="125">
        <v>0</v>
      </c>
      <c r="M223" s="123">
        <v>0</v>
      </c>
      <c r="N223" s="116"/>
      <c r="O223" s="157" t="str">
        <f>IF(((G223=0)),"   ","Нужно заполнить пункт 18 текстовой части")</f>
        <v xml:space="preserve">   </v>
      </c>
    </row>
    <row r="224" spans="2:15" s="19" customFormat="1" x14ac:dyDescent="0.25">
      <c r="B224" s="55" t="s">
        <v>1539</v>
      </c>
      <c r="C224" s="195" t="s">
        <v>910</v>
      </c>
      <c r="D224" s="2">
        <f t="shared" si="18"/>
        <v>5</v>
      </c>
      <c r="E224" s="121">
        <v>4</v>
      </c>
      <c r="F224" s="121">
        <v>0</v>
      </c>
      <c r="G224" s="121">
        <v>0</v>
      </c>
      <c r="H224" s="121">
        <v>0</v>
      </c>
      <c r="I224" s="121">
        <v>1</v>
      </c>
      <c r="J224" s="121">
        <v>0</v>
      </c>
      <c r="K224" s="121">
        <v>0</v>
      </c>
      <c r="L224" s="121">
        <v>0</v>
      </c>
      <c r="M224" s="123">
        <v>0</v>
      </c>
      <c r="N224" s="116"/>
      <c r="O224" s="157" t="str">
        <f>IF(((D224=0)),"   ","Нужно заполнить пункт 18 текстовой части")</f>
        <v>Нужно заполнить пункт 18 текстовой части</v>
      </c>
    </row>
    <row r="225" spans="1:16376" s="19" customFormat="1" x14ac:dyDescent="0.25">
      <c r="B225" s="55" t="s">
        <v>1540</v>
      </c>
      <c r="C225" s="195" t="s">
        <v>911</v>
      </c>
      <c r="D225" s="2">
        <f t="shared" si="18"/>
        <v>2</v>
      </c>
      <c r="E225" s="121">
        <v>1</v>
      </c>
      <c r="F225" s="121">
        <v>0</v>
      </c>
      <c r="G225" s="121">
        <v>0</v>
      </c>
      <c r="H225" s="121">
        <v>0</v>
      </c>
      <c r="I225" s="121">
        <v>1</v>
      </c>
      <c r="J225" s="121">
        <v>0</v>
      </c>
      <c r="K225" s="121">
        <v>0</v>
      </c>
      <c r="L225" s="121">
        <v>0</v>
      </c>
      <c r="M225" s="123">
        <v>1</v>
      </c>
      <c r="N225" s="116"/>
      <c r="O225" s="157" t="str">
        <f>IF(((D225=0)),"   ","Нужно заполнить пункт 18 текстовой части")</f>
        <v>Нужно заполнить пункт 18 текстовой части</v>
      </c>
    </row>
    <row r="226" spans="1:16376" s="19" customFormat="1" ht="90" x14ac:dyDescent="0.25">
      <c r="B226" s="233" t="s">
        <v>1541</v>
      </c>
      <c r="C226" s="151" t="s">
        <v>757</v>
      </c>
      <c r="D226" s="2">
        <f>SUM(E226:L226)</f>
        <v>65</v>
      </c>
      <c r="E226" s="124">
        <f t="shared" ref="E226:M226" si="20">SUM(E227:E236)</f>
        <v>11</v>
      </c>
      <c r="F226" s="124">
        <f t="shared" si="20"/>
        <v>4</v>
      </c>
      <c r="G226" s="124">
        <f t="shared" si="20"/>
        <v>47</v>
      </c>
      <c r="H226" s="124">
        <f t="shared" si="20"/>
        <v>0</v>
      </c>
      <c r="I226" s="124">
        <f t="shared" si="20"/>
        <v>3</v>
      </c>
      <c r="J226" s="124">
        <f t="shared" si="20"/>
        <v>0</v>
      </c>
      <c r="K226" s="124">
        <f t="shared" si="20"/>
        <v>0</v>
      </c>
      <c r="L226" s="124">
        <f t="shared" si="20"/>
        <v>0</v>
      </c>
      <c r="M226" s="124">
        <f t="shared" si="20"/>
        <v>1</v>
      </c>
      <c r="N226" s="153" t="str">
        <f>IF((D226&lt;=D215)*AND(E226&lt;=E215)*AND(F226&lt;=F215)*AND(G226&lt;=G215)*AND(H226&lt;=H215)*AND(I226&lt;=I215)*AND(J226&lt;=J215)*AND(K226&lt;=K215)*AND(L226&lt;=L215)*AND(M226&lt;=M215),"Выполнено","ПРОВЕРИТЬ (этот показатель считается по принятым местным бюджетам)")</f>
        <v>Выполнено</v>
      </c>
      <c r="O226" s="116"/>
    </row>
    <row r="227" spans="1:16376" s="19" customFormat="1" x14ac:dyDescent="0.25">
      <c r="B227" s="233" t="s">
        <v>1542</v>
      </c>
      <c r="C227" s="197" t="s">
        <v>359</v>
      </c>
      <c r="D227" s="2">
        <f t="shared" ref="D227:D242" si="21">SUM(E227:L227)</f>
        <v>4</v>
      </c>
      <c r="E227" s="123">
        <v>0</v>
      </c>
      <c r="F227" s="123">
        <v>0</v>
      </c>
      <c r="G227" s="123">
        <v>4</v>
      </c>
      <c r="H227" s="123">
        <v>0</v>
      </c>
      <c r="I227" s="123">
        <v>0</v>
      </c>
      <c r="J227" s="123">
        <v>0</v>
      </c>
      <c r="K227" s="123">
        <v>0</v>
      </c>
      <c r="L227" s="123">
        <v>0</v>
      </c>
      <c r="M227" s="123">
        <v>0</v>
      </c>
      <c r="N227" s="116"/>
      <c r="O227" s="116"/>
    </row>
    <row r="228" spans="1:16376" s="19" customFormat="1" x14ac:dyDescent="0.25">
      <c r="B228" s="233" t="s">
        <v>1543</v>
      </c>
      <c r="C228" s="197" t="s">
        <v>900</v>
      </c>
      <c r="D228" s="2">
        <f t="shared" si="21"/>
        <v>14</v>
      </c>
      <c r="E228" s="123">
        <v>0</v>
      </c>
      <c r="F228" s="123">
        <v>0</v>
      </c>
      <c r="G228" s="123">
        <v>14</v>
      </c>
      <c r="H228" s="123">
        <v>0</v>
      </c>
      <c r="I228" s="123">
        <v>0</v>
      </c>
      <c r="J228" s="123">
        <v>0</v>
      </c>
      <c r="K228" s="123">
        <v>0</v>
      </c>
      <c r="L228" s="123">
        <v>0</v>
      </c>
      <c r="M228" s="123">
        <v>0</v>
      </c>
      <c r="N228" s="116"/>
      <c r="O228" s="116"/>
    </row>
    <row r="229" spans="1:16376" s="19" customFormat="1" x14ac:dyDescent="0.25">
      <c r="B229" s="233" t="s">
        <v>1544</v>
      </c>
      <c r="C229" s="197" t="s">
        <v>901</v>
      </c>
      <c r="D229" s="2">
        <f t="shared" si="21"/>
        <v>5</v>
      </c>
      <c r="E229" s="123">
        <v>0</v>
      </c>
      <c r="F229" s="123">
        <v>0</v>
      </c>
      <c r="G229" s="123">
        <v>5</v>
      </c>
      <c r="H229" s="123">
        <v>0</v>
      </c>
      <c r="I229" s="123">
        <v>0</v>
      </c>
      <c r="J229" s="123">
        <v>0</v>
      </c>
      <c r="K229" s="123">
        <v>0</v>
      </c>
      <c r="L229" s="123">
        <v>0</v>
      </c>
      <c r="M229" s="123">
        <v>0</v>
      </c>
      <c r="N229" s="116"/>
      <c r="O229" s="116"/>
    </row>
    <row r="230" spans="1:16376" s="19" customFormat="1" x14ac:dyDescent="0.25">
      <c r="B230" s="233" t="s">
        <v>1545</v>
      </c>
      <c r="C230" s="197" t="s">
        <v>903</v>
      </c>
      <c r="D230" s="2">
        <f t="shared" si="21"/>
        <v>9</v>
      </c>
      <c r="E230" s="123">
        <v>0</v>
      </c>
      <c r="F230" s="123">
        <v>0</v>
      </c>
      <c r="G230" s="123">
        <v>9</v>
      </c>
      <c r="H230" s="123">
        <v>0</v>
      </c>
      <c r="I230" s="123">
        <v>0</v>
      </c>
      <c r="J230" s="123">
        <v>0</v>
      </c>
      <c r="K230" s="123">
        <v>0</v>
      </c>
      <c r="L230" s="123">
        <v>0</v>
      </c>
      <c r="M230" s="123">
        <v>0</v>
      </c>
      <c r="N230" s="116"/>
      <c r="O230" s="116"/>
    </row>
    <row r="231" spans="1:16376" s="19" customFormat="1" x14ac:dyDescent="0.25">
      <c r="B231" s="233" t="s">
        <v>1546</v>
      </c>
      <c r="C231" s="197" t="s">
        <v>906</v>
      </c>
      <c r="D231" s="2">
        <f t="shared" si="21"/>
        <v>16</v>
      </c>
      <c r="E231" s="123">
        <v>1</v>
      </c>
      <c r="F231" s="123">
        <v>2</v>
      </c>
      <c r="G231" s="123">
        <v>13</v>
      </c>
      <c r="H231" s="123">
        <v>0</v>
      </c>
      <c r="I231" s="123">
        <v>0</v>
      </c>
      <c r="J231" s="123">
        <v>0</v>
      </c>
      <c r="K231" s="123">
        <v>0</v>
      </c>
      <c r="L231" s="123">
        <v>0</v>
      </c>
      <c r="M231" s="123">
        <v>0</v>
      </c>
      <c r="N231" s="116"/>
      <c r="O231" s="116"/>
    </row>
    <row r="232" spans="1:16376" s="19" customFormat="1" x14ac:dyDescent="0.25">
      <c r="B232" s="233" t="s">
        <v>1547</v>
      </c>
      <c r="C232" s="197" t="s">
        <v>907</v>
      </c>
      <c r="D232" s="2">
        <f t="shared" si="21"/>
        <v>3</v>
      </c>
      <c r="E232" s="123">
        <v>1</v>
      </c>
      <c r="F232" s="123">
        <v>0</v>
      </c>
      <c r="G232" s="123">
        <v>2</v>
      </c>
      <c r="H232" s="123">
        <v>0</v>
      </c>
      <c r="I232" s="123">
        <v>0</v>
      </c>
      <c r="J232" s="123">
        <v>0</v>
      </c>
      <c r="K232" s="123">
        <v>0</v>
      </c>
      <c r="L232" s="123">
        <v>0</v>
      </c>
      <c r="M232" s="123">
        <v>0</v>
      </c>
      <c r="N232" s="116"/>
      <c r="O232" s="116"/>
    </row>
    <row r="233" spans="1:16376" s="19" customFormat="1" x14ac:dyDescent="0.25">
      <c r="B233" s="233" t="s">
        <v>1548</v>
      </c>
      <c r="C233" s="197" t="s">
        <v>908</v>
      </c>
      <c r="D233" s="2">
        <f t="shared" si="21"/>
        <v>10</v>
      </c>
      <c r="E233" s="123">
        <v>7</v>
      </c>
      <c r="F233" s="123">
        <v>2</v>
      </c>
      <c r="G233" s="123">
        <v>0</v>
      </c>
      <c r="H233" s="123">
        <v>0</v>
      </c>
      <c r="I233" s="123">
        <v>1</v>
      </c>
      <c r="J233" s="123">
        <v>0</v>
      </c>
      <c r="K233" s="123">
        <v>0</v>
      </c>
      <c r="L233" s="123">
        <v>0</v>
      </c>
      <c r="M233" s="123">
        <v>0</v>
      </c>
      <c r="N233" s="116"/>
      <c r="O233" s="116"/>
    </row>
    <row r="234" spans="1:16376" s="19" customFormat="1" x14ac:dyDescent="0.25">
      <c r="A234"/>
      <c r="B234" s="233" t="s">
        <v>1549</v>
      </c>
      <c r="C234" s="197" t="s">
        <v>909</v>
      </c>
      <c r="D234" s="2">
        <f t="shared" si="21"/>
        <v>2</v>
      </c>
      <c r="E234" s="123">
        <v>1</v>
      </c>
      <c r="F234" s="123">
        <v>0</v>
      </c>
      <c r="G234" s="123">
        <v>0</v>
      </c>
      <c r="H234" s="123">
        <v>0</v>
      </c>
      <c r="I234" s="123">
        <v>1</v>
      </c>
      <c r="J234" s="123">
        <v>0</v>
      </c>
      <c r="K234" s="123">
        <v>0</v>
      </c>
      <c r="L234" s="123">
        <v>0</v>
      </c>
      <c r="M234" s="123">
        <v>0</v>
      </c>
      <c r="N234" s="116"/>
      <c r="O234" s="116"/>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c r="AMK234"/>
      <c r="AML234"/>
      <c r="AMM234"/>
      <c r="AMN234"/>
      <c r="AMO234"/>
      <c r="AMP234"/>
      <c r="AMQ234"/>
      <c r="AMR234"/>
      <c r="AMS234"/>
      <c r="AMT234"/>
      <c r="AMU234"/>
      <c r="AMV234"/>
      <c r="AMW234"/>
      <c r="AMX234"/>
      <c r="AMY234"/>
      <c r="AMZ234"/>
      <c r="ANA234"/>
      <c r="ANB234"/>
      <c r="ANC234"/>
      <c r="AND234"/>
      <c r="ANE234"/>
      <c r="ANF234"/>
      <c r="ANG234"/>
      <c r="ANH234"/>
      <c r="ANI234"/>
      <c r="ANJ234"/>
      <c r="ANK234"/>
      <c r="ANL234"/>
      <c r="ANM234"/>
      <c r="ANN234"/>
      <c r="ANO234"/>
      <c r="ANP234"/>
      <c r="ANQ234"/>
      <c r="ANR234"/>
      <c r="ANS234"/>
      <c r="ANT234"/>
      <c r="ANU234"/>
      <c r="ANV234"/>
      <c r="ANW234"/>
      <c r="ANX234"/>
      <c r="ANY234"/>
      <c r="ANZ234"/>
      <c r="AOA234"/>
      <c r="AOB234"/>
      <c r="AOC234"/>
      <c r="AOD234"/>
      <c r="AOE234"/>
      <c r="AOF234"/>
      <c r="AOG234"/>
      <c r="AOH234"/>
      <c r="AOI234"/>
      <c r="AOJ234"/>
      <c r="AOK234"/>
      <c r="AOL234"/>
      <c r="AOM234"/>
      <c r="AON234"/>
      <c r="AOO234"/>
      <c r="AOP234"/>
      <c r="AOQ234"/>
      <c r="AOR234"/>
      <c r="AOS234"/>
      <c r="AOT234"/>
      <c r="AOU234"/>
      <c r="AOV234"/>
      <c r="AOW234"/>
      <c r="AOX234"/>
      <c r="AOY234"/>
      <c r="AOZ234"/>
      <c r="APA234"/>
      <c r="APB234"/>
      <c r="APC234"/>
      <c r="APD234"/>
      <c r="APE234"/>
      <c r="APF234"/>
      <c r="APG234"/>
      <c r="APH234"/>
      <c r="API234"/>
      <c r="APJ234"/>
      <c r="APK234"/>
      <c r="APL234"/>
      <c r="APM234"/>
      <c r="APN234"/>
      <c r="APO234"/>
      <c r="APP234"/>
      <c r="APQ234"/>
      <c r="APR234"/>
      <c r="APS234"/>
      <c r="APT234"/>
      <c r="APU234"/>
      <c r="APV234"/>
      <c r="APW234"/>
      <c r="APX234"/>
      <c r="APY234"/>
      <c r="APZ234"/>
      <c r="AQA234"/>
      <c r="AQB234"/>
      <c r="AQC234"/>
      <c r="AQD234"/>
      <c r="AQE234"/>
      <c r="AQF234"/>
      <c r="AQG234"/>
      <c r="AQH234"/>
      <c r="AQI234"/>
      <c r="AQJ234"/>
      <c r="AQK234"/>
      <c r="AQL234"/>
      <c r="AQM234"/>
      <c r="AQN234"/>
      <c r="AQO234"/>
      <c r="AQP234"/>
      <c r="AQQ234"/>
      <c r="AQR234"/>
      <c r="AQS234"/>
      <c r="AQT234"/>
      <c r="AQU234"/>
      <c r="AQV234"/>
      <c r="AQW234"/>
      <c r="AQX234"/>
      <c r="AQY234"/>
      <c r="AQZ234"/>
      <c r="ARA234"/>
      <c r="ARB234"/>
      <c r="ARC234"/>
      <c r="ARD234"/>
      <c r="ARE234"/>
      <c r="ARF234"/>
      <c r="ARG234"/>
      <c r="ARH234"/>
      <c r="ARI234"/>
      <c r="ARJ234"/>
      <c r="ARK234"/>
      <c r="ARL234"/>
      <c r="ARM234"/>
      <c r="ARN234"/>
      <c r="ARO234"/>
      <c r="ARP234"/>
      <c r="ARQ234"/>
      <c r="ARR234"/>
      <c r="ARS234"/>
      <c r="ART234"/>
      <c r="ARU234"/>
      <c r="ARV234"/>
      <c r="ARW234"/>
      <c r="ARX234"/>
      <c r="ARY234"/>
      <c r="ARZ234"/>
      <c r="ASA234"/>
      <c r="ASB234"/>
      <c r="ASC234"/>
      <c r="ASD234"/>
      <c r="ASE234"/>
      <c r="ASF234"/>
      <c r="ASG234"/>
      <c r="ASH234"/>
      <c r="ASI234"/>
      <c r="ASJ234"/>
      <c r="ASK234"/>
      <c r="ASL234"/>
      <c r="ASM234"/>
      <c r="ASN234"/>
      <c r="ASO234"/>
      <c r="ASP234"/>
      <c r="ASQ234"/>
      <c r="ASR234"/>
      <c r="ASS234"/>
      <c r="AST234"/>
      <c r="ASU234"/>
      <c r="ASV234"/>
      <c r="ASW234"/>
      <c r="ASX234"/>
      <c r="ASY234"/>
      <c r="ASZ234"/>
      <c r="ATA234"/>
      <c r="ATB234"/>
      <c r="ATC234"/>
      <c r="ATD234"/>
      <c r="ATE234"/>
      <c r="ATF234"/>
      <c r="ATG234"/>
      <c r="ATH234"/>
      <c r="ATI234"/>
      <c r="ATJ234"/>
      <c r="ATK234"/>
      <c r="ATL234"/>
      <c r="ATM234"/>
      <c r="ATN234"/>
      <c r="ATO234"/>
      <c r="ATP234"/>
      <c r="ATQ234"/>
      <c r="ATR234"/>
      <c r="ATS234"/>
      <c r="ATT234"/>
      <c r="ATU234"/>
      <c r="ATV234"/>
      <c r="ATW234"/>
      <c r="ATX234"/>
      <c r="ATY234"/>
      <c r="ATZ234"/>
      <c r="AUA234"/>
      <c r="AUB234"/>
      <c r="AUC234"/>
      <c r="AUD234"/>
      <c r="AUE234"/>
      <c r="AUF234"/>
      <c r="AUG234"/>
      <c r="AUH234"/>
      <c r="AUI234"/>
      <c r="AUJ234"/>
      <c r="AUK234"/>
      <c r="AUL234"/>
      <c r="AUM234"/>
      <c r="AUN234"/>
      <c r="AUO234"/>
      <c r="AUP234"/>
      <c r="AUQ234"/>
      <c r="AUR234"/>
      <c r="AUS234"/>
      <c r="AUT234"/>
      <c r="AUU234"/>
      <c r="AUV234"/>
      <c r="AUW234"/>
      <c r="AUX234"/>
      <c r="AUY234"/>
      <c r="AUZ234"/>
      <c r="AVA234"/>
      <c r="AVB234"/>
      <c r="AVC234"/>
      <c r="AVD234"/>
      <c r="AVE234"/>
      <c r="AVF234"/>
      <c r="AVG234"/>
      <c r="AVH234"/>
      <c r="AVI234"/>
      <c r="AVJ234"/>
      <c r="AVK234"/>
      <c r="AVL234"/>
      <c r="AVM234"/>
      <c r="AVN234"/>
      <c r="AVO234"/>
      <c r="AVP234"/>
      <c r="AVQ234"/>
      <c r="AVR234"/>
      <c r="AVS234"/>
      <c r="AVT234"/>
      <c r="AVU234"/>
      <c r="AVV234"/>
      <c r="AVW234"/>
      <c r="AVX234"/>
      <c r="AVY234"/>
      <c r="AVZ234"/>
      <c r="AWA234"/>
      <c r="AWB234"/>
      <c r="AWC234"/>
      <c r="AWD234"/>
      <c r="AWE234"/>
      <c r="AWF234"/>
      <c r="AWG234"/>
      <c r="AWH234"/>
      <c r="AWI234"/>
      <c r="AWJ234"/>
      <c r="AWK234"/>
      <c r="AWL234"/>
      <c r="AWM234"/>
      <c r="AWN234"/>
      <c r="AWO234"/>
      <c r="AWP234"/>
      <c r="AWQ234"/>
      <c r="AWR234"/>
      <c r="AWS234"/>
      <c r="AWT234"/>
      <c r="AWU234"/>
      <c r="AWV234"/>
      <c r="AWW234"/>
      <c r="AWX234"/>
      <c r="AWY234"/>
      <c r="AWZ234"/>
      <c r="AXA234"/>
      <c r="AXB234"/>
      <c r="AXC234"/>
      <c r="AXD234"/>
      <c r="AXE234"/>
      <c r="AXF234"/>
      <c r="AXG234"/>
      <c r="AXH234"/>
      <c r="AXI234"/>
      <c r="AXJ234"/>
      <c r="AXK234"/>
      <c r="AXL234"/>
      <c r="AXM234"/>
      <c r="AXN234"/>
      <c r="AXO234"/>
      <c r="AXP234"/>
      <c r="AXQ234"/>
      <c r="AXR234"/>
      <c r="AXS234"/>
      <c r="AXT234"/>
      <c r="AXU234"/>
      <c r="AXV234"/>
      <c r="AXW234"/>
      <c r="AXX234"/>
      <c r="AXY234"/>
      <c r="AXZ234"/>
      <c r="AYA234"/>
      <c r="AYB234"/>
      <c r="AYC234"/>
      <c r="AYD234"/>
      <c r="AYE234"/>
      <c r="AYF234"/>
      <c r="AYG234"/>
      <c r="AYH234"/>
      <c r="AYI234"/>
      <c r="AYJ234"/>
      <c r="AYK234"/>
      <c r="AYL234"/>
      <c r="AYM234"/>
      <c r="AYN234"/>
      <c r="AYO234"/>
      <c r="AYP234"/>
      <c r="AYQ234"/>
      <c r="AYR234"/>
      <c r="AYS234"/>
      <c r="AYT234"/>
      <c r="AYU234"/>
      <c r="AYV234"/>
      <c r="AYW234"/>
      <c r="AYX234"/>
      <c r="AYY234"/>
      <c r="AYZ234"/>
      <c r="AZA234"/>
      <c r="AZB234"/>
      <c r="AZC234"/>
      <c r="AZD234"/>
      <c r="AZE234"/>
      <c r="AZF234"/>
      <c r="AZG234"/>
      <c r="AZH234"/>
      <c r="AZI234"/>
      <c r="AZJ234"/>
      <c r="AZK234"/>
      <c r="AZL234"/>
      <c r="AZM234"/>
      <c r="AZN234"/>
      <c r="AZO234"/>
      <c r="AZP234"/>
      <c r="AZQ234"/>
      <c r="AZR234"/>
      <c r="AZS234"/>
      <c r="AZT234"/>
      <c r="AZU234"/>
      <c r="AZV234"/>
      <c r="AZW234"/>
      <c r="AZX234"/>
      <c r="AZY234"/>
      <c r="AZZ234"/>
      <c r="BAA234"/>
      <c r="BAB234"/>
      <c r="BAC234"/>
      <c r="BAD234"/>
      <c r="BAE234"/>
      <c r="BAF234"/>
      <c r="BAG234"/>
      <c r="BAH234"/>
      <c r="BAI234"/>
      <c r="BAJ234"/>
      <c r="BAK234"/>
      <c r="BAL234"/>
      <c r="BAM234"/>
      <c r="BAN234"/>
      <c r="BAO234"/>
      <c r="BAP234"/>
      <c r="BAQ234"/>
      <c r="BAR234"/>
      <c r="BAS234"/>
      <c r="BAT234"/>
      <c r="BAU234"/>
      <c r="BAV234"/>
      <c r="BAW234"/>
      <c r="BAX234"/>
      <c r="BAY234"/>
      <c r="BAZ234"/>
      <c r="BBA234"/>
      <c r="BBB234"/>
      <c r="BBC234"/>
      <c r="BBD234"/>
      <c r="BBE234"/>
      <c r="BBF234"/>
      <c r="BBG234"/>
      <c r="BBH234"/>
      <c r="BBI234"/>
      <c r="BBJ234"/>
      <c r="BBK234"/>
      <c r="BBL234"/>
      <c r="BBM234"/>
      <c r="BBN234"/>
      <c r="BBO234"/>
      <c r="BBP234"/>
      <c r="BBQ234"/>
      <c r="BBR234"/>
      <c r="BBS234"/>
      <c r="BBT234"/>
      <c r="BBU234"/>
      <c r="BBV234"/>
      <c r="BBW234"/>
      <c r="BBX234"/>
      <c r="BBY234"/>
      <c r="BBZ234"/>
      <c r="BCA234"/>
      <c r="BCB234"/>
      <c r="BCC234"/>
      <c r="BCD234"/>
      <c r="BCE234"/>
      <c r="BCF234"/>
      <c r="BCG234"/>
      <c r="BCH234"/>
      <c r="BCI234"/>
      <c r="BCJ234"/>
      <c r="BCK234"/>
      <c r="BCL234"/>
      <c r="BCM234"/>
      <c r="BCN234"/>
      <c r="BCO234"/>
      <c r="BCP234"/>
      <c r="BCQ234"/>
      <c r="BCR234"/>
      <c r="BCS234"/>
      <c r="BCT234"/>
      <c r="BCU234"/>
      <c r="BCV234"/>
      <c r="BCW234"/>
      <c r="BCX234"/>
      <c r="BCY234"/>
      <c r="BCZ234"/>
      <c r="BDA234"/>
      <c r="BDB234"/>
      <c r="BDC234"/>
      <c r="BDD234"/>
      <c r="BDE234"/>
      <c r="BDF234"/>
      <c r="BDG234"/>
      <c r="BDH234"/>
      <c r="BDI234"/>
      <c r="BDJ234"/>
      <c r="BDK234"/>
      <c r="BDL234"/>
      <c r="BDM234"/>
      <c r="BDN234"/>
      <c r="BDO234"/>
      <c r="BDP234"/>
      <c r="BDQ234"/>
      <c r="BDR234"/>
      <c r="BDS234"/>
      <c r="BDT234"/>
      <c r="BDU234"/>
      <c r="BDV234"/>
      <c r="BDW234"/>
      <c r="BDX234"/>
      <c r="BDY234"/>
      <c r="BDZ234"/>
      <c r="BEA234"/>
      <c r="BEB234"/>
      <c r="BEC234"/>
      <c r="BED234"/>
      <c r="BEE234"/>
      <c r="BEF234"/>
      <c r="BEG234"/>
      <c r="BEH234"/>
      <c r="BEI234"/>
      <c r="BEJ234"/>
      <c r="BEK234"/>
      <c r="BEL234"/>
      <c r="BEM234"/>
      <c r="BEN234"/>
      <c r="BEO234"/>
      <c r="BEP234"/>
      <c r="BEQ234"/>
      <c r="BER234"/>
      <c r="BES234"/>
      <c r="BET234"/>
      <c r="BEU234"/>
      <c r="BEV234"/>
      <c r="BEW234"/>
      <c r="BEX234"/>
      <c r="BEY234"/>
      <c r="BEZ234"/>
      <c r="BFA234"/>
      <c r="BFB234"/>
      <c r="BFC234"/>
      <c r="BFD234"/>
      <c r="BFE234"/>
      <c r="BFF234"/>
      <c r="BFG234"/>
      <c r="BFH234"/>
      <c r="BFI234"/>
      <c r="BFJ234"/>
      <c r="BFK234"/>
      <c r="BFL234"/>
      <c r="BFM234"/>
      <c r="BFN234"/>
      <c r="BFO234"/>
      <c r="BFP234"/>
      <c r="BFQ234"/>
      <c r="BFR234"/>
      <c r="BFS234"/>
      <c r="BFT234"/>
      <c r="BFU234"/>
      <c r="BFV234"/>
      <c r="BFW234"/>
      <c r="BFX234"/>
      <c r="BFY234"/>
      <c r="BFZ234"/>
      <c r="BGA234"/>
      <c r="BGB234"/>
      <c r="BGC234"/>
      <c r="BGD234"/>
      <c r="BGE234"/>
      <c r="BGF234"/>
      <c r="BGG234"/>
      <c r="BGH234"/>
      <c r="BGI234"/>
      <c r="BGJ234"/>
      <c r="BGK234"/>
      <c r="BGL234"/>
      <c r="BGM234"/>
      <c r="BGN234"/>
      <c r="BGO234"/>
      <c r="BGP234"/>
      <c r="BGQ234"/>
      <c r="BGR234"/>
      <c r="BGS234"/>
      <c r="BGT234"/>
      <c r="BGU234"/>
      <c r="BGV234"/>
      <c r="BGW234"/>
      <c r="BGX234"/>
      <c r="BGY234"/>
      <c r="BGZ234"/>
      <c r="BHA234"/>
      <c r="BHB234"/>
      <c r="BHC234"/>
      <c r="BHD234"/>
      <c r="BHE234"/>
      <c r="BHF234"/>
      <c r="BHG234"/>
      <c r="BHH234"/>
      <c r="BHI234"/>
      <c r="BHJ234"/>
      <c r="BHK234"/>
      <c r="BHL234"/>
      <c r="BHM234"/>
      <c r="BHN234"/>
      <c r="BHO234"/>
      <c r="BHP234"/>
      <c r="BHQ234"/>
      <c r="BHR234"/>
      <c r="BHS234"/>
      <c r="BHT234"/>
      <c r="BHU234"/>
      <c r="BHV234"/>
      <c r="BHW234"/>
      <c r="BHX234"/>
      <c r="BHY234"/>
      <c r="BHZ234"/>
      <c r="BIA234"/>
      <c r="BIB234"/>
      <c r="BIC234"/>
      <c r="BID234"/>
      <c r="BIE234"/>
      <c r="BIF234"/>
      <c r="BIG234"/>
      <c r="BIH234"/>
      <c r="BII234"/>
      <c r="BIJ234"/>
      <c r="BIK234"/>
      <c r="BIL234"/>
      <c r="BIM234"/>
      <c r="BIN234"/>
      <c r="BIO234"/>
      <c r="BIP234"/>
      <c r="BIQ234"/>
      <c r="BIR234"/>
      <c r="BIS234"/>
      <c r="BIT234"/>
      <c r="BIU234"/>
      <c r="BIV234"/>
      <c r="BIW234"/>
      <c r="BIX234"/>
      <c r="BIY234"/>
      <c r="BIZ234"/>
      <c r="BJA234"/>
      <c r="BJB234"/>
      <c r="BJC234"/>
      <c r="BJD234"/>
      <c r="BJE234"/>
      <c r="BJF234"/>
      <c r="BJG234"/>
      <c r="BJH234"/>
      <c r="BJI234"/>
      <c r="BJJ234"/>
      <c r="BJK234"/>
      <c r="BJL234"/>
      <c r="BJM234"/>
      <c r="BJN234"/>
      <c r="BJO234"/>
      <c r="BJP234"/>
      <c r="BJQ234"/>
      <c r="BJR234"/>
      <c r="BJS234"/>
      <c r="BJT234"/>
      <c r="BJU234"/>
      <c r="BJV234"/>
      <c r="BJW234"/>
      <c r="BJX234"/>
      <c r="BJY234"/>
      <c r="BJZ234"/>
      <c r="BKA234"/>
      <c r="BKB234"/>
      <c r="BKC234"/>
      <c r="BKD234"/>
      <c r="BKE234"/>
      <c r="BKF234"/>
      <c r="BKG234"/>
      <c r="BKH234"/>
      <c r="BKI234"/>
      <c r="BKJ234"/>
      <c r="BKK234"/>
      <c r="BKL234"/>
      <c r="BKM234"/>
      <c r="BKN234"/>
      <c r="BKO234"/>
      <c r="BKP234"/>
      <c r="BKQ234"/>
      <c r="BKR234"/>
      <c r="BKS234"/>
      <c r="BKT234"/>
      <c r="BKU234"/>
      <c r="BKV234"/>
      <c r="BKW234"/>
      <c r="BKX234"/>
      <c r="BKY234"/>
      <c r="BKZ234"/>
      <c r="BLA234"/>
      <c r="BLB234"/>
      <c r="BLC234"/>
      <c r="BLD234"/>
      <c r="BLE234"/>
      <c r="BLF234"/>
      <c r="BLG234"/>
      <c r="BLH234"/>
      <c r="BLI234"/>
      <c r="BLJ234"/>
      <c r="BLK234"/>
      <c r="BLL234"/>
      <c r="BLM234"/>
      <c r="BLN234"/>
      <c r="BLO234"/>
      <c r="BLP234"/>
      <c r="BLQ234"/>
      <c r="BLR234"/>
      <c r="BLS234"/>
      <c r="BLT234"/>
      <c r="BLU234"/>
      <c r="BLV234"/>
      <c r="BLW234"/>
      <c r="BLX234"/>
      <c r="BLY234"/>
      <c r="BLZ234"/>
      <c r="BMA234"/>
      <c r="BMB234"/>
      <c r="BMC234"/>
      <c r="BMD234"/>
      <c r="BME234"/>
      <c r="BMF234"/>
      <c r="BMG234"/>
      <c r="BMH234"/>
      <c r="BMI234"/>
      <c r="BMJ234"/>
      <c r="BMK234"/>
      <c r="BML234"/>
      <c r="BMM234"/>
      <c r="BMN234"/>
      <c r="BMO234"/>
      <c r="BMP234"/>
      <c r="BMQ234"/>
      <c r="BMR234"/>
      <c r="BMS234"/>
      <c r="BMT234"/>
      <c r="BMU234"/>
      <c r="BMV234"/>
      <c r="BMW234"/>
      <c r="BMX234"/>
      <c r="BMY234"/>
      <c r="BMZ234"/>
      <c r="BNA234"/>
      <c r="BNB234"/>
      <c r="BNC234"/>
      <c r="BND234"/>
      <c r="BNE234"/>
      <c r="BNF234"/>
      <c r="BNG234"/>
      <c r="BNH234"/>
      <c r="BNI234"/>
      <c r="BNJ234"/>
      <c r="BNK234"/>
      <c r="BNL234"/>
      <c r="BNM234"/>
      <c r="BNN234"/>
      <c r="BNO234"/>
      <c r="BNP234"/>
      <c r="BNQ234"/>
      <c r="BNR234"/>
      <c r="BNS234"/>
      <c r="BNT234"/>
      <c r="BNU234"/>
      <c r="BNV234"/>
      <c r="BNW234"/>
      <c r="BNX234"/>
      <c r="BNY234"/>
      <c r="BNZ234"/>
      <c r="BOA234"/>
      <c r="BOB234"/>
      <c r="BOC234"/>
      <c r="BOD234"/>
      <c r="BOE234"/>
      <c r="BOF234"/>
      <c r="BOG234"/>
      <c r="BOH234"/>
      <c r="BOI234"/>
      <c r="BOJ234"/>
      <c r="BOK234"/>
      <c r="BOL234"/>
      <c r="BOM234"/>
      <c r="BON234"/>
      <c r="BOO234"/>
      <c r="BOP234"/>
      <c r="BOQ234"/>
      <c r="BOR234"/>
      <c r="BOS234"/>
      <c r="BOT234"/>
      <c r="BOU234"/>
      <c r="BOV234"/>
      <c r="BOW234"/>
      <c r="BOX234"/>
      <c r="BOY234"/>
      <c r="BOZ234"/>
      <c r="BPA234"/>
      <c r="BPB234"/>
      <c r="BPC234"/>
      <c r="BPD234"/>
      <c r="BPE234"/>
      <c r="BPF234"/>
      <c r="BPG234"/>
      <c r="BPH234"/>
      <c r="BPI234"/>
      <c r="BPJ234"/>
      <c r="BPK234"/>
      <c r="BPL234"/>
      <c r="BPM234"/>
      <c r="BPN234"/>
      <c r="BPO234"/>
      <c r="BPP234"/>
      <c r="BPQ234"/>
      <c r="BPR234"/>
      <c r="BPS234"/>
      <c r="BPT234"/>
      <c r="BPU234"/>
      <c r="BPV234"/>
      <c r="BPW234"/>
      <c r="BPX234"/>
      <c r="BPY234"/>
      <c r="BPZ234"/>
      <c r="BQA234"/>
      <c r="BQB234"/>
      <c r="BQC234"/>
      <c r="BQD234"/>
      <c r="BQE234"/>
      <c r="BQF234"/>
      <c r="BQG234"/>
      <c r="BQH234"/>
      <c r="BQI234"/>
      <c r="BQJ234"/>
      <c r="BQK234"/>
      <c r="BQL234"/>
      <c r="BQM234"/>
      <c r="BQN234"/>
      <c r="BQO234"/>
      <c r="BQP234"/>
      <c r="BQQ234"/>
      <c r="BQR234"/>
      <c r="BQS234"/>
      <c r="BQT234"/>
      <c r="BQU234"/>
      <c r="BQV234"/>
      <c r="BQW234"/>
      <c r="BQX234"/>
      <c r="BQY234"/>
      <c r="BQZ234"/>
      <c r="BRA234"/>
      <c r="BRB234"/>
      <c r="BRC234"/>
      <c r="BRD234"/>
      <c r="BRE234"/>
      <c r="BRF234"/>
      <c r="BRG234"/>
      <c r="BRH234"/>
      <c r="BRI234"/>
      <c r="BRJ234"/>
      <c r="BRK234"/>
      <c r="BRL234"/>
      <c r="BRM234"/>
      <c r="BRN234"/>
      <c r="BRO234"/>
      <c r="BRP234"/>
      <c r="BRQ234"/>
      <c r="BRR234"/>
      <c r="BRS234"/>
      <c r="BRT234"/>
      <c r="BRU234"/>
      <c r="BRV234"/>
      <c r="BRW234"/>
      <c r="BRX234"/>
      <c r="BRY234"/>
      <c r="BRZ234"/>
      <c r="BSA234"/>
      <c r="BSB234"/>
      <c r="BSC234"/>
      <c r="BSD234"/>
      <c r="BSE234"/>
      <c r="BSF234"/>
      <c r="BSG234"/>
      <c r="BSH234"/>
      <c r="BSI234"/>
      <c r="BSJ234"/>
      <c r="BSK234"/>
      <c r="BSL234"/>
      <c r="BSM234"/>
      <c r="BSN234"/>
      <c r="BSO234"/>
      <c r="BSP234"/>
      <c r="BSQ234"/>
      <c r="BSR234"/>
      <c r="BSS234"/>
      <c r="BST234"/>
      <c r="BSU234"/>
      <c r="BSV234"/>
      <c r="BSW234"/>
      <c r="BSX234"/>
      <c r="BSY234"/>
      <c r="BSZ234"/>
      <c r="BTA234"/>
      <c r="BTB234"/>
      <c r="BTC234"/>
      <c r="BTD234"/>
      <c r="BTE234"/>
      <c r="BTF234"/>
      <c r="BTG234"/>
      <c r="BTH234"/>
      <c r="BTI234"/>
      <c r="BTJ234"/>
      <c r="BTK234"/>
      <c r="BTL234"/>
      <c r="BTM234"/>
      <c r="BTN234"/>
      <c r="BTO234"/>
      <c r="BTP234"/>
      <c r="BTQ234"/>
      <c r="BTR234"/>
      <c r="BTS234"/>
      <c r="BTT234"/>
      <c r="BTU234"/>
      <c r="BTV234"/>
      <c r="BTW234"/>
      <c r="BTX234"/>
      <c r="BTY234"/>
      <c r="BTZ234"/>
      <c r="BUA234"/>
      <c r="BUB234"/>
      <c r="BUC234"/>
      <c r="BUD234"/>
      <c r="BUE234"/>
      <c r="BUF234"/>
      <c r="BUG234"/>
      <c r="BUH234"/>
      <c r="BUI234"/>
      <c r="BUJ234"/>
      <c r="BUK234"/>
      <c r="BUL234"/>
      <c r="BUM234"/>
      <c r="BUN234"/>
      <c r="BUO234"/>
      <c r="BUP234"/>
      <c r="BUQ234"/>
      <c r="BUR234"/>
      <c r="BUS234"/>
      <c r="BUT234"/>
      <c r="BUU234"/>
      <c r="BUV234"/>
      <c r="BUW234"/>
      <c r="BUX234"/>
      <c r="BUY234"/>
      <c r="BUZ234"/>
      <c r="BVA234"/>
      <c r="BVB234"/>
      <c r="BVC234"/>
      <c r="BVD234"/>
      <c r="BVE234"/>
      <c r="BVF234"/>
      <c r="BVG234"/>
      <c r="BVH234"/>
      <c r="BVI234"/>
      <c r="BVJ234"/>
      <c r="BVK234"/>
      <c r="BVL234"/>
      <c r="BVM234"/>
      <c r="BVN234"/>
      <c r="BVO234"/>
      <c r="BVP234"/>
      <c r="BVQ234"/>
      <c r="BVR234"/>
      <c r="BVS234"/>
      <c r="BVT234"/>
      <c r="BVU234"/>
      <c r="BVV234"/>
      <c r="BVW234"/>
      <c r="BVX234"/>
      <c r="BVY234"/>
      <c r="BVZ234"/>
      <c r="BWA234"/>
      <c r="BWB234"/>
      <c r="BWC234"/>
      <c r="BWD234"/>
      <c r="BWE234"/>
      <c r="BWF234"/>
      <c r="BWG234"/>
      <c r="BWH234"/>
      <c r="BWI234"/>
      <c r="BWJ234"/>
      <c r="BWK234"/>
      <c r="BWL234"/>
      <c r="BWM234"/>
      <c r="BWN234"/>
      <c r="BWO234"/>
      <c r="BWP234"/>
      <c r="BWQ234"/>
      <c r="BWR234"/>
      <c r="BWS234"/>
      <c r="BWT234"/>
      <c r="BWU234"/>
      <c r="BWV234"/>
      <c r="BWW234"/>
      <c r="BWX234"/>
      <c r="BWY234"/>
      <c r="BWZ234"/>
      <c r="BXA234"/>
      <c r="BXB234"/>
      <c r="BXC234"/>
      <c r="BXD234"/>
      <c r="BXE234"/>
      <c r="BXF234"/>
      <c r="BXG234"/>
      <c r="BXH234"/>
      <c r="BXI234"/>
      <c r="BXJ234"/>
      <c r="BXK234"/>
      <c r="BXL234"/>
      <c r="BXM234"/>
      <c r="BXN234"/>
      <c r="BXO234"/>
      <c r="BXP234"/>
      <c r="BXQ234"/>
      <c r="BXR234"/>
      <c r="BXS234"/>
      <c r="BXT234"/>
      <c r="BXU234"/>
      <c r="BXV234"/>
      <c r="BXW234"/>
      <c r="BXX234"/>
      <c r="BXY234"/>
      <c r="BXZ234"/>
      <c r="BYA234"/>
      <c r="BYB234"/>
      <c r="BYC234"/>
      <c r="BYD234"/>
      <c r="BYE234"/>
      <c r="BYF234"/>
      <c r="BYG234"/>
      <c r="BYH234"/>
      <c r="BYI234"/>
      <c r="BYJ234"/>
      <c r="BYK234"/>
      <c r="BYL234"/>
      <c r="BYM234"/>
      <c r="BYN234"/>
      <c r="BYO234"/>
      <c r="BYP234"/>
      <c r="BYQ234"/>
      <c r="BYR234"/>
      <c r="BYS234"/>
      <c r="BYT234"/>
      <c r="BYU234"/>
      <c r="BYV234"/>
      <c r="BYW234"/>
      <c r="BYX234"/>
      <c r="BYY234"/>
      <c r="BYZ234"/>
      <c r="BZA234"/>
      <c r="BZB234"/>
      <c r="BZC234"/>
      <c r="BZD234"/>
      <c r="BZE234"/>
      <c r="BZF234"/>
      <c r="BZG234"/>
      <c r="BZH234"/>
      <c r="BZI234"/>
      <c r="BZJ234"/>
      <c r="BZK234"/>
      <c r="BZL234"/>
      <c r="BZM234"/>
      <c r="BZN234"/>
      <c r="BZO234"/>
      <c r="BZP234"/>
      <c r="BZQ234"/>
      <c r="BZR234"/>
      <c r="BZS234"/>
      <c r="BZT234"/>
      <c r="BZU234"/>
      <c r="BZV234"/>
      <c r="BZW234"/>
      <c r="BZX234"/>
      <c r="BZY234"/>
      <c r="BZZ234"/>
      <c r="CAA234"/>
      <c r="CAB234"/>
      <c r="CAC234"/>
      <c r="CAD234"/>
      <c r="CAE234"/>
      <c r="CAF234"/>
      <c r="CAG234"/>
      <c r="CAH234"/>
      <c r="CAI234"/>
      <c r="CAJ234"/>
      <c r="CAK234"/>
      <c r="CAL234"/>
      <c r="CAM234"/>
      <c r="CAN234"/>
      <c r="CAO234"/>
      <c r="CAP234"/>
      <c r="CAQ234"/>
      <c r="CAR234"/>
      <c r="CAS234"/>
      <c r="CAT234"/>
      <c r="CAU234"/>
      <c r="CAV234"/>
      <c r="CAW234"/>
      <c r="CAX234"/>
      <c r="CAY234"/>
      <c r="CAZ234"/>
      <c r="CBA234"/>
      <c r="CBB234"/>
      <c r="CBC234"/>
      <c r="CBD234"/>
      <c r="CBE234"/>
      <c r="CBF234"/>
      <c r="CBG234"/>
      <c r="CBH234"/>
      <c r="CBI234"/>
      <c r="CBJ234"/>
      <c r="CBK234"/>
      <c r="CBL234"/>
      <c r="CBM234"/>
      <c r="CBN234"/>
      <c r="CBO234"/>
      <c r="CBP234"/>
      <c r="CBQ234"/>
      <c r="CBR234"/>
      <c r="CBS234"/>
      <c r="CBT234"/>
      <c r="CBU234"/>
      <c r="CBV234"/>
      <c r="CBW234"/>
      <c r="CBX234"/>
      <c r="CBY234"/>
      <c r="CBZ234"/>
      <c r="CCA234"/>
      <c r="CCB234"/>
      <c r="CCC234"/>
      <c r="CCD234"/>
      <c r="CCE234"/>
      <c r="CCF234"/>
      <c r="CCG234"/>
      <c r="CCH234"/>
      <c r="CCI234"/>
      <c r="CCJ234"/>
      <c r="CCK234"/>
      <c r="CCL234"/>
      <c r="CCM234"/>
      <c r="CCN234"/>
      <c r="CCO234"/>
      <c r="CCP234"/>
      <c r="CCQ234"/>
      <c r="CCR234"/>
      <c r="CCS234"/>
      <c r="CCT234"/>
      <c r="CCU234"/>
      <c r="CCV234"/>
      <c r="CCW234"/>
      <c r="CCX234"/>
      <c r="CCY234"/>
      <c r="CCZ234"/>
      <c r="CDA234"/>
      <c r="CDB234"/>
      <c r="CDC234"/>
      <c r="CDD234"/>
      <c r="CDE234"/>
      <c r="CDF234"/>
      <c r="CDG234"/>
      <c r="CDH234"/>
      <c r="CDI234"/>
      <c r="CDJ234"/>
      <c r="CDK234"/>
      <c r="CDL234"/>
      <c r="CDM234"/>
      <c r="CDN234"/>
      <c r="CDO234"/>
      <c r="CDP234"/>
      <c r="CDQ234"/>
      <c r="CDR234"/>
      <c r="CDS234"/>
      <c r="CDT234"/>
      <c r="CDU234"/>
      <c r="CDV234"/>
      <c r="CDW234"/>
      <c r="CDX234"/>
      <c r="CDY234"/>
      <c r="CDZ234"/>
      <c r="CEA234"/>
      <c r="CEB234"/>
      <c r="CEC234"/>
      <c r="CED234"/>
      <c r="CEE234"/>
      <c r="CEF234"/>
      <c r="CEG234"/>
      <c r="CEH234"/>
      <c r="CEI234"/>
      <c r="CEJ234"/>
      <c r="CEK234"/>
      <c r="CEL234"/>
      <c r="CEM234"/>
      <c r="CEN234"/>
      <c r="CEO234"/>
      <c r="CEP234"/>
      <c r="CEQ234"/>
      <c r="CER234"/>
      <c r="CES234"/>
      <c r="CET234"/>
      <c r="CEU234"/>
      <c r="CEV234"/>
      <c r="CEW234"/>
      <c r="CEX234"/>
      <c r="CEY234"/>
      <c r="CEZ234"/>
      <c r="CFA234"/>
      <c r="CFB234"/>
      <c r="CFC234"/>
      <c r="CFD234"/>
      <c r="CFE234"/>
      <c r="CFF234"/>
      <c r="CFG234"/>
      <c r="CFH234"/>
      <c r="CFI234"/>
      <c r="CFJ234"/>
      <c r="CFK234"/>
      <c r="CFL234"/>
      <c r="CFM234"/>
      <c r="CFN234"/>
      <c r="CFO234"/>
      <c r="CFP234"/>
      <c r="CFQ234"/>
      <c r="CFR234"/>
      <c r="CFS234"/>
      <c r="CFT234"/>
      <c r="CFU234"/>
      <c r="CFV234"/>
      <c r="CFW234"/>
      <c r="CFX234"/>
      <c r="CFY234"/>
      <c r="CFZ234"/>
      <c r="CGA234"/>
      <c r="CGB234"/>
      <c r="CGC234"/>
      <c r="CGD234"/>
      <c r="CGE234"/>
      <c r="CGF234"/>
      <c r="CGG234"/>
      <c r="CGH234"/>
      <c r="CGI234"/>
      <c r="CGJ234"/>
      <c r="CGK234"/>
      <c r="CGL234"/>
      <c r="CGM234"/>
      <c r="CGN234"/>
      <c r="CGO234"/>
      <c r="CGP234"/>
      <c r="CGQ234"/>
      <c r="CGR234"/>
      <c r="CGS234"/>
      <c r="CGT234"/>
      <c r="CGU234"/>
      <c r="CGV234"/>
      <c r="CGW234"/>
      <c r="CGX234"/>
      <c r="CGY234"/>
      <c r="CGZ234"/>
      <c r="CHA234"/>
      <c r="CHB234"/>
      <c r="CHC234"/>
      <c r="CHD234"/>
      <c r="CHE234"/>
      <c r="CHF234"/>
      <c r="CHG234"/>
      <c r="CHH234"/>
      <c r="CHI234"/>
      <c r="CHJ234"/>
      <c r="CHK234"/>
      <c r="CHL234"/>
      <c r="CHM234"/>
      <c r="CHN234"/>
      <c r="CHO234"/>
      <c r="CHP234"/>
      <c r="CHQ234"/>
      <c r="CHR234"/>
      <c r="CHS234"/>
      <c r="CHT234"/>
      <c r="CHU234"/>
      <c r="CHV234"/>
      <c r="CHW234"/>
      <c r="CHX234"/>
      <c r="CHY234"/>
      <c r="CHZ234"/>
      <c r="CIA234"/>
      <c r="CIB234"/>
      <c r="CIC234"/>
      <c r="CID234"/>
      <c r="CIE234"/>
      <c r="CIF234"/>
      <c r="CIG234"/>
      <c r="CIH234"/>
      <c r="CII234"/>
      <c r="CIJ234"/>
      <c r="CIK234"/>
      <c r="CIL234"/>
      <c r="CIM234"/>
      <c r="CIN234"/>
      <c r="CIO234"/>
      <c r="CIP234"/>
      <c r="CIQ234"/>
      <c r="CIR234"/>
      <c r="CIS234"/>
      <c r="CIT234"/>
      <c r="CIU234"/>
      <c r="CIV234"/>
      <c r="CIW234"/>
      <c r="CIX234"/>
      <c r="CIY234"/>
      <c r="CIZ234"/>
      <c r="CJA234"/>
      <c r="CJB234"/>
      <c r="CJC234"/>
      <c r="CJD234"/>
      <c r="CJE234"/>
      <c r="CJF234"/>
      <c r="CJG234"/>
      <c r="CJH234"/>
      <c r="CJI234"/>
      <c r="CJJ234"/>
      <c r="CJK234"/>
      <c r="CJL234"/>
      <c r="CJM234"/>
      <c r="CJN234"/>
      <c r="CJO234"/>
      <c r="CJP234"/>
      <c r="CJQ234"/>
      <c r="CJR234"/>
      <c r="CJS234"/>
      <c r="CJT234"/>
      <c r="CJU234"/>
      <c r="CJV234"/>
      <c r="CJW234"/>
      <c r="CJX234"/>
      <c r="CJY234"/>
      <c r="CJZ234"/>
      <c r="CKA234"/>
      <c r="CKB234"/>
      <c r="CKC234"/>
      <c r="CKD234"/>
      <c r="CKE234"/>
      <c r="CKF234"/>
      <c r="CKG234"/>
      <c r="CKH234"/>
      <c r="CKI234"/>
      <c r="CKJ234"/>
      <c r="CKK234"/>
      <c r="CKL234"/>
      <c r="CKM234"/>
      <c r="CKN234"/>
      <c r="CKO234"/>
      <c r="CKP234"/>
      <c r="CKQ234"/>
      <c r="CKR234"/>
      <c r="CKS234"/>
      <c r="CKT234"/>
      <c r="CKU234"/>
      <c r="CKV234"/>
      <c r="CKW234"/>
      <c r="CKX234"/>
      <c r="CKY234"/>
      <c r="CKZ234"/>
      <c r="CLA234"/>
      <c r="CLB234"/>
      <c r="CLC234"/>
      <c r="CLD234"/>
      <c r="CLE234"/>
      <c r="CLF234"/>
      <c r="CLG234"/>
      <c r="CLH234"/>
      <c r="CLI234"/>
      <c r="CLJ234"/>
      <c r="CLK234"/>
      <c r="CLL234"/>
      <c r="CLM234"/>
      <c r="CLN234"/>
      <c r="CLO234"/>
      <c r="CLP234"/>
      <c r="CLQ234"/>
      <c r="CLR234"/>
      <c r="CLS234"/>
      <c r="CLT234"/>
      <c r="CLU234"/>
      <c r="CLV234"/>
      <c r="CLW234"/>
      <c r="CLX234"/>
      <c r="CLY234"/>
      <c r="CLZ234"/>
      <c r="CMA234"/>
      <c r="CMB234"/>
      <c r="CMC234"/>
      <c r="CMD234"/>
      <c r="CME234"/>
      <c r="CMF234"/>
      <c r="CMG234"/>
      <c r="CMH234"/>
      <c r="CMI234"/>
      <c r="CMJ234"/>
      <c r="CMK234"/>
      <c r="CML234"/>
      <c r="CMM234"/>
      <c r="CMN234"/>
      <c r="CMO234"/>
      <c r="CMP234"/>
      <c r="CMQ234"/>
      <c r="CMR234"/>
      <c r="CMS234"/>
      <c r="CMT234"/>
      <c r="CMU234"/>
      <c r="CMV234"/>
      <c r="CMW234"/>
      <c r="CMX234"/>
      <c r="CMY234"/>
      <c r="CMZ234"/>
      <c r="CNA234"/>
      <c r="CNB234"/>
      <c r="CNC234"/>
      <c r="CND234"/>
      <c r="CNE234"/>
      <c r="CNF234"/>
      <c r="CNG234"/>
      <c r="CNH234"/>
      <c r="CNI234"/>
      <c r="CNJ234"/>
      <c r="CNK234"/>
      <c r="CNL234"/>
      <c r="CNM234"/>
      <c r="CNN234"/>
      <c r="CNO234"/>
      <c r="CNP234"/>
      <c r="CNQ234"/>
      <c r="CNR234"/>
      <c r="CNS234"/>
      <c r="CNT234"/>
      <c r="CNU234"/>
      <c r="CNV234"/>
      <c r="CNW234"/>
      <c r="CNX234"/>
      <c r="CNY234"/>
      <c r="CNZ234"/>
      <c r="COA234"/>
      <c r="COB234"/>
      <c r="COC234"/>
      <c r="COD234"/>
      <c r="COE234"/>
      <c r="COF234"/>
      <c r="COG234"/>
      <c r="COH234"/>
      <c r="COI234"/>
      <c r="COJ234"/>
      <c r="COK234"/>
      <c r="COL234"/>
      <c r="COM234"/>
      <c r="CON234"/>
      <c r="COO234"/>
      <c r="COP234"/>
      <c r="COQ234"/>
      <c r="COR234"/>
      <c r="COS234"/>
      <c r="COT234"/>
      <c r="COU234"/>
      <c r="COV234"/>
      <c r="COW234"/>
      <c r="COX234"/>
      <c r="COY234"/>
      <c r="COZ234"/>
      <c r="CPA234"/>
      <c r="CPB234"/>
      <c r="CPC234"/>
      <c r="CPD234"/>
      <c r="CPE234"/>
      <c r="CPF234"/>
      <c r="CPG234"/>
      <c r="CPH234"/>
      <c r="CPI234"/>
      <c r="CPJ234"/>
      <c r="CPK234"/>
      <c r="CPL234"/>
      <c r="CPM234"/>
      <c r="CPN234"/>
      <c r="CPO234"/>
      <c r="CPP234"/>
      <c r="CPQ234"/>
      <c r="CPR234"/>
      <c r="CPS234"/>
      <c r="CPT234"/>
      <c r="CPU234"/>
      <c r="CPV234"/>
      <c r="CPW234"/>
      <c r="CPX234"/>
      <c r="CPY234"/>
      <c r="CPZ234"/>
      <c r="CQA234"/>
      <c r="CQB234"/>
      <c r="CQC234"/>
      <c r="CQD234"/>
      <c r="CQE234"/>
      <c r="CQF234"/>
      <c r="CQG234"/>
      <c r="CQH234"/>
      <c r="CQI234"/>
      <c r="CQJ234"/>
      <c r="CQK234"/>
      <c r="CQL234"/>
      <c r="CQM234"/>
      <c r="CQN234"/>
      <c r="CQO234"/>
      <c r="CQP234"/>
      <c r="CQQ234"/>
      <c r="CQR234"/>
      <c r="CQS234"/>
      <c r="CQT234"/>
      <c r="CQU234"/>
      <c r="CQV234"/>
      <c r="CQW234"/>
      <c r="CQX234"/>
      <c r="CQY234"/>
      <c r="CQZ234"/>
      <c r="CRA234"/>
      <c r="CRB234"/>
      <c r="CRC234"/>
      <c r="CRD234"/>
      <c r="CRE234"/>
      <c r="CRF234"/>
      <c r="CRG234"/>
      <c r="CRH234"/>
      <c r="CRI234"/>
      <c r="CRJ234"/>
      <c r="CRK234"/>
      <c r="CRL234"/>
      <c r="CRM234"/>
      <c r="CRN234"/>
      <c r="CRO234"/>
      <c r="CRP234"/>
      <c r="CRQ234"/>
      <c r="CRR234"/>
      <c r="CRS234"/>
      <c r="CRT234"/>
      <c r="CRU234"/>
      <c r="CRV234"/>
      <c r="CRW234"/>
      <c r="CRX234"/>
      <c r="CRY234"/>
      <c r="CRZ234"/>
      <c r="CSA234"/>
      <c r="CSB234"/>
      <c r="CSC234"/>
      <c r="CSD234"/>
      <c r="CSE234"/>
      <c r="CSF234"/>
      <c r="CSG234"/>
      <c r="CSH234"/>
      <c r="CSI234"/>
      <c r="CSJ234"/>
      <c r="CSK234"/>
      <c r="CSL234"/>
      <c r="CSM234"/>
      <c r="CSN234"/>
      <c r="CSO234"/>
      <c r="CSP234"/>
      <c r="CSQ234"/>
      <c r="CSR234"/>
      <c r="CSS234"/>
      <c r="CST234"/>
      <c r="CSU234"/>
      <c r="CSV234"/>
      <c r="CSW234"/>
      <c r="CSX234"/>
      <c r="CSY234"/>
      <c r="CSZ234"/>
      <c r="CTA234"/>
      <c r="CTB234"/>
      <c r="CTC234"/>
      <c r="CTD234"/>
      <c r="CTE234"/>
      <c r="CTF234"/>
      <c r="CTG234"/>
      <c r="CTH234"/>
      <c r="CTI234"/>
      <c r="CTJ234"/>
      <c r="CTK234"/>
      <c r="CTL234"/>
      <c r="CTM234"/>
      <c r="CTN234"/>
      <c r="CTO234"/>
      <c r="CTP234"/>
      <c r="CTQ234"/>
      <c r="CTR234"/>
      <c r="CTS234"/>
      <c r="CTT234"/>
      <c r="CTU234"/>
      <c r="CTV234"/>
      <c r="CTW234"/>
      <c r="CTX234"/>
      <c r="CTY234"/>
      <c r="CTZ234"/>
      <c r="CUA234"/>
      <c r="CUB234"/>
      <c r="CUC234"/>
      <c r="CUD234"/>
      <c r="CUE234"/>
      <c r="CUF234"/>
      <c r="CUG234"/>
      <c r="CUH234"/>
      <c r="CUI234"/>
      <c r="CUJ234"/>
      <c r="CUK234"/>
      <c r="CUL234"/>
      <c r="CUM234"/>
      <c r="CUN234"/>
      <c r="CUO234"/>
      <c r="CUP234"/>
      <c r="CUQ234"/>
      <c r="CUR234"/>
      <c r="CUS234"/>
      <c r="CUT234"/>
      <c r="CUU234"/>
      <c r="CUV234"/>
      <c r="CUW234"/>
      <c r="CUX234"/>
      <c r="CUY234"/>
      <c r="CUZ234"/>
      <c r="CVA234"/>
      <c r="CVB234"/>
      <c r="CVC234"/>
      <c r="CVD234"/>
      <c r="CVE234"/>
      <c r="CVF234"/>
      <c r="CVG234"/>
      <c r="CVH234"/>
      <c r="CVI234"/>
      <c r="CVJ234"/>
      <c r="CVK234"/>
      <c r="CVL234"/>
      <c r="CVM234"/>
      <c r="CVN234"/>
      <c r="CVO234"/>
      <c r="CVP234"/>
      <c r="CVQ234"/>
      <c r="CVR234"/>
      <c r="CVS234"/>
      <c r="CVT234"/>
      <c r="CVU234"/>
      <c r="CVV234"/>
      <c r="CVW234"/>
      <c r="CVX234"/>
      <c r="CVY234"/>
      <c r="CVZ234"/>
      <c r="CWA234"/>
      <c r="CWB234"/>
      <c r="CWC234"/>
      <c r="CWD234"/>
      <c r="CWE234"/>
      <c r="CWF234"/>
      <c r="CWG234"/>
      <c r="CWH234"/>
      <c r="CWI234"/>
      <c r="CWJ234"/>
      <c r="CWK234"/>
      <c r="CWL234"/>
      <c r="CWM234"/>
      <c r="CWN234"/>
      <c r="CWO234"/>
      <c r="CWP234"/>
      <c r="CWQ234"/>
      <c r="CWR234"/>
      <c r="CWS234"/>
      <c r="CWT234"/>
      <c r="CWU234"/>
      <c r="CWV234"/>
      <c r="CWW234"/>
      <c r="CWX234"/>
      <c r="CWY234"/>
      <c r="CWZ234"/>
      <c r="CXA234"/>
      <c r="CXB234"/>
      <c r="CXC234"/>
      <c r="CXD234"/>
      <c r="CXE234"/>
      <c r="CXF234"/>
      <c r="CXG234"/>
      <c r="CXH234"/>
      <c r="CXI234"/>
      <c r="CXJ234"/>
      <c r="CXK234"/>
      <c r="CXL234"/>
      <c r="CXM234"/>
      <c r="CXN234"/>
      <c r="CXO234"/>
      <c r="CXP234"/>
      <c r="CXQ234"/>
      <c r="CXR234"/>
      <c r="CXS234"/>
      <c r="CXT234"/>
      <c r="CXU234"/>
      <c r="CXV234"/>
      <c r="CXW234"/>
      <c r="CXX234"/>
      <c r="CXY234"/>
      <c r="CXZ234"/>
      <c r="CYA234"/>
      <c r="CYB234"/>
      <c r="CYC234"/>
      <c r="CYD234"/>
      <c r="CYE234"/>
      <c r="CYF234"/>
      <c r="CYG234"/>
      <c r="CYH234"/>
      <c r="CYI234"/>
      <c r="CYJ234"/>
      <c r="CYK234"/>
      <c r="CYL234"/>
      <c r="CYM234"/>
      <c r="CYN234"/>
      <c r="CYO234"/>
      <c r="CYP234"/>
      <c r="CYQ234"/>
      <c r="CYR234"/>
      <c r="CYS234"/>
      <c r="CYT234"/>
      <c r="CYU234"/>
      <c r="CYV234"/>
      <c r="CYW234"/>
      <c r="CYX234"/>
      <c r="CYY234"/>
      <c r="CYZ234"/>
      <c r="CZA234"/>
      <c r="CZB234"/>
      <c r="CZC234"/>
      <c r="CZD234"/>
      <c r="CZE234"/>
      <c r="CZF234"/>
      <c r="CZG234"/>
      <c r="CZH234"/>
      <c r="CZI234"/>
      <c r="CZJ234"/>
      <c r="CZK234"/>
      <c r="CZL234"/>
      <c r="CZM234"/>
      <c r="CZN234"/>
      <c r="CZO234"/>
      <c r="CZP234"/>
      <c r="CZQ234"/>
      <c r="CZR234"/>
      <c r="CZS234"/>
      <c r="CZT234"/>
      <c r="CZU234"/>
      <c r="CZV234"/>
      <c r="CZW234"/>
      <c r="CZX234"/>
      <c r="CZY234"/>
      <c r="CZZ234"/>
      <c r="DAA234"/>
      <c r="DAB234"/>
      <c r="DAC234"/>
      <c r="DAD234"/>
      <c r="DAE234"/>
      <c r="DAF234"/>
      <c r="DAG234"/>
      <c r="DAH234"/>
      <c r="DAI234"/>
      <c r="DAJ234"/>
      <c r="DAK234"/>
      <c r="DAL234"/>
      <c r="DAM234"/>
      <c r="DAN234"/>
      <c r="DAO234"/>
      <c r="DAP234"/>
      <c r="DAQ234"/>
      <c r="DAR234"/>
      <c r="DAS234"/>
      <c r="DAT234"/>
      <c r="DAU234"/>
      <c r="DAV234"/>
      <c r="DAW234"/>
      <c r="DAX234"/>
      <c r="DAY234"/>
      <c r="DAZ234"/>
      <c r="DBA234"/>
      <c r="DBB234"/>
      <c r="DBC234"/>
      <c r="DBD234"/>
      <c r="DBE234"/>
      <c r="DBF234"/>
      <c r="DBG234"/>
      <c r="DBH234"/>
      <c r="DBI234"/>
      <c r="DBJ234"/>
      <c r="DBK234"/>
      <c r="DBL234"/>
      <c r="DBM234"/>
      <c r="DBN234"/>
      <c r="DBO234"/>
      <c r="DBP234"/>
      <c r="DBQ234"/>
      <c r="DBR234"/>
      <c r="DBS234"/>
      <c r="DBT234"/>
      <c r="DBU234"/>
      <c r="DBV234"/>
      <c r="DBW234"/>
      <c r="DBX234"/>
      <c r="DBY234"/>
      <c r="DBZ234"/>
      <c r="DCA234"/>
      <c r="DCB234"/>
      <c r="DCC234"/>
      <c r="DCD234"/>
      <c r="DCE234"/>
      <c r="DCF234"/>
      <c r="DCG234"/>
      <c r="DCH234"/>
      <c r="DCI234"/>
      <c r="DCJ234"/>
      <c r="DCK234"/>
      <c r="DCL234"/>
      <c r="DCM234"/>
      <c r="DCN234"/>
      <c r="DCO234"/>
      <c r="DCP234"/>
      <c r="DCQ234"/>
      <c r="DCR234"/>
      <c r="DCS234"/>
      <c r="DCT234"/>
      <c r="DCU234"/>
      <c r="DCV234"/>
      <c r="DCW234"/>
      <c r="DCX234"/>
      <c r="DCY234"/>
      <c r="DCZ234"/>
      <c r="DDA234"/>
      <c r="DDB234"/>
      <c r="DDC234"/>
      <c r="DDD234"/>
      <c r="DDE234"/>
      <c r="DDF234"/>
      <c r="DDG234"/>
      <c r="DDH234"/>
      <c r="DDI234"/>
      <c r="DDJ234"/>
      <c r="DDK234"/>
      <c r="DDL234"/>
      <c r="DDM234"/>
      <c r="DDN234"/>
      <c r="DDO234"/>
      <c r="DDP234"/>
      <c r="DDQ234"/>
      <c r="DDR234"/>
      <c r="DDS234"/>
      <c r="DDT234"/>
      <c r="DDU234"/>
      <c r="DDV234"/>
      <c r="DDW234"/>
      <c r="DDX234"/>
      <c r="DDY234"/>
      <c r="DDZ234"/>
      <c r="DEA234"/>
      <c r="DEB234"/>
      <c r="DEC234"/>
      <c r="DED234"/>
      <c r="DEE234"/>
      <c r="DEF234"/>
      <c r="DEG234"/>
      <c r="DEH234"/>
      <c r="DEI234"/>
      <c r="DEJ234"/>
      <c r="DEK234"/>
      <c r="DEL234"/>
      <c r="DEM234"/>
      <c r="DEN234"/>
      <c r="DEO234"/>
      <c r="DEP234"/>
      <c r="DEQ234"/>
      <c r="DER234"/>
      <c r="DES234"/>
      <c r="DET234"/>
      <c r="DEU234"/>
      <c r="DEV234"/>
      <c r="DEW234"/>
      <c r="DEX234"/>
      <c r="DEY234"/>
      <c r="DEZ234"/>
      <c r="DFA234"/>
      <c r="DFB234"/>
      <c r="DFC234"/>
      <c r="DFD234"/>
      <c r="DFE234"/>
      <c r="DFF234"/>
      <c r="DFG234"/>
      <c r="DFH234"/>
      <c r="DFI234"/>
      <c r="DFJ234"/>
      <c r="DFK234"/>
      <c r="DFL234"/>
      <c r="DFM234"/>
      <c r="DFN234"/>
      <c r="DFO234"/>
      <c r="DFP234"/>
      <c r="DFQ234"/>
      <c r="DFR234"/>
      <c r="DFS234"/>
      <c r="DFT234"/>
      <c r="DFU234"/>
      <c r="DFV234"/>
      <c r="DFW234"/>
      <c r="DFX234"/>
      <c r="DFY234"/>
      <c r="DFZ234"/>
      <c r="DGA234"/>
      <c r="DGB234"/>
      <c r="DGC234"/>
      <c r="DGD234"/>
      <c r="DGE234"/>
      <c r="DGF234"/>
      <c r="DGG234"/>
      <c r="DGH234"/>
      <c r="DGI234"/>
      <c r="DGJ234"/>
      <c r="DGK234"/>
      <c r="DGL234"/>
      <c r="DGM234"/>
      <c r="DGN234"/>
      <c r="DGO234"/>
      <c r="DGP234"/>
      <c r="DGQ234"/>
      <c r="DGR234"/>
      <c r="DGS234"/>
      <c r="DGT234"/>
      <c r="DGU234"/>
      <c r="DGV234"/>
      <c r="DGW234"/>
      <c r="DGX234"/>
      <c r="DGY234"/>
      <c r="DGZ234"/>
      <c r="DHA234"/>
      <c r="DHB234"/>
      <c r="DHC234"/>
      <c r="DHD234"/>
      <c r="DHE234"/>
      <c r="DHF234"/>
      <c r="DHG234"/>
      <c r="DHH234"/>
      <c r="DHI234"/>
      <c r="DHJ234"/>
      <c r="DHK234"/>
      <c r="DHL234"/>
      <c r="DHM234"/>
      <c r="DHN234"/>
      <c r="DHO234"/>
      <c r="DHP234"/>
      <c r="DHQ234"/>
      <c r="DHR234"/>
      <c r="DHS234"/>
      <c r="DHT234"/>
      <c r="DHU234"/>
      <c r="DHV234"/>
      <c r="DHW234"/>
      <c r="DHX234"/>
      <c r="DHY234"/>
      <c r="DHZ234"/>
      <c r="DIA234"/>
      <c r="DIB234"/>
      <c r="DIC234"/>
      <c r="DID234"/>
      <c r="DIE234"/>
      <c r="DIF234"/>
      <c r="DIG234"/>
      <c r="DIH234"/>
      <c r="DII234"/>
      <c r="DIJ234"/>
      <c r="DIK234"/>
      <c r="DIL234"/>
      <c r="DIM234"/>
      <c r="DIN234"/>
      <c r="DIO234"/>
      <c r="DIP234"/>
      <c r="DIQ234"/>
      <c r="DIR234"/>
      <c r="DIS234"/>
      <c r="DIT234"/>
      <c r="DIU234"/>
      <c r="DIV234"/>
      <c r="DIW234"/>
      <c r="DIX234"/>
      <c r="DIY234"/>
      <c r="DIZ234"/>
      <c r="DJA234"/>
      <c r="DJB234"/>
      <c r="DJC234"/>
      <c r="DJD234"/>
      <c r="DJE234"/>
      <c r="DJF234"/>
      <c r="DJG234"/>
      <c r="DJH234"/>
      <c r="DJI234"/>
      <c r="DJJ234"/>
      <c r="DJK234"/>
      <c r="DJL234"/>
      <c r="DJM234"/>
      <c r="DJN234"/>
      <c r="DJO234"/>
      <c r="DJP234"/>
      <c r="DJQ234"/>
      <c r="DJR234"/>
      <c r="DJS234"/>
      <c r="DJT234"/>
      <c r="DJU234"/>
      <c r="DJV234"/>
      <c r="DJW234"/>
      <c r="DJX234"/>
      <c r="DJY234"/>
      <c r="DJZ234"/>
      <c r="DKA234"/>
      <c r="DKB234"/>
      <c r="DKC234"/>
      <c r="DKD234"/>
      <c r="DKE234"/>
      <c r="DKF234"/>
      <c r="DKG234"/>
      <c r="DKH234"/>
      <c r="DKI234"/>
      <c r="DKJ234"/>
      <c r="DKK234"/>
      <c r="DKL234"/>
      <c r="DKM234"/>
      <c r="DKN234"/>
      <c r="DKO234"/>
      <c r="DKP234"/>
      <c r="DKQ234"/>
      <c r="DKR234"/>
      <c r="DKS234"/>
      <c r="DKT234"/>
      <c r="DKU234"/>
      <c r="DKV234"/>
      <c r="DKW234"/>
      <c r="DKX234"/>
      <c r="DKY234"/>
      <c r="DKZ234"/>
      <c r="DLA234"/>
      <c r="DLB234"/>
      <c r="DLC234"/>
      <c r="DLD234"/>
      <c r="DLE234"/>
      <c r="DLF234"/>
      <c r="DLG234"/>
      <c r="DLH234"/>
      <c r="DLI234"/>
      <c r="DLJ234"/>
      <c r="DLK234"/>
      <c r="DLL234"/>
      <c r="DLM234"/>
      <c r="DLN234"/>
      <c r="DLO234"/>
      <c r="DLP234"/>
      <c r="DLQ234"/>
      <c r="DLR234"/>
      <c r="DLS234"/>
      <c r="DLT234"/>
      <c r="DLU234"/>
      <c r="DLV234"/>
      <c r="DLW234"/>
      <c r="DLX234"/>
      <c r="DLY234"/>
      <c r="DLZ234"/>
      <c r="DMA234"/>
      <c r="DMB234"/>
      <c r="DMC234"/>
      <c r="DMD234"/>
      <c r="DME234"/>
      <c r="DMF234"/>
      <c r="DMG234"/>
      <c r="DMH234"/>
      <c r="DMI234"/>
      <c r="DMJ234"/>
      <c r="DMK234"/>
      <c r="DML234"/>
      <c r="DMM234"/>
      <c r="DMN234"/>
      <c r="DMO234"/>
      <c r="DMP234"/>
      <c r="DMQ234"/>
      <c r="DMR234"/>
      <c r="DMS234"/>
      <c r="DMT234"/>
      <c r="DMU234"/>
      <c r="DMV234"/>
      <c r="DMW234"/>
      <c r="DMX234"/>
      <c r="DMY234"/>
      <c r="DMZ234"/>
      <c r="DNA234"/>
      <c r="DNB234"/>
      <c r="DNC234"/>
      <c r="DND234"/>
      <c r="DNE234"/>
      <c r="DNF234"/>
      <c r="DNG234"/>
      <c r="DNH234"/>
      <c r="DNI234"/>
      <c r="DNJ234"/>
      <c r="DNK234"/>
      <c r="DNL234"/>
      <c r="DNM234"/>
      <c r="DNN234"/>
      <c r="DNO234"/>
      <c r="DNP234"/>
      <c r="DNQ234"/>
      <c r="DNR234"/>
      <c r="DNS234"/>
      <c r="DNT234"/>
      <c r="DNU234"/>
      <c r="DNV234"/>
      <c r="DNW234"/>
      <c r="DNX234"/>
      <c r="DNY234"/>
      <c r="DNZ234"/>
      <c r="DOA234"/>
      <c r="DOB234"/>
      <c r="DOC234"/>
      <c r="DOD234"/>
      <c r="DOE234"/>
      <c r="DOF234"/>
      <c r="DOG234"/>
      <c r="DOH234"/>
      <c r="DOI234"/>
      <c r="DOJ234"/>
      <c r="DOK234"/>
      <c r="DOL234"/>
      <c r="DOM234"/>
      <c r="DON234"/>
      <c r="DOO234"/>
      <c r="DOP234"/>
      <c r="DOQ234"/>
      <c r="DOR234"/>
      <c r="DOS234"/>
      <c r="DOT234"/>
      <c r="DOU234"/>
      <c r="DOV234"/>
      <c r="DOW234"/>
      <c r="DOX234"/>
      <c r="DOY234"/>
      <c r="DOZ234"/>
      <c r="DPA234"/>
      <c r="DPB234"/>
      <c r="DPC234"/>
      <c r="DPD234"/>
      <c r="DPE234"/>
      <c r="DPF234"/>
      <c r="DPG234"/>
      <c r="DPH234"/>
      <c r="DPI234"/>
      <c r="DPJ234"/>
      <c r="DPK234"/>
      <c r="DPL234"/>
      <c r="DPM234"/>
      <c r="DPN234"/>
      <c r="DPO234"/>
      <c r="DPP234"/>
      <c r="DPQ234"/>
      <c r="DPR234"/>
      <c r="DPS234"/>
      <c r="DPT234"/>
      <c r="DPU234"/>
      <c r="DPV234"/>
      <c r="DPW234"/>
      <c r="DPX234"/>
      <c r="DPY234"/>
      <c r="DPZ234"/>
      <c r="DQA234"/>
      <c r="DQB234"/>
      <c r="DQC234"/>
      <c r="DQD234"/>
      <c r="DQE234"/>
      <c r="DQF234"/>
      <c r="DQG234"/>
      <c r="DQH234"/>
      <c r="DQI234"/>
      <c r="DQJ234"/>
      <c r="DQK234"/>
      <c r="DQL234"/>
      <c r="DQM234"/>
      <c r="DQN234"/>
      <c r="DQO234"/>
      <c r="DQP234"/>
      <c r="DQQ234"/>
      <c r="DQR234"/>
      <c r="DQS234"/>
      <c r="DQT234"/>
      <c r="DQU234"/>
      <c r="DQV234"/>
      <c r="DQW234"/>
      <c r="DQX234"/>
      <c r="DQY234"/>
      <c r="DQZ234"/>
      <c r="DRA234"/>
      <c r="DRB234"/>
      <c r="DRC234"/>
      <c r="DRD234"/>
      <c r="DRE234"/>
      <c r="DRF234"/>
      <c r="DRG234"/>
      <c r="DRH234"/>
      <c r="DRI234"/>
      <c r="DRJ234"/>
      <c r="DRK234"/>
      <c r="DRL234"/>
      <c r="DRM234"/>
      <c r="DRN234"/>
      <c r="DRO234"/>
      <c r="DRP234"/>
      <c r="DRQ234"/>
      <c r="DRR234"/>
      <c r="DRS234"/>
      <c r="DRT234"/>
      <c r="DRU234"/>
      <c r="DRV234"/>
      <c r="DRW234"/>
      <c r="DRX234"/>
      <c r="DRY234"/>
      <c r="DRZ234"/>
      <c r="DSA234"/>
      <c r="DSB234"/>
      <c r="DSC234"/>
      <c r="DSD234"/>
      <c r="DSE234"/>
      <c r="DSF234"/>
      <c r="DSG234"/>
      <c r="DSH234"/>
      <c r="DSI234"/>
      <c r="DSJ234"/>
      <c r="DSK234"/>
      <c r="DSL234"/>
      <c r="DSM234"/>
      <c r="DSN234"/>
      <c r="DSO234"/>
      <c r="DSP234"/>
      <c r="DSQ234"/>
      <c r="DSR234"/>
      <c r="DSS234"/>
      <c r="DST234"/>
      <c r="DSU234"/>
      <c r="DSV234"/>
      <c r="DSW234"/>
      <c r="DSX234"/>
      <c r="DSY234"/>
      <c r="DSZ234"/>
      <c r="DTA234"/>
      <c r="DTB234"/>
      <c r="DTC234"/>
      <c r="DTD234"/>
      <c r="DTE234"/>
      <c r="DTF234"/>
      <c r="DTG234"/>
      <c r="DTH234"/>
      <c r="DTI234"/>
      <c r="DTJ234"/>
      <c r="DTK234"/>
      <c r="DTL234"/>
      <c r="DTM234"/>
      <c r="DTN234"/>
      <c r="DTO234"/>
      <c r="DTP234"/>
      <c r="DTQ234"/>
      <c r="DTR234"/>
      <c r="DTS234"/>
      <c r="DTT234"/>
      <c r="DTU234"/>
      <c r="DTV234"/>
      <c r="DTW234"/>
      <c r="DTX234"/>
      <c r="DTY234"/>
      <c r="DTZ234"/>
      <c r="DUA234"/>
      <c r="DUB234"/>
      <c r="DUC234"/>
      <c r="DUD234"/>
      <c r="DUE234"/>
      <c r="DUF234"/>
      <c r="DUG234"/>
      <c r="DUH234"/>
      <c r="DUI234"/>
      <c r="DUJ234"/>
      <c r="DUK234"/>
      <c r="DUL234"/>
      <c r="DUM234"/>
      <c r="DUN234"/>
      <c r="DUO234"/>
      <c r="DUP234"/>
      <c r="DUQ234"/>
      <c r="DUR234"/>
      <c r="DUS234"/>
      <c r="DUT234"/>
      <c r="DUU234"/>
      <c r="DUV234"/>
      <c r="DUW234"/>
      <c r="DUX234"/>
      <c r="DUY234"/>
      <c r="DUZ234"/>
      <c r="DVA234"/>
      <c r="DVB234"/>
      <c r="DVC234"/>
      <c r="DVD234"/>
      <c r="DVE234"/>
      <c r="DVF234"/>
      <c r="DVG234"/>
      <c r="DVH234"/>
      <c r="DVI234"/>
      <c r="DVJ234"/>
      <c r="DVK234"/>
      <c r="DVL234"/>
      <c r="DVM234"/>
      <c r="DVN234"/>
      <c r="DVO234"/>
      <c r="DVP234"/>
      <c r="DVQ234"/>
      <c r="DVR234"/>
      <c r="DVS234"/>
      <c r="DVT234"/>
      <c r="DVU234"/>
      <c r="DVV234"/>
      <c r="DVW234"/>
      <c r="DVX234"/>
      <c r="DVY234"/>
      <c r="DVZ234"/>
      <c r="DWA234"/>
      <c r="DWB234"/>
      <c r="DWC234"/>
      <c r="DWD234"/>
      <c r="DWE234"/>
      <c r="DWF234"/>
      <c r="DWG234"/>
      <c r="DWH234"/>
      <c r="DWI234"/>
      <c r="DWJ234"/>
      <c r="DWK234"/>
      <c r="DWL234"/>
      <c r="DWM234"/>
      <c r="DWN234"/>
      <c r="DWO234"/>
      <c r="DWP234"/>
      <c r="DWQ234"/>
      <c r="DWR234"/>
      <c r="DWS234"/>
      <c r="DWT234"/>
      <c r="DWU234"/>
      <c r="DWV234"/>
      <c r="DWW234"/>
      <c r="DWX234"/>
      <c r="DWY234"/>
      <c r="DWZ234"/>
      <c r="DXA234"/>
      <c r="DXB234"/>
      <c r="DXC234"/>
      <c r="DXD234"/>
      <c r="DXE234"/>
      <c r="DXF234"/>
      <c r="DXG234"/>
      <c r="DXH234"/>
      <c r="DXI234"/>
      <c r="DXJ234"/>
      <c r="DXK234"/>
      <c r="DXL234"/>
      <c r="DXM234"/>
      <c r="DXN234"/>
      <c r="DXO234"/>
      <c r="DXP234"/>
      <c r="DXQ234"/>
      <c r="DXR234"/>
      <c r="DXS234"/>
      <c r="DXT234"/>
      <c r="DXU234"/>
      <c r="DXV234"/>
      <c r="DXW234"/>
      <c r="DXX234"/>
      <c r="DXY234"/>
      <c r="DXZ234"/>
      <c r="DYA234"/>
      <c r="DYB234"/>
      <c r="DYC234"/>
      <c r="DYD234"/>
      <c r="DYE234"/>
      <c r="DYF234"/>
      <c r="DYG234"/>
      <c r="DYH234"/>
      <c r="DYI234"/>
      <c r="DYJ234"/>
      <c r="DYK234"/>
      <c r="DYL234"/>
      <c r="DYM234"/>
      <c r="DYN234"/>
      <c r="DYO234"/>
      <c r="DYP234"/>
      <c r="DYQ234"/>
      <c r="DYR234"/>
      <c r="DYS234"/>
      <c r="DYT234"/>
      <c r="DYU234"/>
      <c r="DYV234"/>
      <c r="DYW234"/>
      <c r="DYX234"/>
      <c r="DYY234"/>
      <c r="DYZ234"/>
      <c r="DZA234"/>
      <c r="DZB234"/>
      <c r="DZC234"/>
      <c r="DZD234"/>
      <c r="DZE234"/>
      <c r="DZF234"/>
      <c r="DZG234"/>
      <c r="DZH234"/>
      <c r="DZI234"/>
      <c r="DZJ234"/>
      <c r="DZK234"/>
      <c r="DZL234"/>
      <c r="DZM234"/>
      <c r="DZN234"/>
      <c r="DZO234"/>
      <c r="DZP234"/>
      <c r="DZQ234"/>
      <c r="DZR234"/>
      <c r="DZS234"/>
      <c r="DZT234"/>
      <c r="DZU234"/>
      <c r="DZV234"/>
      <c r="DZW234"/>
      <c r="DZX234"/>
      <c r="DZY234"/>
      <c r="DZZ234"/>
      <c r="EAA234"/>
      <c r="EAB234"/>
      <c r="EAC234"/>
      <c r="EAD234"/>
      <c r="EAE234"/>
      <c r="EAF234"/>
      <c r="EAG234"/>
      <c r="EAH234"/>
      <c r="EAI234"/>
      <c r="EAJ234"/>
      <c r="EAK234"/>
      <c r="EAL234"/>
      <c r="EAM234"/>
      <c r="EAN234"/>
      <c r="EAO234"/>
      <c r="EAP234"/>
      <c r="EAQ234"/>
      <c r="EAR234"/>
      <c r="EAS234"/>
      <c r="EAT234"/>
      <c r="EAU234"/>
      <c r="EAV234"/>
      <c r="EAW234"/>
      <c r="EAX234"/>
      <c r="EAY234"/>
      <c r="EAZ234"/>
      <c r="EBA234"/>
      <c r="EBB234"/>
      <c r="EBC234"/>
      <c r="EBD234"/>
      <c r="EBE234"/>
      <c r="EBF234"/>
      <c r="EBG234"/>
      <c r="EBH234"/>
      <c r="EBI234"/>
      <c r="EBJ234"/>
      <c r="EBK234"/>
      <c r="EBL234"/>
      <c r="EBM234"/>
      <c r="EBN234"/>
      <c r="EBO234"/>
      <c r="EBP234"/>
      <c r="EBQ234"/>
      <c r="EBR234"/>
      <c r="EBS234"/>
      <c r="EBT234"/>
      <c r="EBU234"/>
      <c r="EBV234"/>
      <c r="EBW234"/>
      <c r="EBX234"/>
      <c r="EBY234"/>
      <c r="EBZ234"/>
      <c r="ECA234"/>
      <c r="ECB234"/>
      <c r="ECC234"/>
      <c r="ECD234"/>
      <c r="ECE234"/>
      <c r="ECF234"/>
      <c r="ECG234"/>
      <c r="ECH234"/>
      <c r="ECI234"/>
      <c r="ECJ234"/>
      <c r="ECK234"/>
      <c r="ECL234"/>
      <c r="ECM234"/>
      <c r="ECN234"/>
      <c r="ECO234"/>
      <c r="ECP234"/>
      <c r="ECQ234"/>
      <c r="ECR234"/>
      <c r="ECS234"/>
      <c r="ECT234"/>
      <c r="ECU234"/>
      <c r="ECV234"/>
      <c r="ECW234"/>
      <c r="ECX234"/>
      <c r="ECY234"/>
      <c r="ECZ234"/>
      <c r="EDA234"/>
      <c r="EDB234"/>
      <c r="EDC234"/>
      <c r="EDD234"/>
      <c r="EDE234"/>
      <c r="EDF234"/>
      <c r="EDG234"/>
      <c r="EDH234"/>
      <c r="EDI234"/>
      <c r="EDJ234"/>
      <c r="EDK234"/>
      <c r="EDL234"/>
      <c r="EDM234"/>
      <c r="EDN234"/>
      <c r="EDO234"/>
      <c r="EDP234"/>
      <c r="EDQ234"/>
      <c r="EDR234"/>
      <c r="EDS234"/>
      <c r="EDT234"/>
      <c r="EDU234"/>
      <c r="EDV234"/>
      <c r="EDW234"/>
      <c r="EDX234"/>
      <c r="EDY234"/>
      <c r="EDZ234"/>
      <c r="EEA234"/>
      <c r="EEB234"/>
      <c r="EEC234"/>
      <c r="EED234"/>
      <c r="EEE234"/>
      <c r="EEF234"/>
      <c r="EEG234"/>
      <c r="EEH234"/>
      <c r="EEI234"/>
      <c r="EEJ234"/>
      <c r="EEK234"/>
      <c r="EEL234"/>
      <c r="EEM234"/>
      <c r="EEN234"/>
      <c r="EEO234"/>
      <c r="EEP234"/>
      <c r="EEQ234"/>
      <c r="EER234"/>
      <c r="EES234"/>
      <c r="EET234"/>
      <c r="EEU234"/>
      <c r="EEV234"/>
      <c r="EEW234"/>
      <c r="EEX234"/>
      <c r="EEY234"/>
      <c r="EEZ234"/>
      <c r="EFA234"/>
      <c r="EFB234"/>
      <c r="EFC234"/>
      <c r="EFD234"/>
      <c r="EFE234"/>
      <c r="EFF234"/>
      <c r="EFG234"/>
      <c r="EFH234"/>
      <c r="EFI234"/>
      <c r="EFJ234"/>
      <c r="EFK234"/>
      <c r="EFL234"/>
      <c r="EFM234"/>
      <c r="EFN234"/>
      <c r="EFO234"/>
      <c r="EFP234"/>
      <c r="EFQ234"/>
      <c r="EFR234"/>
      <c r="EFS234"/>
      <c r="EFT234"/>
      <c r="EFU234"/>
      <c r="EFV234"/>
      <c r="EFW234"/>
      <c r="EFX234"/>
      <c r="EFY234"/>
      <c r="EFZ234"/>
      <c r="EGA234"/>
      <c r="EGB234"/>
      <c r="EGC234"/>
      <c r="EGD234"/>
      <c r="EGE234"/>
      <c r="EGF234"/>
      <c r="EGG234"/>
      <c r="EGH234"/>
      <c r="EGI234"/>
      <c r="EGJ234"/>
      <c r="EGK234"/>
      <c r="EGL234"/>
      <c r="EGM234"/>
      <c r="EGN234"/>
      <c r="EGO234"/>
      <c r="EGP234"/>
      <c r="EGQ234"/>
      <c r="EGR234"/>
      <c r="EGS234"/>
      <c r="EGT234"/>
      <c r="EGU234"/>
      <c r="EGV234"/>
      <c r="EGW234"/>
      <c r="EGX234"/>
      <c r="EGY234"/>
      <c r="EGZ234"/>
      <c r="EHA234"/>
      <c r="EHB234"/>
      <c r="EHC234"/>
      <c r="EHD234"/>
      <c r="EHE234"/>
      <c r="EHF234"/>
      <c r="EHG234"/>
      <c r="EHH234"/>
      <c r="EHI234"/>
      <c r="EHJ234"/>
      <c r="EHK234"/>
      <c r="EHL234"/>
      <c r="EHM234"/>
      <c r="EHN234"/>
      <c r="EHO234"/>
      <c r="EHP234"/>
      <c r="EHQ234"/>
      <c r="EHR234"/>
      <c r="EHS234"/>
      <c r="EHT234"/>
      <c r="EHU234"/>
      <c r="EHV234"/>
      <c r="EHW234"/>
      <c r="EHX234"/>
      <c r="EHY234"/>
      <c r="EHZ234"/>
      <c r="EIA234"/>
      <c r="EIB234"/>
      <c r="EIC234"/>
      <c r="EID234"/>
      <c r="EIE234"/>
      <c r="EIF234"/>
      <c r="EIG234"/>
      <c r="EIH234"/>
      <c r="EII234"/>
      <c r="EIJ234"/>
      <c r="EIK234"/>
      <c r="EIL234"/>
      <c r="EIM234"/>
      <c r="EIN234"/>
      <c r="EIO234"/>
      <c r="EIP234"/>
      <c r="EIQ234"/>
      <c r="EIR234"/>
      <c r="EIS234"/>
      <c r="EIT234"/>
      <c r="EIU234"/>
      <c r="EIV234"/>
      <c r="EIW234"/>
      <c r="EIX234"/>
      <c r="EIY234"/>
      <c r="EIZ234"/>
      <c r="EJA234"/>
      <c r="EJB234"/>
      <c r="EJC234"/>
      <c r="EJD234"/>
      <c r="EJE234"/>
      <c r="EJF234"/>
      <c r="EJG234"/>
      <c r="EJH234"/>
      <c r="EJI234"/>
      <c r="EJJ234"/>
      <c r="EJK234"/>
      <c r="EJL234"/>
      <c r="EJM234"/>
      <c r="EJN234"/>
      <c r="EJO234"/>
      <c r="EJP234"/>
      <c r="EJQ234"/>
      <c r="EJR234"/>
      <c r="EJS234"/>
      <c r="EJT234"/>
      <c r="EJU234"/>
      <c r="EJV234"/>
      <c r="EJW234"/>
      <c r="EJX234"/>
      <c r="EJY234"/>
      <c r="EJZ234"/>
      <c r="EKA234"/>
      <c r="EKB234"/>
      <c r="EKC234"/>
      <c r="EKD234"/>
      <c r="EKE234"/>
      <c r="EKF234"/>
      <c r="EKG234"/>
      <c r="EKH234"/>
      <c r="EKI234"/>
      <c r="EKJ234"/>
      <c r="EKK234"/>
      <c r="EKL234"/>
      <c r="EKM234"/>
      <c r="EKN234"/>
      <c r="EKO234"/>
      <c r="EKP234"/>
      <c r="EKQ234"/>
      <c r="EKR234"/>
      <c r="EKS234"/>
      <c r="EKT234"/>
      <c r="EKU234"/>
      <c r="EKV234"/>
      <c r="EKW234"/>
      <c r="EKX234"/>
      <c r="EKY234"/>
      <c r="EKZ234"/>
      <c r="ELA234"/>
      <c r="ELB234"/>
      <c r="ELC234"/>
      <c r="ELD234"/>
      <c r="ELE234"/>
      <c r="ELF234"/>
      <c r="ELG234"/>
      <c r="ELH234"/>
      <c r="ELI234"/>
      <c r="ELJ234"/>
      <c r="ELK234"/>
      <c r="ELL234"/>
      <c r="ELM234"/>
      <c r="ELN234"/>
      <c r="ELO234"/>
      <c r="ELP234"/>
      <c r="ELQ234"/>
      <c r="ELR234"/>
      <c r="ELS234"/>
      <c r="ELT234"/>
      <c r="ELU234"/>
      <c r="ELV234"/>
      <c r="ELW234"/>
      <c r="ELX234"/>
      <c r="ELY234"/>
      <c r="ELZ234"/>
      <c r="EMA234"/>
      <c r="EMB234"/>
      <c r="EMC234"/>
      <c r="EMD234"/>
      <c r="EME234"/>
      <c r="EMF234"/>
      <c r="EMG234"/>
      <c r="EMH234"/>
      <c r="EMI234"/>
      <c r="EMJ234"/>
      <c r="EMK234"/>
      <c r="EML234"/>
      <c r="EMM234"/>
      <c r="EMN234"/>
      <c r="EMO234"/>
      <c r="EMP234"/>
      <c r="EMQ234"/>
      <c r="EMR234"/>
      <c r="EMS234"/>
      <c r="EMT234"/>
      <c r="EMU234"/>
      <c r="EMV234"/>
      <c r="EMW234"/>
      <c r="EMX234"/>
      <c r="EMY234"/>
      <c r="EMZ234"/>
      <c r="ENA234"/>
      <c r="ENB234"/>
      <c r="ENC234"/>
      <c r="END234"/>
      <c r="ENE234"/>
      <c r="ENF234"/>
      <c r="ENG234"/>
      <c r="ENH234"/>
      <c r="ENI234"/>
      <c r="ENJ234"/>
      <c r="ENK234"/>
      <c r="ENL234"/>
      <c r="ENM234"/>
      <c r="ENN234"/>
      <c r="ENO234"/>
      <c r="ENP234"/>
      <c r="ENQ234"/>
      <c r="ENR234"/>
      <c r="ENS234"/>
      <c r="ENT234"/>
      <c r="ENU234"/>
      <c r="ENV234"/>
      <c r="ENW234"/>
      <c r="ENX234"/>
      <c r="ENY234"/>
      <c r="ENZ234"/>
      <c r="EOA234"/>
      <c r="EOB234"/>
      <c r="EOC234"/>
      <c r="EOD234"/>
      <c r="EOE234"/>
      <c r="EOF234"/>
      <c r="EOG234"/>
      <c r="EOH234"/>
      <c r="EOI234"/>
      <c r="EOJ234"/>
      <c r="EOK234"/>
      <c r="EOL234"/>
      <c r="EOM234"/>
      <c r="EON234"/>
      <c r="EOO234"/>
      <c r="EOP234"/>
      <c r="EOQ234"/>
      <c r="EOR234"/>
      <c r="EOS234"/>
      <c r="EOT234"/>
      <c r="EOU234"/>
      <c r="EOV234"/>
      <c r="EOW234"/>
      <c r="EOX234"/>
      <c r="EOY234"/>
      <c r="EOZ234"/>
      <c r="EPA234"/>
      <c r="EPB234"/>
      <c r="EPC234"/>
      <c r="EPD234"/>
      <c r="EPE234"/>
      <c r="EPF234"/>
      <c r="EPG234"/>
      <c r="EPH234"/>
      <c r="EPI234"/>
      <c r="EPJ234"/>
      <c r="EPK234"/>
      <c r="EPL234"/>
      <c r="EPM234"/>
      <c r="EPN234"/>
      <c r="EPO234"/>
      <c r="EPP234"/>
      <c r="EPQ234"/>
      <c r="EPR234"/>
      <c r="EPS234"/>
      <c r="EPT234"/>
      <c r="EPU234"/>
      <c r="EPV234"/>
      <c r="EPW234"/>
      <c r="EPX234"/>
      <c r="EPY234"/>
      <c r="EPZ234"/>
      <c r="EQA234"/>
      <c r="EQB234"/>
      <c r="EQC234"/>
      <c r="EQD234"/>
      <c r="EQE234"/>
      <c r="EQF234"/>
      <c r="EQG234"/>
      <c r="EQH234"/>
      <c r="EQI234"/>
      <c r="EQJ234"/>
      <c r="EQK234"/>
      <c r="EQL234"/>
      <c r="EQM234"/>
      <c r="EQN234"/>
      <c r="EQO234"/>
      <c r="EQP234"/>
      <c r="EQQ234"/>
      <c r="EQR234"/>
      <c r="EQS234"/>
      <c r="EQT234"/>
      <c r="EQU234"/>
      <c r="EQV234"/>
      <c r="EQW234"/>
      <c r="EQX234"/>
      <c r="EQY234"/>
      <c r="EQZ234"/>
      <c r="ERA234"/>
      <c r="ERB234"/>
      <c r="ERC234"/>
      <c r="ERD234"/>
      <c r="ERE234"/>
      <c r="ERF234"/>
      <c r="ERG234"/>
      <c r="ERH234"/>
      <c r="ERI234"/>
      <c r="ERJ234"/>
      <c r="ERK234"/>
      <c r="ERL234"/>
      <c r="ERM234"/>
      <c r="ERN234"/>
      <c r="ERO234"/>
      <c r="ERP234"/>
      <c r="ERQ234"/>
      <c r="ERR234"/>
      <c r="ERS234"/>
      <c r="ERT234"/>
      <c r="ERU234"/>
      <c r="ERV234"/>
      <c r="ERW234"/>
      <c r="ERX234"/>
      <c r="ERY234"/>
      <c r="ERZ234"/>
      <c r="ESA234"/>
      <c r="ESB234"/>
      <c r="ESC234"/>
      <c r="ESD234"/>
      <c r="ESE234"/>
      <c r="ESF234"/>
      <c r="ESG234"/>
      <c r="ESH234"/>
      <c r="ESI234"/>
      <c r="ESJ234"/>
      <c r="ESK234"/>
      <c r="ESL234"/>
      <c r="ESM234"/>
      <c r="ESN234"/>
      <c r="ESO234"/>
      <c r="ESP234"/>
      <c r="ESQ234"/>
      <c r="ESR234"/>
      <c r="ESS234"/>
      <c r="EST234"/>
      <c r="ESU234"/>
      <c r="ESV234"/>
      <c r="ESW234"/>
      <c r="ESX234"/>
      <c r="ESY234"/>
      <c r="ESZ234"/>
      <c r="ETA234"/>
      <c r="ETB234"/>
      <c r="ETC234"/>
      <c r="ETD234"/>
      <c r="ETE234"/>
      <c r="ETF234"/>
      <c r="ETG234"/>
      <c r="ETH234"/>
      <c r="ETI234"/>
      <c r="ETJ234"/>
      <c r="ETK234"/>
      <c r="ETL234"/>
      <c r="ETM234"/>
      <c r="ETN234"/>
      <c r="ETO234"/>
      <c r="ETP234"/>
      <c r="ETQ234"/>
      <c r="ETR234"/>
      <c r="ETS234"/>
      <c r="ETT234"/>
      <c r="ETU234"/>
      <c r="ETV234"/>
      <c r="ETW234"/>
      <c r="ETX234"/>
      <c r="ETY234"/>
      <c r="ETZ234"/>
      <c r="EUA234"/>
      <c r="EUB234"/>
      <c r="EUC234"/>
      <c r="EUD234"/>
      <c r="EUE234"/>
      <c r="EUF234"/>
      <c r="EUG234"/>
      <c r="EUH234"/>
      <c r="EUI234"/>
      <c r="EUJ234"/>
      <c r="EUK234"/>
      <c r="EUL234"/>
      <c r="EUM234"/>
      <c r="EUN234"/>
      <c r="EUO234"/>
      <c r="EUP234"/>
      <c r="EUQ234"/>
      <c r="EUR234"/>
      <c r="EUS234"/>
      <c r="EUT234"/>
      <c r="EUU234"/>
      <c r="EUV234"/>
      <c r="EUW234"/>
      <c r="EUX234"/>
      <c r="EUY234"/>
      <c r="EUZ234"/>
      <c r="EVA234"/>
      <c r="EVB234"/>
      <c r="EVC234"/>
      <c r="EVD234"/>
      <c r="EVE234"/>
      <c r="EVF234"/>
      <c r="EVG234"/>
      <c r="EVH234"/>
      <c r="EVI234"/>
      <c r="EVJ234"/>
      <c r="EVK234"/>
      <c r="EVL234"/>
      <c r="EVM234"/>
      <c r="EVN234"/>
      <c r="EVO234"/>
      <c r="EVP234"/>
      <c r="EVQ234"/>
      <c r="EVR234"/>
      <c r="EVS234"/>
      <c r="EVT234"/>
      <c r="EVU234"/>
      <c r="EVV234"/>
      <c r="EVW234"/>
      <c r="EVX234"/>
      <c r="EVY234"/>
      <c r="EVZ234"/>
      <c r="EWA234"/>
      <c r="EWB234"/>
      <c r="EWC234"/>
      <c r="EWD234"/>
      <c r="EWE234"/>
      <c r="EWF234"/>
      <c r="EWG234"/>
      <c r="EWH234"/>
      <c r="EWI234"/>
      <c r="EWJ234"/>
      <c r="EWK234"/>
      <c r="EWL234"/>
      <c r="EWM234"/>
      <c r="EWN234"/>
      <c r="EWO234"/>
      <c r="EWP234"/>
      <c r="EWQ234"/>
      <c r="EWR234"/>
      <c r="EWS234"/>
      <c r="EWT234"/>
      <c r="EWU234"/>
      <c r="EWV234"/>
      <c r="EWW234"/>
      <c r="EWX234"/>
      <c r="EWY234"/>
      <c r="EWZ234"/>
      <c r="EXA234"/>
      <c r="EXB234"/>
      <c r="EXC234"/>
      <c r="EXD234"/>
      <c r="EXE234"/>
      <c r="EXF234"/>
      <c r="EXG234"/>
      <c r="EXH234"/>
      <c r="EXI234"/>
      <c r="EXJ234"/>
      <c r="EXK234"/>
      <c r="EXL234"/>
      <c r="EXM234"/>
      <c r="EXN234"/>
      <c r="EXO234"/>
      <c r="EXP234"/>
      <c r="EXQ234"/>
      <c r="EXR234"/>
      <c r="EXS234"/>
      <c r="EXT234"/>
      <c r="EXU234"/>
      <c r="EXV234"/>
      <c r="EXW234"/>
      <c r="EXX234"/>
      <c r="EXY234"/>
      <c r="EXZ234"/>
      <c r="EYA234"/>
      <c r="EYB234"/>
      <c r="EYC234"/>
      <c r="EYD234"/>
      <c r="EYE234"/>
      <c r="EYF234"/>
      <c r="EYG234"/>
      <c r="EYH234"/>
      <c r="EYI234"/>
      <c r="EYJ234"/>
      <c r="EYK234"/>
      <c r="EYL234"/>
      <c r="EYM234"/>
      <c r="EYN234"/>
      <c r="EYO234"/>
      <c r="EYP234"/>
      <c r="EYQ234"/>
      <c r="EYR234"/>
      <c r="EYS234"/>
      <c r="EYT234"/>
      <c r="EYU234"/>
      <c r="EYV234"/>
      <c r="EYW234"/>
      <c r="EYX234"/>
      <c r="EYY234"/>
      <c r="EYZ234"/>
      <c r="EZA234"/>
      <c r="EZB234"/>
      <c r="EZC234"/>
      <c r="EZD234"/>
      <c r="EZE234"/>
      <c r="EZF234"/>
      <c r="EZG234"/>
      <c r="EZH234"/>
      <c r="EZI234"/>
      <c r="EZJ234"/>
      <c r="EZK234"/>
      <c r="EZL234"/>
      <c r="EZM234"/>
      <c r="EZN234"/>
      <c r="EZO234"/>
      <c r="EZP234"/>
      <c r="EZQ234"/>
      <c r="EZR234"/>
      <c r="EZS234"/>
      <c r="EZT234"/>
      <c r="EZU234"/>
      <c r="EZV234"/>
      <c r="EZW234"/>
      <c r="EZX234"/>
      <c r="EZY234"/>
      <c r="EZZ234"/>
      <c r="FAA234"/>
      <c r="FAB234"/>
      <c r="FAC234"/>
      <c r="FAD234"/>
      <c r="FAE234"/>
      <c r="FAF234"/>
      <c r="FAG234"/>
      <c r="FAH234"/>
      <c r="FAI234"/>
      <c r="FAJ234"/>
      <c r="FAK234"/>
      <c r="FAL234"/>
      <c r="FAM234"/>
      <c r="FAN234"/>
      <c r="FAO234"/>
      <c r="FAP234"/>
      <c r="FAQ234"/>
      <c r="FAR234"/>
      <c r="FAS234"/>
      <c r="FAT234"/>
      <c r="FAU234"/>
      <c r="FAV234"/>
      <c r="FAW234"/>
      <c r="FAX234"/>
      <c r="FAY234"/>
      <c r="FAZ234"/>
      <c r="FBA234"/>
      <c r="FBB234"/>
      <c r="FBC234"/>
      <c r="FBD234"/>
      <c r="FBE234"/>
      <c r="FBF234"/>
      <c r="FBG234"/>
      <c r="FBH234"/>
      <c r="FBI234"/>
      <c r="FBJ234"/>
      <c r="FBK234"/>
      <c r="FBL234"/>
      <c r="FBM234"/>
      <c r="FBN234"/>
      <c r="FBO234"/>
      <c r="FBP234"/>
      <c r="FBQ234"/>
      <c r="FBR234"/>
      <c r="FBS234"/>
      <c r="FBT234"/>
      <c r="FBU234"/>
      <c r="FBV234"/>
      <c r="FBW234"/>
      <c r="FBX234"/>
      <c r="FBY234"/>
      <c r="FBZ234"/>
      <c r="FCA234"/>
      <c r="FCB234"/>
      <c r="FCC234"/>
      <c r="FCD234"/>
      <c r="FCE234"/>
      <c r="FCF234"/>
      <c r="FCG234"/>
      <c r="FCH234"/>
      <c r="FCI234"/>
      <c r="FCJ234"/>
      <c r="FCK234"/>
      <c r="FCL234"/>
      <c r="FCM234"/>
      <c r="FCN234"/>
      <c r="FCO234"/>
      <c r="FCP234"/>
      <c r="FCQ234"/>
      <c r="FCR234"/>
      <c r="FCS234"/>
      <c r="FCT234"/>
      <c r="FCU234"/>
      <c r="FCV234"/>
      <c r="FCW234"/>
      <c r="FCX234"/>
      <c r="FCY234"/>
      <c r="FCZ234"/>
      <c r="FDA234"/>
      <c r="FDB234"/>
      <c r="FDC234"/>
      <c r="FDD234"/>
      <c r="FDE234"/>
      <c r="FDF234"/>
      <c r="FDG234"/>
      <c r="FDH234"/>
      <c r="FDI234"/>
      <c r="FDJ234"/>
      <c r="FDK234"/>
      <c r="FDL234"/>
      <c r="FDM234"/>
      <c r="FDN234"/>
      <c r="FDO234"/>
      <c r="FDP234"/>
      <c r="FDQ234"/>
      <c r="FDR234"/>
      <c r="FDS234"/>
      <c r="FDT234"/>
      <c r="FDU234"/>
      <c r="FDV234"/>
      <c r="FDW234"/>
      <c r="FDX234"/>
      <c r="FDY234"/>
      <c r="FDZ234"/>
      <c r="FEA234"/>
      <c r="FEB234"/>
      <c r="FEC234"/>
      <c r="FED234"/>
      <c r="FEE234"/>
      <c r="FEF234"/>
      <c r="FEG234"/>
      <c r="FEH234"/>
      <c r="FEI234"/>
      <c r="FEJ234"/>
      <c r="FEK234"/>
      <c r="FEL234"/>
      <c r="FEM234"/>
      <c r="FEN234"/>
      <c r="FEO234"/>
      <c r="FEP234"/>
      <c r="FEQ234"/>
      <c r="FER234"/>
      <c r="FES234"/>
      <c r="FET234"/>
      <c r="FEU234"/>
      <c r="FEV234"/>
      <c r="FEW234"/>
      <c r="FEX234"/>
      <c r="FEY234"/>
      <c r="FEZ234"/>
      <c r="FFA234"/>
      <c r="FFB234"/>
      <c r="FFC234"/>
      <c r="FFD234"/>
      <c r="FFE234"/>
      <c r="FFF234"/>
      <c r="FFG234"/>
      <c r="FFH234"/>
      <c r="FFI234"/>
      <c r="FFJ234"/>
      <c r="FFK234"/>
      <c r="FFL234"/>
      <c r="FFM234"/>
      <c r="FFN234"/>
      <c r="FFO234"/>
      <c r="FFP234"/>
      <c r="FFQ234"/>
      <c r="FFR234"/>
      <c r="FFS234"/>
      <c r="FFT234"/>
      <c r="FFU234"/>
      <c r="FFV234"/>
      <c r="FFW234"/>
      <c r="FFX234"/>
      <c r="FFY234"/>
      <c r="FFZ234"/>
      <c r="FGA234"/>
      <c r="FGB234"/>
      <c r="FGC234"/>
      <c r="FGD234"/>
      <c r="FGE234"/>
      <c r="FGF234"/>
      <c r="FGG234"/>
      <c r="FGH234"/>
      <c r="FGI234"/>
      <c r="FGJ234"/>
      <c r="FGK234"/>
      <c r="FGL234"/>
      <c r="FGM234"/>
      <c r="FGN234"/>
      <c r="FGO234"/>
      <c r="FGP234"/>
      <c r="FGQ234"/>
      <c r="FGR234"/>
      <c r="FGS234"/>
      <c r="FGT234"/>
      <c r="FGU234"/>
      <c r="FGV234"/>
      <c r="FGW234"/>
      <c r="FGX234"/>
      <c r="FGY234"/>
      <c r="FGZ234"/>
      <c r="FHA234"/>
      <c r="FHB234"/>
      <c r="FHC234"/>
      <c r="FHD234"/>
      <c r="FHE234"/>
      <c r="FHF234"/>
      <c r="FHG234"/>
      <c r="FHH234"/>
      <c r="FHI234"/>
      <c r="FHJ234"/>
      <c r="FHK234"/>
      <c r="FHL234"/>
      <c r="FHM234"/>
      <c r="FHN234"/>
      <c r="FHO234"/>
      <c r="FHP234"/>
      <c r="FHQ234"/>
      <c r="FHR234"/>
      <c r="FHS234"/>
      <c r="FHT234"/>
      <c r="FHU234"/>
      <c r="FHV234"/>
      <c r="FHW234"/>
      <c r="FHX234"/>
      <c r="FHY234"/>
      <c r="FHZ234"/>
      <c r="FIA234"/>
      <c r="FIB234"/>
      <c r="FIC234"/>
      <c r="FID234"/>
      <c r="FIE234"/>
      <c r="FIF234"/>
      <c r="FIG234"/>
      <c r="FIH234"/>
      <c r="FII234"/>
      <c r="FIJ234"/>
      <c r="FIK234"/>
      <c r="FIL234"/>
      <c r="FIM234"/>
      <c r="FIN234"/>
      <c r="FIO234"/>
      <c r="FIP234"/>
      <c r="FIQ234"/>
      <c r="FIR234"/>
      <c r="FIS234"/>
      <c r="FIT234"/>
      <c r="FIU234"/>
      <c r="FIV234"/>
      <c r="FIW234"/>
      <c r="FIX234"/>
      <c r="FIY234"/>
      <c r="FIZ234"/>
      <c r="FJA234"/>
      <c r="FJB234"/>
      <c r="FJC234"/>
      <c r="FJD234"/>
      <c r="FJE234"/>
      <c r="FJF234"/>
      <c r="FJG234"/>
      <c r="FJH234"/>
      <c r="FJI234"/>
      <c r="FJJ234"/>
      <c r="FJK234"/>
      <c r="FJL234"/>
      <c r="FJM234"/>
      <c r="FJN234"/>
      <c r="FJO234"/>
      <c r="FJP234"/>
      <c r="FJQ234"/>
      <c r="FJR234"/>
      <c r="FJS234"/>
      <c r="FJT234"/>
      <c r="FJU234"/>
      <c r="FJV234"/>
      <c r="FJW234"/>
      <c r="FJX234"/>
      <c r="FJY234"/>
      <c r="FJZ234"/>
      <c r="FKA234"/>
      <c r="FKB234"/>
      <c r="FKC234"/>
      <c r="FKD234"/>
      <c r="FKE234"/>
      <c r="FKF234"/>
      <c r="FKG234"/>
      <c r="FKH234"/>
      <c r="FKI234"/>
      <c r="FKJ234"/>
      <c r="FKK234"/>
      <c r="FKL234"/>
      <c r="FKM234"/>
      <c r="FKN234"/>
      <c r="FKO234"/>
      <c r="FKP234"/>
      <c r="FKQ234"/>
      <c r="FKR234"/>
      <c r="FKS234"/>
      <c r="FKT234"/>
      <c r="FKU234"/>
      <c r="FKV234"/>
      <c r="FKW234"/>
      <c r="FKX234"/>
      <c r="FKY234"/>
      <c r="FKZ234"/>
      <c r="FLA234"/>
      <c r="FLB234"/>
      <c r="FLC234"/>
      <c r="FLD234"/>
      <c r="FLE234"/>
      <c r="FLF234"/>
      <c r="FLG234"/>
      <c r="FLH234"/>
      <c r="FLI234"/>
      <c r="FLJ234"/>
      <c r="FLK234"/>
      <c r="FLL234"/>
      <c r="FLM234"/>
      <c r="FLN234"/>
      <c r="FLO234"/>
      <c r="FLP234"/>
      <c r="FLQ234"/>
      <c r="FLR234"/>
      <c r="FLS234"/>
      <c r="FLT234"/>
      <c r="FLU234"/>
      <c r="FLV234"/>
      <c r="FLW234"/>
      <c r="FLX234"/>
      <c r="FLY234"/>
      <c r="FLZ234"/>
      <c r="FMA234"/>
      <c r="FMB234"/>
      <c r="FMC234"/>
      <c r="FMD234"/>
      <c r="FME234"/>
      <c r="FMF234"/>
      <c r="FMG234"/>
      <c r="FMH234"/>
      <c r="FMI234"/>
      <c r="FMJ234"/>
      <c r="FMK234"/>
      <c r="FML234"/>
      <c r="FMM234"/>
      <c r="FMN234"/>
      <c r="FMO234"/>
      <c r="FMP234"/>
      <c r="FMQ234"/>
      <c r="FMR234"/>
      <c r="FMS234"/>
      <c r="FMT234"/>
      <c r="FMU234"/>
      <c r="FMV234"/>
      <c r="FMW234"/>
      <c r="FMX234"/>
      <c r="FMY234"/>
      <c r="FMZ234"/>
      <c r="FNA234"/>
      <c r="FNB234"/>
      <c r="FNC234"/>
      <c r="FND234"/>
      <c r="FNE234"/>
      <c r="FNF234"/>
      <c r="FNG234"/>
      <c r="FNH234"/>
      <c r="FNI234"/>
      <c r="FNJ234"/>
      <c r="FNK234"/>
      <c r="FNL234"/>
      <c r="FNM234"/>
      <c r="FNN234"/>
      <c r="FNO234"/>
      <c r="FNP234"/>
      <c r="FNQ234"/>
      <c r="FNR234"/>
      <c r="FNS234"/>
      <c r="FNT234"/>
      <c r="FNU234"/>
      <c r="FNV234"/>
      <c r="FNW234"/>
      <c r="FNX234"/>
      <c r="FNY234"/>
      <c r="FNZ234"/>
      <c r="FOA234"/>
      <c r="FOB234"/>
      <c r="FOC234"/>
      <c r="FOD234"/>
      <c r="FOE234"/>
      <c r="FOF234"/>
      <c r="FOG234"/>
      <c r="FOH234"/>
      <c r="FOI234"/>
      <c r="FOJ234"/>
      <c r="FOK234"/>
      <c r="FOL234"/>
      <c r="FOM234"/>
      <c r="FON234"/>
      <c r="FOO234"/>
      <c r="FOP234"/>
      <c r="FOQ234"/>
      <c r="FOR234"/>
      <c r="FOS234"/>
      <c r="FOT234"/>
      <c r="FOU234"/>
      <c r="FOV234"/>
      <c r="FOW234"/>
      <c r="FOX234"/>
      <c r="FOY234"/>
      <c r="FOZ234"/>
      <c r="FPA234"/>
      <c r="FPB234"/>
      <c r="FPC234"/>
      <c r="FPD234"/>
      <c r="FPE234"/>
      <c r="FPF234"/>
      <c r="FPG234"/>
      <c r="FPH234"/>
      <c r="FPI234"/>
      <c r="FPJ234"/>
      <c r="FPK234"/>
      <c r="FPL234"/>
      <c r="FPM234"/>
      <c r="FPN234"/>
      <c r="FPO234"/>
      <c r="FPP234"/>
      <c r="FPQ234"/>
      <c r="FPR234"/>
      <c r="FPS234"/>
      <c r="FPT234"/>
      <c r="FPU234"/>
      <c r="FPV234"/>
      <c r="FPW234"/>
      <c r="FPX234"/>
      <c r="FPY234"/>
      <c r="FPZ234"/>
      <c r="FQA234"/>
      <c r="FQB234"/>
      <c r="FQC234"/>
      <c r="FQD234"/>
      <c r="FQE234"/>
      <c r="FQF234"/>
      <c r="FQG234"/>
      <c r="FQH234"/>
      <c r="FQI234"/>
      <c r="FQJ234"/>
      <c r="FQK234"/>
      <c r="FQL234"/>
      <c r="FQM234"/>
      <c r="FQN234"/>
      <c r="FQO234"/>
      <c r="FQP234"/>
      <c r="FQQ234"/>
      <c r="FQR234"/>
      <c r="FQS234"/>
      <c r="FQT234"/>
      <c r="FQU234"/>
      <c r="FQV234"/>
      <c r="FQW234"/>
      <c r="FQX234"/>
      <c r="FQY234"/>
      <c r="FQZ234"/>
      <c r="FRA234"/>
      <c r="FRB234"/>
      <c r="FRC234"/>
      <c r="FRD234"/>
      <c r="FRE234"/>
      <c r="FRF234"/>
      <c r="FRG234"/>
      <c r="FRH234"/>
      <c r="FRI234"/>
      <c r="FRJ234"/>
      <c r="FRK234"/>
      <c r="FRL234"/>
      <c r="FRM234"/>
      <c r="FRN234"/>
      <c r="FRO234"/>
      <c r="FRP234"/>
      <c r="FRQ234"/>
      <c r="FRR234"/>
      <c r="FRS234"/>
      <c r="FRT234"/>
      <c r="FRU234"/>
      <c r="FRV234"/>
      <c r="FRW234"/>
      <c r="FRX234"/>
      <c r="FRY234"/>
      <c r="FRZ234"/>
      <c r="FSA234"/>
      <c r="FSB234"/>
      <c r="FSC234"/>
      <c r="FSD234"/>
      <c r="FSE234"/>
      <c r="FSF234"/>
      <c r="FSG234"/>
      <c r="FSH234"/>
      <c r="FSI234"/>
      <c r="FSJ234"/>
      <c r="FSK234"/>
      <c r="FSL234"/>
      <c r="FSM234"/>
      <c r="FSN234"/>
      <c r="FSO234"/>
      <c r="FSP234"/>
      <c r="FSQ234"/>
      <c r="FSR234"/>
      <c r="FSS234"/>
      <c r="FST234"/>
      <c r="FSU234"/>
      <c r="FSV234"/>
      <c r="FSW234"/>
      <c r="FSX234"/>
      <c r="FSY234"/>
      <c r="FSZ234"/>
      <c r="FTA234"/>
      <c r="FTB234"/>
      <c r="FTC234"/>
      <c r="FTD234"/>
      <c r="FTE234"/>
      <c r="FTF234"/>
      <c r="FTG234"/>
      <c r="FTH234"/>
      <c r="FTI234"/>
      <c r="FTJ234"/>
      <c r="FTK234"/>
      <c r="FTL234"/>
      <c r="FTM234"/>
      <c r="FTN234"/>
      <c r="FTO234"/>
      <c r="FTP234"/>
      <c r="FTQ234"/>
      <c r="FTR234"/>
      <c r="FTS234"/>
      <c r="FTT234"/>
      <c r="FTU234"/>
      <c r="FTV234"/>
      <c r="FTW234"/>
      <c r="FTX234"/>
      <c r="FTY234"/>
      <c r="FTZ234"/>
      <c r="FUA234"/>
      <c r="FUB234"/>
      <c r="FUC234"/>
      <c r="FUD234"/>
      <c r="FUE234"/>
      <c r="FUF234"/>
      <c r="FUG234"/>
      <c r="FUH234"/>
      <c r="FUI234"/>
      <c r="FUJ234"/>
      <c r="FUK234"/>
      <c r="FUL234"/>
      <c r="FUM234"/>
      <c r="FUN234"/>
      <c r="FUO234"/>
      <c r="FUP234"/>
      <c r="FUQ234"/>
      <c r="FUR234"/>
      <c r="FUS234"/>
      <c r="FUT234"/>
      <c r="FUU234"/>
      <c r="FUV234"/>
      <c r="FUW234"/>
      <c r="FUX234"/>
      <c r="FUY234"/>
      <c r="FUZ234"/>
      <c r="FVA234"/>
      <c r="FVB234"/>
      <c r="FVC234"/>
      <c r="FVD234"/>
      <c r="FVE234"/>
      <c r="FVF234"/>
      <c r="FVG234"/>
      <c r="FVH234"/>
      <c r="FVI234"/>
      <c r="FVJ234"/>
      <c r="FVK234"/>
      <c r="FVL234"/>
      <c r="FVM234"/>
      <c r="FVN234"/>
      <c r="FVO234"/>
      <c r="FVP234"/>
      <c r="FVQ234"/>
      <c r="FVR234"/>
      <c r="FVS234"/>
      <c r="FVT234"/>
      <c r="FVU234"/>
      <c r="FVV234"/>
      <c r="FVW234"/>
      <c r="FVX234"/>
      <c r="FVY234"/>
      <c r="FVZ234"/>
      <c r="FWA234"/>
      <c r="FWB234"/>
      <c r="FWC234"/>
      <c r="FWD234"/>
      <c r="FWE234"/>
      <c r="FWF234"/>
      <c r="FWG234"/>
      <c r="FWH234"/>
      <c r="FWI234"/>
      <c r="FWJ234"/>
      <c r="FWK234"/>
      <c r="FWL234"/>
      <c r="FWM234"/>
      <c r="FWN234"/>
      <c r="FWO234"/>
      <c r="FWP234"/>
      <c r="FWQ234"/>
      <c r="FWR234"/>
      <c r="FWS234"/>
      <c r="FWT234"/>
      <c r="FWU234"/>
      <c r="FWV234"/>
      <c r="FWW234"/>
      <c r="FWX234"/>
      <c r="FWY234"/>
      <c r="FWZ234"/>
      <c r="FXA234"/>
      <c r="FXB234"/>
      <c r="FXC234"/>
      <c r="FXD234"/>
      <c r="FXE234"/>
      <c r="FXF234"/>
      <c r="FXG234"/>
      <c r="FXH234"/>
      <c r="FXI234"/>
      <c r="FXJ234"/>
      <c r="FXK234"/>
      <c r="FXL234"/>
      <c r="FXM234"/>
      <c r="FXN234"/>
      <c r="FXO234"/>
      <c r="FXP234"/>
      <c r="FXQ234"/>
      <c r="FXR234"/>
      <c r="FXS234"/>
      <c r="FXT234"/>
      <c r="FXU234"/>
      <c r="FXV234"/>
      <c r="FXW234"/>
      <c r="FXX234"/>
      <c r="FXY234"/>
      <c r="FXZ234"/>
      <c r="FYA234"/>
      <c r="FYB234"/>
      <c r="FYC234"/>
      <c r="FYD234"/>
      <c r="FYE234"/>
      <c r="FYF234"/>
      <c r="FYG234"/>
      <c r="FYH234"/>
      <c r="FYI234"/>
      <c r="FYJ234"/>
      <c r="FYK234"/>
      <c r="FYL234"/>
      <c r="FYM234"/>
      <c r="FYN234"/>
      <c r="FYO234"/>
      <c r="FYP234"/>
      <c r="FYQ234"/>
      <c r="FYR234"/>
      <c r="FYS234"/>
      <c r="FYT234"/>
      <c r="FYU234"/>
      <c r="FYV234"/>
      <c r="FYW234"/>
      <c r="FYX234"/>
      <c r="FYY234"/>
      <c r="FYZ234"/>
      <c r="FZA234"/>
      <c r="FZB234"/>
      <c r="FZC234"/>
      <c r="FZD234"/>
      <c r="FZE234"/>
      <c r="FZF234"/>
      <c r="FZG234"/>
      <c r="FZH234"/>
      <c r="FZI234"/>
      <c r="FZJ234"/>
      <c r="FZK234"/>
      <c r="FZL234"/>
      <c r="FZM234"/>
      <c r="FZN234"/>
      <c r="FZO234"/>
      <c r="FZP234"/>
      <c r="FZQ234"/>
      <c r="FZR234"/>
      <c r="FZS234"/>
      <c r="FZT234"/>
      <c r="FZU234"/>
      <c r="FZV234"/>
      <c r="FZW234"/>
      <c r="FZX234"/>
      <c r="FZY234"/>
      <c r="FZZ234"/>
      <c r="GAA234"/>
      <c r="GAB234"/>
      <c r="GAC234"/>
      <c r="GAD234"/>
      <c r="GAE234"/>
      <c r="GAF234"/>
      <c r="GAG234"/>
      <c r="GAH234"/>
      <c r="GAI234"/>
      <c r="GAJ234"/>
      <c r="GAK234"/>
      <c r="GAL234"/>
      <c r="GAM234"/>
      <c r="GAN234"/>
      <c r="GAO234"/>
      <c r="GAP234"/>
      <c r="GAQ234"/>
      <c r="GAR234"/>
      <c r="GAS234"/>
      <c r="GAT234"/>
      <c r="GAU234"/>
      <c r="GAV234"/>
      <c r="GAW234"/>
      <c r="GAX234"/>
      <c r="GAY234"/>
      <c r="GAZ234"/>
      <c r="GBA234"/>
      <c r="GBB234"/>
      <c r="GBC234"/>
      <c r="GBD234"/>
      <c r="GBE234"/>
      <c r="GBF234"/>
      <c r="GBG234"/>
      <c r="GBH234"/>
      <c r="GBI234"/>
      <c r="GBJ234"/>
      <c r="GBK234"/>
      <c r="GBL234"/>
      <c r="GBM234"/>
      <c r="GBN234"/>
      <c r="GBO234"/>
      <c r="GBP234"/>
      <c r="GBQ234"/>
      <c r="GBR234"/>
      <c r="GBS234"/>
      <c r="GBT234"/>
      <c r="GBU234"/>
      <c r="GBV234"/>
      <c r="GBW234"/>
      <c r="GBX234"/>
      <c r="GBY234"/>
      <c r="GBZ234"/>
      <c r="GCA234"/>
      <c r="GCB234"/>
      <c r="GCC234"/>
      <c r="GCD234"/>
      <c r="GCE234"/>
      <c r="GCF234"/>
      <c r="GCG234"/>
      <c r="GCH234"/>
      <c r="GCI234"/>
      <c r="GCJ234"/>
      <c r="GCK234"/>
      <c r="GCL234"/>
      <c r="GCM234"/>
      <c r="GCN234"/>
      <c r="GCO234"/>
      <c r="GCP234"/>
      <c r="GCQ234"/>
      <c r="GCR234"/>
      <c r="GCS234"/>
      <c r="GCT234"/>
      <c r="GCU234"/>
      <c r="GCV234"/>
      <c r="GCW234"/>
      <c r="GCX234"/>
      <c r="GCY234"/>
      <c r="GCZ234"/>
      <c r="GDA234"/>
      <c r="GDB234"/>
      <c r="GDC234"/>
      <c r="GDD234"/>
      <c r="GDE234"/>
      <c r="GDF234"/>
      <c r="GDG234"/>
      <c r="GDH234"/>
      <c r="GDI234"/>
      <c r="GDJ234"/>
      <c r="GDK234"/>
      <c r="GDL234"/>
      <c r="GDM234"/>
      <c r="GDN234"/>
      <c r="GDO234"/>
      <c r="GDP234"/>
      <c r="GDQ234"/>
      <c r="GDR234"/>
      <c r="GDS234"/>
      <c r="GDT234"/>
      <c r="GDU234"/>
      <c r="GDV234"/>
      <c r="GDW234"/>
      <c r="GDX234"/>
      <c r="GDY234"/>
      <c r="GDZ234"/>
      <c r="GEA234"/>
      <c r="GEB234"/>
      <c r="GEC234"/>
      <c r="GED234"/>
      <c r="GEE234"/>
      <c r="GEF234"/>
      <c r="GEG234"/>
      <c r="GEH234"/>
      <c r="GEI234"/>
      <c r="GEJ234"/>
      <c r="GEK234"/>
      <c r="GEL234"/>
      <c r="GEM234"/>
      <c r="GEN234"/>
      <c r="GEO234"/>
      <c r="GEP234"/>
      <c r="GEQ234"/>
      <c r="GER234"/>
      <c r="GES234"/>
      <c r="GET234"/>
      <c r="GEU234"/>
      <c r="GEV234"/>
      <c r="GEW234"/>
      <c r="GEX234"/>
      <c r="GEY234"/>
      <c r="GEZ234"/>
      <c r="GFA234"/>
      <c r="GFB234"/>
      <c r="GFC234"/>
      <c r="GFD234"/>
      <c r="GFE234"/>
      <c r="GFF234"/>
      <c r="GFG234"/>
      <c r="GFH234"/>
      <c r="GFI234"/>
      <c r="GFJ234"/>
      <c r="GFK234"/>
      <c r="GFL234"/>
      <c r="GFM234"/>
      <c r="GFN234"/>
      <c r="GFO234"/>
      <c r="GFP234"/>
      <c r="GFQ234"/>
      <c r="GFR234"/>
      <c r="GFS234"/>
      <c r="GFT234"/>
      <c r="GFU234"/>
      <c r="GFV234"/>
      <c r="GFW234"/>
      <c r="GFX234"/>
      <c r="GFY234"/>
      <c r="GFZ234"/>
      <c r="GGA234"/>
      <c r="GGB234"/>
      <c r="GGC234"/>
      <c r="GGD234"/>
      <c r="GGE234"/>
      <c r="GGF234"/>
      <c r="GGG234"/>
      <c r="GGH234"/>
      <c r="GGI234"/>
      <c r="GGJ234"/>
      <c r="GGK234"/>
      <c r="GGL234"/>
      <c r="GGM234"/>
      <c r="GGN234"/>
      <c r="GGO234"/>
      <c r="GGP234"/>
      <c r="GGQ234"/>
      <c r="GGR234"/>
      <c r="GGS234"/>
      <c r="GGT234"/>
      <c r="GGU234"/>
      <c r="GGV234"/>
      <c r="GGW234"/>
      <c r="GGX234"/>
      <c r="GGY234"/>
      <c r="GGZ234"/>
      <c r="GHA234"/>
      <c r="GHB234"/>
      <c r="GHC234"/>
      <c r="GHD234"/>
      <c r="GHE234"/>
      <c r="GHF234"/>
      <c r="GHG234"/>
      <c r="GHH234"/>
      <c r="GHI234"/>
      <c r="GHJ234"/>
      <c r="GHK234"/>
      <c r="GHL234"/>
      <c r="GHM234"/>
      <c r="GHN234"/>
      <c r="GHO234"/>
      <c r="GHP234"/>
      <c r="GHQ234"/>
      <c r="GHR234"/>
      <c r="GHS234"/>
      <c r="GHT234"/>
      <c r="GHU234"/>
      <c r="GHV234"/>
      <c r="GHW234"/>
      <c r="GHX234"/>
      <c r="GHY234"/>
      <c r="GHZ234"/>
      <c r="GIA234"/>
      <c r="GIB234"/>
      <c r="GIC234"/>
      <c r="GID234"/>
      <c r="GIE234"/>
      <c r="GIF234"/>
      <c r="GIG234"/>
      <c r="GIH234"/>
      <c r="GII234"/>
      <c r="GIJ234"/>
      <c r="GIK234"/>
      <c r="GIL234"/>
      <c r="GIM234"/>
      <c r="GIN234"/>
      <c r="GIO234"/>
      <c r="GIP234"/>
      <c r="GIQ234"/>
      <c r="GIR234"/>
      <c r="GIS234"/>
      <c r="GIT234"/>
      <c r="GIU234"/>
      <c r="GIV234"/>
      <c r="GIW234"/>
      <c r="GIX234"/>
      <c r="GIY234"/>
      <c r="GIZ234"/>
      <c r="GJA234"/>
      <c r="GJB234"/>
      <c r="GJC234"/>
      <c r="GJD234"/>
      <c r="GJE234"/>
      <c r="GJF234"/>
      <c r="GJG234"/>
      <c r="GJH234"/>
      <c r="GJI234"/>
      <c r="GJJ234"/>
      <c r="GJK234"/>
      <c r="GJL234"/>
      <c r="GJM234"/>
      <c r="GJN234"/>
      <c r="GJO234"/>
      <c r="GJP234"/>
      <c r="GJQ234"/>
      <c r="GJR234"/>
      <c r="GJS234"/>
      <c r="GJT234"/>
      <c r="GJU234"/>
      <c r="GJV234"/>
      <c r="GJW234"/>
      <c r="GJX234"/>
      <c r="GJY234"/>
      <c r="GJZ234"/>
      <c r="GKA234"/>
      <c r="GKB234"/>
      <c r="GKC234"/>
      <c r="GKD234"/>
      <c r="GKE234"/>
      <c r="GKF234"/>
      <c r="GKG234"/>
      <c r="GKH234"/>
      <c r="GKI234"/>
      <c r="GKJ234"/>
      <c r="GKK234"/>
      <c r="GKL234"/>
      <c r="GKM234"/>
      <c r="GKN234"/>
      <c r="GKO234"/>
      <c r="GKP234"/>
      <c r="GKQ234"/>
      <c r="GKR234"/>
      <c r="GKS234"/>
      <c r="GKT234"/>
      <c r="GKU234"/>
      <c r="GKV234"/>
      <c r="GKW234"/>
      <c r="GKX234"/>
      <c r="GKY234"/>
      <c r="GKZ234"/>
      <c r="GLA234"/>
      <c r="GLB234"/>
      <c r="GLC234"/>
      <c r="GLD234"/>
      <c r="GLE234"/>
      <c r="GLF234"/>
      <c r="GLG234"/>
      <c r="GLH234"/>
      <c r="GLI234"/>
      <c r="GLJ234"/>
      <c r="GLK234"/>
      <c r="GLL234"/>
      <c r="GLM234"/>
      <c r="GLN234"/>
      <c r="GLO234"/>
      <c r="GLP234"/>
      <c r="GLQ234"/>
      <c r="GLR234"/>
      <c r="GLS234"/>
      <c r="GLT234"/>
      <c r="GLU234"/>
      <c r="GLV234"/>
      <c r="GLW234"/>
      <c r="GLX234"/>
      <c r="GLY234"/>
      <c r="GLZ234"/>
      <c r="GMA234"/>
      <c r="GMB234"/>
      <c r="GMC234"/>
      <c r="GMD234"/>
      <c r="GME234"/>
      <c r="GMF234"/>
      <c r="GMG234"/>
      <c r="GMH234"/>
      <c r="GMI234"/>
      <c r="GMJ234"/>
      <c r="GMK234"/>
      <c r="GML234"/>
      <c r="GMM234"/>
      <c r="GMN234"/>
      <c r="GMO234"/>
      <c r="GMP234"/>
      <c r="GMQ234"/>
      <c r="GMR234"/>
      <c r="GMS234"/>
      <c r="GMT234"/>
      <c r="GMU234"/>
      <c r="GMV234"/>
      <c r="GMW234"/>
      <c r="GMX234"/>
      <c r="GMY234"/>
      <c r="GMZ234"/>
      <c r="GNA234"/>
      <c r="GNB234"/>
      <c r="GNC234"/>
      <c r="GND234"/>
      <c r="GNE234"/>
      <c r="GNF234"/>
      <c r="GNG234"/>
      <c r="GNH234"/>
      <c r="GNI234"/>
      <c r="GNJ234"/>
      <c r="GNK234"/>
      <c r="GNL234"/>
      <c r="GNM234"/>
      <c r="GNN234"/>
      <c r="GNO234"/>
      <c r="GNP234"/>
      <c r="GNQ234"/>
      <c r="GNR234"/>
      <c r="GNS234"/>
      <c r="GNT234"/>
      <c r="GNU234"/>
      <c r="GNV234"/>
      <c r="GNW234"/>
      <c r="GNX234"/>
      <c r="GNY234"/>
      <c r="GNZ234"/>
      <c r="GOA234"/>
      <c r="GOB234"/>
      <c r="GOC234"/>
      <c r="GOD234"/>
      <c r="GOE234"/>
      <c r="GOF234"/>
      <c r="GOG234"/>
      <c r="GOH234"/>
      <c r="GOI234"/>
      <c r="GOJ234"/>
      <c r="GOK234"/>
      <c r="GOL234"/>
      <c r="GOM234"/>
      <c r="GON234"/>
      <c r="GOO234"/>
      <c r="GOP234"/>
      <c r="GOQ234"/>
      <c r="GOR234"/>
      <c r="GOS234"/>
      <c r="GOT234"/>
      <c r="GOU234"/>
      <c r="GOV234"/>
      <c r="GOW234"/>
      <c r="GOX234"/>
      <c r="GOY234"/>
      <c r="GOZ234"/>
      <c r="GPA234"/>
      <c r="GPB234"/>
      <c r="GPC234"/>
      <c r="GPD234"/>
      <c r="GPE234"/>
      <c r="GPF234"/>
      <c r="GPG234"/>
      <c r="GPH234"/>
      <c r="GPI234"/>
      <c r="GPJ234"/>
      <c r="GPK234"/>
      <c r="GPL234"/>
      <c r="GPM234"/>
      <c r="GPN234"/>
      <c r="GPO234"/>
      <c r="GPP234"/>
      <c r="GPQ234"/>
      <c r="GPR234"/>
      <c r="GPS234"/>
      <c r="GPT234"/>
      <c r="GPU234"/>
      <c r="GPV234"/>
      <c r="GPW234"/>
      <c r="GPX234"/>
      <c r="GPY234"/>
      <c r="GPZ234"/>
      <c r="GQA234"/>
      <c r="GQB234"/>
      <c r="GQC234"/>
      <c r="GQD234"/>
      <c r="GQE234"/>
      <c r="GQF234"/>
      <c r="GQG234"/>
      <c r="GQH234"/>
      <c r="GQI234"/>
      <c r="GQJ234"/>
      <c r="GQK234"/>
      <c r="GQL234"/>
      <c r="GQM234"/>
      <c r="GQN234"/>
      <c r="GQO234"/>
      <c r="GQP234"/>
      <c r="GQQ234"/>
      <c r="GQR234"/>
      <c r="GQS234"/>
      <c r="GQT234"/>
      <c r="GQU234"/>
      <c r="GQV234"/>
      <c r="GQW234"/>
      <c r="GQX234"/>
      <c r="GQY234"/>
      <c r="GQZ234"/>
      <c r="GRA234"/>
      <c r="GRB234"/>
      <c r="GRC234"/>
      <c r="GRD234"/>
      <c r="GRE234"/>
      <c r="GRF234"/>
      <c r="GRG234"/>
      <c r="GRH234"/>
      <c r="GRI234"/>
      <c r="GRJ234"/>
      <c r="GRK234"/>
      <c r="GRL234"/>
      <c r="GRM234"/>
      <c r="GRN234"/>
      <c r="GRO234"/>
      <c r="GRP234"/>
      <c r="GRQ234"/>
      <c r="GRR234"/>
      <c r="GRS234"/>
      <c r="GRT234"/>
      <c r="GRU234"/>
      <c r="GRV234"/>
      <c r="GRW234"/>
      <c r="GRX234"/>
      <c r="GRY234"/>
      <c r="GRZ234"/>
      <c r="GSA234"/>
      <c r="GSB234"/>
      <c r="GSC234"/>
      <c r="GSD234"/>
      <c r="GSE234"/>
      <c r="GSF234"/>
      <c r="GSG234"/>
      <c r="GSH234"/>
      <c r="GSI234"/>
      <c r="GSJ234"/>
      <c r="GSK234"/>
      <c r="GSL234"/>
      <c r="GSM234"/>
      <c r="GSN234"/>
      <c r="GSO234"/>
      <c r="GSP234"/>
      <c r="GSQ234"/>
      <c r="GSR234"/>
      <c r="GSS234"/>
      <c r="GST234"/>
      <c r="GSU234"/>
      <c r="GSV234"/>
      <c r="GSW234"/>
      <c r="GSX234"/>
      <c r="GSY234"/>
      <c r="GSZ234"/>
      <c r="GTA234"/>
      <c r="GTB234"/>
      <c r="GTC234"/>
      <c r="GTD234"/>
      <c r="GTE234"/>
      <c r="GTF234"/>
      <c r="GTG234"/>
      <c r="GTH234"/>
      <c r="GTI234"/>
      <c r="GTJ234"/>
      <c r="GTK234"/>
      <c r="GTL234"/>
      <c r="GTM234"/>
      <c r="GTN234"/>
      <c r="GTO234"/>
      <c r="GTP234"/>
      <c r="GTQ234"/>
      <c r="GTR234"/>
      <c r="GTS234"/>
      <c r="GTT234"/>
      <c r="GTU234"/>
      <c r="GTV234"/>
      <c r="GTW234"/>
      <c r="GTX234"/>
      <c r="GTY234"/>
      <c r="GTZ234"/>
      <c r="GUA234"/>
      <c r="GUB234"/>
      <c r="GUC234"/>
      <c r="GUD234"/>
      <c r="GUE234"/>
      <c r="GUF234"/>
      <c r="GUG234"/>
      <c r="GUH234"/>
      <c r="GUI234"/>
      <c r="GUJ234"/>
      <c r="GUK234"/>
      <c r="GUL234"/>
      <c r="GUM234"/>
      <c r="GUN234"/>
      <c r="GUO234"/>
      <c r="GUP234"/>
      <c r="GUQ234"/>
      <c r="GUR234"/>
      <c r="GUS234"/>
      <c r="GUT234"/>
      <c r="GUU234"/>
      <c r="GUV234"/>
      <c r="GUW234"/>
      <c r="GUX234"/>
      <c r="GUY234"/>
      <c r="GUZ234"/>
      <c r="GVA234"/>
      <c r="GVB234"/>
      <c r="GVC234"/>
      <c r="GVD234"/>
      <c r="GVE234"/>
      <c r="GVF234"/>
      <c r="GVG234"/>
      <c r="GVH234"/>
      <c r="GVI234"/>
      <c r="GVJ234"/>
      <c r="GVK234"/>
      <c r="GVL234"/>
      <c r="GVM234"/>
      <c r="GVN234"/>
      <c r="GVO234"/>
      <c r="GVP234"/>
      <c r="GVQ234"/>
      <c r="GVR234"/>
      <c r="GVS234"/>
      <c r="GVT234"/>
      <c r="GVU234"/>
      <c r="GVV234"/>
      <c r="GVW234"/>
      <c r="GVX234"/>
      <c r="GVY234"/>
      <c r="GVZ234"/>
      <c r="GWA234"/>
      <c r="GWB234"/>
      <c r="GWC234"/>
      <c r="GWD234"/>
      <c r="GWE234"/>
      <c r="GWF234"/>
      <c r="GWG234"/>
      <c r="GWH234"/>
      <c r="GWI234"/>
      <c r="GWJ234"/>
      <c r="GWK234"/>
      <c r="GWL234"/>
      <c r="GWM234"/>
      <c r="GWN234"/>
      <c r="GWO234"/>
      <c r="GWP234"/>
      <c r="GWQ234"/>
      <c r="GWR234"/>
      <c r="GWS234"/>
      <c r="GWT234"/>
      <c r="GWU234"/>
      <c r="GWV234"/>
      <c r="GWW234"/>
      <c r="GWX234"/>
      <c r="GWY234"/>
      <c r="GWZ234"/>
      <c r="GXA234"/>
      <c r="GXB234"/>
      <c r="GXC234"/>
      <c r="GXD234"/>
      <c r="GXE234"/>
      <c r="GXF234"/>
      <c r="GXG234"/>
      <c r="GXH234"/>
      <c r="GXI234"/>
      <c r="GXJ234"/>
      <c r="GXK234"/>
      <c r="GXL234"/>
      <c r="GXM234"/>
      <c r="GXN234"/>
      <c r="GXO234"/>
      <c r="GXP234"/>
      <c r="GXQ234"/>
      <c r="GXR234"/>
      <c r="GXS234"/>
      <c r="GXT234"/>
      <c r="GXU234"/>
      <c r="GXV234"/>
      <c r="GXW234"/>
      <c r="GXX234"/>
      <c r="GXY234"/>
      <c r="GXZ234"/>
      <c r="GYA234"/>
      <c r="GYB234"/>
      <c r="GYC234"/>
      <c r="GYD234"/>
      <c r="GYE234"/>
      <c r="GYF234"/>
      <c r="GYG234"/>
      <c r="GYH234"/>
      <c r="GYI234"/>
      <c r="GYJ234"/>
      <c r="GYK234"/>
      <c r="GYL234"/>
      <c r="GYM234"/>
      <c r="GYN234"/>
      <c r="GYO234"/>
      <c r="GYP234"/>
      <c r="GYQ234"/>
      <c r="GYR234"/>
      <c r="GYS234"/>
      <c r="GYT234"/>
      <c r="GYU234"/>
      <c r="GYV234"/>
      <c r="GYW234"/>
      <c r="GYX234"/>
      <c r="GYY234"/>
      <c r="GYZ234"/>
      <c r="GZA234"/>
      <c r="GZB234"/>
      <c r="GZC234"/>
      <c r="GZD234"/>
      <c r="GZE234"/>
      <c r="GZF234"/>
      <c r="GZG234"/>
      <c r="GZH234"/>
      <c r="GZI234"/>
      <c r="GZJ234"/>
      <c r="GZK234"/>
      <c r="GZL234"/>
      <c r="GZM234"/>
      <c r="GZN234"/>
      <c r="GZO234"/>
      <c r="GZP234"/>
      <c r="GZQ234"/>
      <c r="GZR234"/>
      <c r="GZS234"/>
      <c r="GZT234"/>
      <c r="GZU234"/>
      <c r="GZV234"/>
      <c r="GZW234"/>
      <c r="GZX234"/>
      <c r="GZY234"/>
      <c r="GZZ234"/>
      <c r="HAA234"/>
      <c r="HAB234"/>
      <c r="HAC234"/>
      <c r="HAD234"/>
      <c r="HAE234"/>
      <c r="HAF234"/>
      <c r="HAG234"/>
      <c r="HAH234"/>
      <c r="HAI234"/>
      <c r="HAJ234"/>
      <c r="HAK234"/>
      <c r="HAL234"/>
      <c r="HAM234"/>
      <c r="HAN234"/>
      <c r="HAO234"/>
      <c r="HAP234"/>
      <c r="HAQ234"/>
      <c r="HAR234"/>
      <c r="HAS234"/>
      <c r="HAT234"/>
      <c r="HAU234"/>
      <c r="HAV234"/>
      <c r="HAW234"/>
      <c r="HAX234"/>
      <c r="HAY234"/>
      <c r="HAZ234"/>
      <c r="HBA234"/>
      <c r="HBB234"/>
      <c r="HBC234"/>
      <c r="HBD234"/>
      <c r="HBE234"/>
      <c r="HBF234"/>
      <c r="HBG234"/>
      <c r="HBH234"/>
      <c r="HBI234"/>
      <c r="HBJ234"/>
      <c r="HBK234"/>
      <c r="HBL234"/>
      <c r="HBM234"/>
      <c r="HBN234"/>
      <c r="HBO234"/>
      <c r="HBP234"/>
      <c r="HBQ234"/>
      <c r="HBR234"/>
      <c r="HBS234"/>
      <c r="HBT234"/>
      <c r="HBU234"/>
      <c r="HBV234"/>
      <c r="HBW234"/>
      <c r="HBX234"/>
      <c r="HBY234"/>
      <c r="HBZ234"/>
      <c r="HCA234"/>
      <c r="HCB234"/>
      <c r="HCC234"/>
      <c r="HCD234"/>
      <c r="HCE234"/>
      <c r="HCF234"/>
      <c r="HCG234"/>
      <c r="HCH234"/>
      <c r="HCI234"/>
      <c r="HCJ234"/>
      <c r="HCK234"/>
      <c r="HCL234"/>
      <c r="HCM234"/>
      <c r="HCN234"/>
      <c r="HCO234"/>
      <c r="HCP234"/>
      <c r="HCQ234"/>
      <c r="HCR234"/>
      <c r="HCS234"/>
      <c r="HCT234"/>
      <c r="HCU234"/>
      <c r="HCV234"/>
      <c r="HCW234"/>
      <c r="HCX234"/>
      <c r="HCY234"/>
      <c r="HCZ234"/>
      <c r="HDA234"/>
      <c r="HDB234"/>
      <c r="HDC234"/>
      <c r="HDD234"/>
      <c r="HDE234"/>
      <c r="HDF234"/>
      <c r="HDG234"/>
      <c r="HDH234"/>
      <c r="HDI234"/>
      <c r="HDJ234"/>
      <c r="HDK234"/>
      <c r="HDL234"/>
      <c r="HDM234"/>
      <c r="HDN234"/>
      <c r="HDO234"/>
      <c r="HDP234"/>
      <c r="HDQ234"/>
      <c r="HDR234"/>
      <c r="HDS234"/>
      <c r="HDT234"/>
      <c r="HDU234"/>
      <c r="HDV234"/>
      <c r="HDW234"/>
      <c r="HDX234"/>
      <c r="HDY234"/>
      <c r="HDZ234"/>
      <c r="HEA234"/>
      <c r="HEB234"/>
      <c r="HEC234"/>
      <c r="HED234"/>
      <c r="HEE234"/>
      <c r="HEF234"/>
      <c r="HEG234"/>
      <c r="HEH234"/>
      <c r="HEI234"/>
      <c r="HEJ234"/>
      <c r="HEK234"/>
      <c r="HEL234"/>
      <c r="HEM234"/>
      <c r="HEN234"/>
      <c r="HEO234"/>
      <c r="HEP234"/>
      <c r="HEQ234"/>
      <c r="HER234"/>
      <c r="HES234"/>
      <c r="HET234"/>
      <c r="HEU234"/>
      <c r="HEV234"/>
      <c r="HEW234"/>
      <c r="HEX234"/>
      <c r="HEY234"/>
      <c r="HEZ234"/>
      <c r="HFA234"/>
      <c r="HFB234"/>
      <c r="HFC234"/>
      <c r="HFD234"/>
      <c r="HFE234"/>
      <c r="HFF234"/>
      <c r="HFG234"/>
      <c r="HFH234"/>
      <c r="HFI234"/>
      <c r="HFJ234"/>
      <c r="HFK234"/>
      <c r="HFL234"/>
      <c r="HFM234"/>
      <c r="HFN234"/>
      <c r="HFO234"/>
      <c r="HFP234"/>
      <c r="HFQ234"/>
      <c r="HFR234"/>
      <c r="HFS234"/>
      <c r="HFT234"/>
      <c r="HFU234"/>
      <c r="HFV234"/>
      <c r="HFW234"/>
      <c r="HFX234"/>
      <c r="HFY234"/>
      <c r="HFZ234"/>
      <c r="HGA234"/>
      <c r="HGB234"/>
      <c r="HGC234"/>
      <c r="HGD234"/>
      <c r="HGE234"/>
      <c r="HGF234"/>
      <c r="HGG234"/>
      <c r="HGH234"/>
      <c r="HGI234"/>
      <c r="HGJ234"/>
      <c r="HGK234"/>
      <c r="HGL234"/>
      <c r="HGM234"/>
      <c r="HGN234"/>
      <c r="HGO234"/>
      <c r="HGP234"/>
      <c r="HGQ234"/>
      <c r="HGR234"/>
      <c r="HGS234"/>
      <c r="HGT234"/>
      <c r="HGU234"/>
      <c r="HGV234"/>
      <c r="HGW234"/>
      <c r="HGX234"/>
      <c r="HGY234"/>
      <c r="HGZ234"/>
      <c r="HHA234"/>
      <c r="HHB234"/>
      <c r="HHC234"/>
      <c r="HHD234"/>
      <c r="HHE234"/>
      <c r="HHF234"/>
      <c r="HHG234"/>
      <c r="HHH234"/>
      <c r="HHI234"/>
      <c r="HHJ234"/>
      <c r="HHK234"/>
      <c r="HHL234"/>
      <c r="HHM234"/>
      <c r="HHN234"/>
      <c r="HHO234"/>
      <c r="HHP234"/>
      <c r="HHQ234"/>
      <c r="HHR234"/>
      <c r="HHS234"/>
      <c r="HHT234"/>
      <c r="HHU234"/>
      <c r="HHV234"/>
      <c r="HHW234"/>
      <c r="HHX234"/>
      <c r="HHY234"/>
      <c r="HHZ234"/>
      <c r="HIA234"/>
      <c r="HIB234"/>
      <c r="HIC234"/>
      <c r="HID234"/>
      <c r="HIE234"/>
      <c r="HIF234"/>
      <c r="HIG234"/>
      <c r="HIH234"/>
      <c r="HII234"/>
      <c r="HIJ234"/>
      <c r="HIK234"/>
      <c r="HIL234"/>
      <c r="HIM234"/>
      <c r="HIN234"/>
      <c r="HIO234"/>
      <c r="HIP234"/>
      <c r="HIQ234"/>
      <c r="HIR234"/>
      <c r="HIS234"/>
      <c r="HIT234"/>
      <c r="HIU234"/>
      <c r="HIV234"/>
      <c r="HIW234"/>
      <c r="HIX234"/>
      <c r="HIY234"/>
      <c r="HIZ234"/>
      <c r="HJA234"/>
      <c r="HJB234"/>
      <c r="HJC234"/>
      <c r="HJD234"/>
      <c r="HJE234"/>
      <c r="HJF234"/>
      <c r="HJG234"/>
      <c r="HJH234"/>
      <c r="HJI234"/>
      <c r="HJJ234"/>
      <c r="HJK234"/>
      <c r="HJL234"/>
      <c r="HJM234"/>
      <c r="HJN234"/>
      <c r="HJO234"/>
      <c r="HJP234"/>
      <c r="HJQ234"/>
      <c r="HJR234"/>
      <c r="HJS234"/>
      <c r="HJT234"/>
      <c r="HJU234"/>
      <c r="HJV234"/>
      <c r="HJW234"/>
      <c r="HJX234"/>
      <c r="HJY234"/>
      <c r="HJZ234"/>
      <c r="HKA234"/>
      <c r="HKB234"/>
      <c r="HKC234"/>
      <c r="HKD234"/>
      <c r="HKE234"/>
      <c r="HKF234"/>
      <c r="HKG234"/>
      <c r="HKH234"/>
      <c r="HKI234"/>
      <c r="HKJ234"/>
      <c r="HKK234"/>
      <c r="HKL234"/>
      <c r="HKM234"/>
      <c r="HKN234"/>
      <c r="HKO234"/>
      <c r="HKP234"/>
      <c r="HKQ234"/>
      <c r="HKR234"/>
      <c r="HKS234"/>
      <c r="HKT234"/>
      <c r="HKU234"/>
      <c r="HKV234"/>
      <c r="HKW234"/>
      <c r="HKX234"/>
      <c r="HKY234"/>
      <c r="HKZ234"/>
      <c r="HLA234"/>
      <c r="HLB234"/>
      <c r="HLC234"/>
      <c r="HLD234"/>
      <c r="HLE234"/>
      <c r="HLF234"/>
      <c r="HLG234"/>
      <c r="HLH234"/>
      <c r="HLI234"/>
      <c r="HLJ234"/>
      <c r="HLK234"/>
      <c r="HLL234"/>
      <c r="HLM234"/>
      <c r="HLN234"/>
      <c r="HLO234"/>
      <c r="HLP234"/>
      <c r="HLQ234"/>
      <c r="HLR234"/>
      <c r="HLS234"/>
      <c r="HLT234"/>
      <c r="HLU234"/>
      <c r="HLV234"/>
      <c r="HLW234"/>
      <c r="HLX234"/>
      <c r="HLY234"/>
      <c r="HLZ234"/>
      <c r="HMA234"/>
      <c r="HMB234"/>
      <c r="HMC234"/>
      <c r="HMD234"/>
      <c r="HME234"/>
      <c r="HMF234"/>
      <c r="HMG234"/>
      <c r="HMH234"/>
      <c r="HMI234"/>
      <c r="HMJ234"/>
      <c r="HMK234"/>
      <c r="HML234"/>
      <c r="HMM234"/>
      <c r="HMN234"/>
      <c r="HMO234"/>
      <c r="HMP234"/>
      <c r="HMQ234"/>
      <c r="HMR234"/>
      <c r="HMS234"/>
      <c r="HMT234"/>
      <c r="HMU234"/>
      <c r="HMV234"/>
      <c r="HMW234"/>
      <c r="HMX234"/>
      <c r="HMY234"/>
      <c r="HMZ234"/>
      <c r="HNA234"/>
      <c r="HNB234"/>
      <c r="HNC234"/>
      <c r="HND234"/>
      <c r="HNE234"/>
      <c r="HNF234"/>
      <c r="HNG234"/>
      <c r="HNH234"/>
      <c r="HNI234"/>
      <c r="HNJ234"/>
      <c r="HNK234"/>
      <c r="HNL234"/>
      <c r="HNM234"/>
      <c r="HNN234"/>
      <c r="HNO234"/>
      <c r="HNP234"/>
      <c r="HNQ234"/>
      <c r="HNR234"/>
      <c r="HNS234"/>
      <c r="HNT234"/>
      <c r="HNU234"/>
      <c r="HNV234"/>
      <c r="HNW234"/>
      <c r="HNX234"/>
      <c r="HNY234"/>
      <c r="HNZ234"/>
      <c r="HOA234"/>
      <c r="HOB234"/>
      <c r="HOC234"/>
      <c r="HOD234"/>
      <c r="HOE234"/>
      <c r="HOF234"/>
      <c r="HOG234"/>
      <c r="HOH234"/>
      <c r="HOI234"/>
      <c r="HOJ234"/>
      <c r="HOK234"/>
      <c r="HOL234"/>
      <c r="HOM234"/>
      <c r="HON234"/>
      <c r="HOO234"/>
      <c r="HOP234"/>
      <c r="HOQ234"/>
      <c r="HOR234"/>
      <c r="HOS234"/>
      <c r="HOT234"/>
      <c r="HOU234"/>
      <c r="HOV234"/>
      <c r="HOW234"/>
      <c r="HOX234"/>
      <c r="HOY234"/>
      <c r="HOZ234"/>
      <c r="HPA234"/>
      <c r="HPB234"/>
      <c r="HPC234"/>
      <c r="HPD234"/>
      <c r="HPE234"/>
      <c r="HPF234"/>
      <c r="HPG234"/>
      <c r="HPH234"/>
      <c r="HPI234"/>
      <c r="HPJ234"/>
      <c r="HPK234"/>
      <c r="HPL234"/>
      <c r="HPM234"/>
      <c r="HPN234"/>
      <c r="HPO234"/>
      <c r="HPP234"/>
      <c r="HPQ234"/>
      <c r="HPR234"/>
      <c r="HPS234"/>
      <c r="HPT234"/>
      <c r="HPU234"/>
      <c r="HPV234"/>
      <c r="HPW234"/>
      <c r="HPX234"/>
      <c r="HPY234"/>
      <c r="HPZ234"/>
      <c r="HQA234"/>
      <c r="HQB234"/>
      <c r="HQC234"/>
      <c r="HQD234"/>
      <c r="HQE234"/>
      <c r="HQF234"/>
      <c r="HQG234"/>
      <c r="HQH234"/>
      <c r="HQI234"/>
      <c r="HQJ234"/>
      <c r="HQK234"/>
      <c r="HQL234"/>
      <c r="HQM234"/>
      <c r="HQN234"/>
      <c r="HQO234"/>
      <c r="HQP234"/>
      <c r="HQQ234"/>
      <c r="HQR234"/>
      <c r="HQS234"/>
      <c r="HQT234"/>
      <c r="HQU234"/>
      <c r="HQV234"/>
      <c r="HQW234"/>
      <c r="HQX234"/>
      <c r="HQY234"/>
      <c r="HQZ234"/>
      <c r="HRA234"/>
      <c r="HRB234"/>
      <c r="HRC234"/>
      <c r="HRD234"/>
      <c r="HRE234"/>
      <c r="HRF234"/>
      <c r="HRG234"/>
      <c r="HRH234"/>
      <c r="HRI234"/>
      <c r="HRJ234"/>
      <c r="HRK234"/>
      <c r="HRL234"/>
      <c r="HRM234"/>
      <c r="HRN234"/>
      <c r="HRO234"/>
      <c r="HRP234"/>
      <c r="HRQ234"/>
      <c r="HRR234"/>
      <c r="HRS234"/>
      <c r="HRT234"/>
      <c r="HRU234"/>
      <c r="HRV234"/>
      <c r="HRW234"/>
      <c r="HRX234"/>
      <c r="HRY234"/>
      <c r="HRZ234"/>
      <c r="HSA234"/>
      <c r="HSB234"/>
      <c r="HSC234"/>
      <c r="HSD234"/>
      <c r="HSE234"/>
      <c r="HSF234"/>
      <c r="HSG234"/>
      <c r="HSH234"/>
      <c r="HSI234"/>
      <c r="HSJ234"/>
      <c r="HSK234"/>
      <c r="HSL234"/>
      <c r="HSM234"/>
      <c r="HSN234"/>
      <c r="HSO234"/>
      <c r="HSP234"/>
      <c r="HSQ234"/>
      <c r="HSR234"/>
      <c r="HSS234"/>
      <c r="HST234"/>
      <c r="HSU234"/>
      <c r="HSV234"/>
      <c r="HSW234"/>
      <c r="HSX234"/>
      <c r="HSY234"/>
      <c r="HSZ234"/>
      <c r="HTA234"/>
      <c r="HTB234"/>
      <c r="HTC234"/>
      <c r="HTD234"/>
      <c r="HTE234"/>
      <c r="HTF234"/>
      <c r="HTG234"/>
      <c r="HTH234"/>
      <c r="HTI234"/>
      <c r="HTJ234"/>
      <c r="HTK234"/>
      <c r="HTL234"/>
      <c r="HTM234"/>
      <c r="HTN234"/>
      <c r="HTO234"/>
      <c r="HTP234"/>
      <c r="HTQ234"/>
      <c r="HTR234"/>
      <c r="HTS234"/>
      <c r="HTT234"/>
      <c r="HTU234"/>
      <c r="HTV234"/>
      <c r="HTW234"/>
      <c r="HTX234"/>
      <c r="HTY234"/>
      <c r="HTZ234"/>
      <c r="HUA234"/>
      <c r="HUB234"/>
      <c r="HUC234"/>
      <c r="HUD234"/>
      <c r="HUE234"/>
      <c r="HUF234"/>
      <c r="HUG234"/>
      <c r="HUH234"/>
      <c r="HUI234"/>
      <c r="HUJ234"/>
      <c r="HUK234"/>
      <c r="HUL234"/>
      <c r="HUM234"/>
      <c r="HUN234"/>
      <c r="HUO234"/>
      <c r="HUP234"/>
      <c r="HUQ234"/>
      <c r="HUR234"/>
      <c r="HUS234"/>
      <c r="HUT234"/>
      <c r="HUU234"/>
      <c r="HUV234"/>
      <c r="HUW234"/>
      <c r="HUX234"/>
      <c r="HUY234"/>
      <c r="HUZ234"/>
      <c r="HVA234"/>
      <c r="HVB234"/>
      <c r="HVC234"/>
      <c r="HVD234"/>
      <c r="HVE234"/>
      <c r="HVF234"/>
      <c r="HVG234"/>
      <c r="HVH234"/>
      <c r="HVI234"/>
      <c r="HVJ234"/>
      <c r="HVK234"/>
      <c r="HVL234"/>
      <c r="HVM234"/>
      <c r="HVN234"/>
      <c r="HVO234"/>
      <c r="HVP234"/>
      <c r="HVQ234"/>
      <c r="HVR234"/>
      <c r="HVS234"/>
      <c r="HVT234"/>
      <c r="HVU234"/>
      <c r="HVV234"/>
      <c r="HVW234"/>
      <c r="HVX234"/>
      <c r="HVY234"/>
      <c r="HVZ234"/>
      <c r="HWA234"/>
      <c r="HWB234"/>
      <c r="HWC234"/>
      <c r="HWD234"/>
      <c r="HWE234"/>
      <c r="HWF234"/>
      <c r="HWG234"/>
      <c r="HWH234"/>
      <c r="HWI234"/>
      <c r="HWJ234"/>
      <c r="HWK234"/>
      <c r="HWL234"/>
      <c r="HWM234"/>
      <c r="HWN234"/>
      <c r="HWO234"/>
      <c r="HWP234"/>
      <c r="HWQ234"/>
      <c r="HWR234"/>
      <c r="HWS234"/>
      <c r="HWT234"/>
      <c r="HWU234"/>
      <c r="HWV234"/>
      <c r="HWW234"/>
      <c r="HWX234"/>
      <c r="HWY234"/>
      <c r="HWZ234"/>
      <c r="HXA234"/>
      <c r="HXB234"/>
      <c r="HXC234"/>
      <c r="HXD234"/>
      <c r="HXE234"/>
      <c r="HXF234"/>
      <c r="HXG234"/>
      <c r="HXH234"/>
      <c r="HXI234"/>
      <c r="HXJ234"/>
      <c r="HXK234"/>
      <c r="HXL234"/>
      <c r="HXM234"/>
      <c r="HXN234"/>
      <c r="HXO234"/>
      <c r="HXP234"/>
      <c r="HXQ234"/>
      <c r="HXR234"/>
      <c r="HXS234"/>
      <c r="HXT234"/>
      <c r="HXU234"/>
      <c r="HXV234"/>
      <c r="HXW234"/>
      <c r="HXX234"/>
      <c r="HXY234"/>
      <c r="HXZ234"/>
      <c r="HYA234"/>
      <c r="HYB234"/>
      <c r="HYC234"/>
      <c r="HYD234"/>
      <c r="HYE234"/>
      <c r="HYF234"/>
      <c r="HYG234"/>
      <c r="HYH234"/>
      <c r="HYI234"/>
      <c r="HYJ234"/>
      <c r="HYK234"/>
      <c r="HYL234"/>
      <c r="HYM234"/>
      <c r="HYN234"/>
      <c r="HYO234"/>
      <c r="HYP234"/>
      <c r="HYQ234"/>
      <c r="HYR234"/>
      <c r="HYS234"/>
      <c r="HYT234"/>
      <c r="HYU234"/>
      <c r="HYV234"/>
      <c r="HYW234"/>
      <c r="HYX234"/>
      <c r="HYY234"/>
      <c r="HYZ234"/>
      <c r="HZA234"/>
      <c r="HZB234"/>
      <c r="HZC234"/>
      <c r="HZD234"/>
      <c r="HZE234"/>
      <c r="HZF234"/>
      <c r="HZG234"/>
      <c r="HZH234"/>
      <c r="HZI234"/>
      <c r="HZJ234"/>
      <c r="HZK234"/>
      <c r="HZL234"/>
      <c r="HZM234"/>
      <c r="HZN234"/>
      <c r="HZO234"/>
      <c r="HZP234"/>
      <c r="HZQ234"/>
      <c r="HZR234"/>
      <c r="HZS234"/>
      <c r="HZT234"/>
      <c r="HZU234"/>
      <c r="HZV234"/>
      <c r="HZW234"/>
      <c r="HZX234"/>
      <c r="HZY234"/>
      <c r="HZZ234"/>
      <c r="IAA234"/>
      <c r="IAB234"/>
      <c r="IAC234"/>
      <c r="IAD234"/>
      <c r="IAE234"/>
      <c r="IAF234"/>
      <c r="IAG234"/>
      <c r="IAH234"/>
      <c r="IAI234"/>
      <c r="IAJ234"/>
      <c r="IAK234"/>
      <c r="IAL234"/>
      <c r="IAM234"/>
      <c r="IAN234"/>
      <c r="IAO234"/>
      <c r="IAP234"/>
      <c r="IAQ234"/>
      <c r="IAR234"/>
      <c r="IAS234"/>
      <c r="IAT234"/>
      <c r="IAU234"/>
      <c r="IAV234"/>
      <c r="IAW234"/>
      <c r="IAX234"/>
      <c r="IAY234"/>
      <c r="IAZ234"/>
      <c r="IBA234"/>
      <c r="IBB234"/>
      <c r="IBC234"/>
      <c r="IBD234"/>
      <c r="IBE234"/>
      <c r="IBF234"/>
      <c r="IBG234"/>
      <c r="IBH234"/>
      <c r="IBI234"/>
      <c r="IBJ234"/>
      <c r="IBK234"/>
      <c r="IBL234"/>
      <c r="IBM234"/>
      <c r="IBN234"/>
      <c r="IBO234"/>
      <c r="IBP234"/>
      <c r="IBQ234"/>
      <c r="IBR234"/>
      <c r="IBS234"/>
      <c r="IBT234"/>
      <c r="IBU234"/>
      <c r="IBV234"/>
      <c r="IBW234"/>
      <c r="IBX234"/>
      <c r="IBY234"/>
      <c r="IBZ234"/>
      <c r="ICA234"/>
      <c r="ICB234"/>
      <c r="ICC234"/>
      <c r="ICD234"/>
      <c r="ICE234"/>
      <c r="ICF234"/>
      <c r="ICG234"/>
      <c r="ICH234"/>
      <c r="ICI234"/>
      <c r="ICJ234"/>
      <c r="ICK234"/>
      <c r="ICL234"/>
      <c r="ICM234"/>
      <c r="ICN234"/>
      <c r="ICO234"/>
      <c r="ICP234"/>
      <c r="ICQ234"/>
      <c r="ICR234"/>
      <c r="ICS234"/>
      <c r="ICT234"/>
      <c r="ICU234"/>
      <c r="ICV234"/>
      <c r="ICW234"/>
      <c r="ICX234"/>
      <c r="ICY234"/>
      <c r="ICZ234"/>
      <c r="IDA234"/>
      <c r="IDB234"/>
      <c r="IDC234"/>
      <c r="IDD234"/>
      <c r="IDE234"/>
      <c r="IDF234"/>
      <c r="IDG234"/>
      <c r="IDH234"/>
      <c r="IDI234"/>
      <c r="IDJ234"/>
      <c r="IDK234"/>
      <c r="IDL234"/>
      <c r="IDM234"/>
      <c r="IDN234"/>
      <c r="IDO234"/>
      <c r="IDP234"/>
      <c r="IDQ234"/>
      <c r="IDR234"/>
      <c r="IDS234"/>
      <c r="IDT234"/>
      <c r="IDU234"/>
      <c r="IDV234"/>
      <c r="IDW234"/>
      <c r="IDX234"/>
      <c r="IDY234"/>
      <c r="IDZ234"/>
      <c r="IEA234"/>
      <c r="IEB234"/>
      <c r="IEC234"/>
      <c r="IED234"/>
      <c r="IEE234"/>
      <c r="IEF234"/>
      <c r="IEG234"/>
      <c r="IEH234"/>
      <c r="IEI234"/>
      <c r="IEJ234"/>
      <c r="IEK234"/>
      <c r="IEL234"/>
      <c r="IEM234"/>
      <c r="IEN234"/>
      <c r="IEO234"/>
      <c r="IEP234"/>
      <c r="IEQ234"/>
      <c r="IER234"/>
      <c r="IES234"/>
      <c r="IET234"/>
      <c r="IEU234"/>
      <c r="IEV234"/>
      <c r="IEW234"/>
      <c r="IEX234"/>
      <c r="IEY234"/>
      <c r="IEZ234"/>
      <c r="IFA234"/>
      <c r="IFB234"/>
      <c r="IFC234"/>
      <c r="IFD234"/>
      <c r="IFE234"/>
      <c r="IFF234"/>
      <c r="IFG234"/>
      <c r="IFH234"/>
      <c r="IFI234"/>
      <c r="IFJ234"/>
      <c r="IFK234"/>
      <c r="IFL234"/>
      <c r="IFM234"/>
      <c r="IFN234"/>
      <c r="IFO234"/>
      <c r="IFP234"/>
      <c r="IFQ234"/>
      <c r="IFR234"/>
      <c r="IFS234"/>
      <c r="IFT234"/>
      <c r="IFU234"/>
      <c r="IFV234"/>
      <c r="IFW234"/>
      <c r="IFX234"/>
      <c r="IFY234"/>
      <c r="IFZ234"/>
      <c r="IGA234"/>
      <c r="IGB234"/>
      <c r="IGC234"/>
      <c r="IGD234"/>
      <c r="IGE234"/>
      <c r="IGF234"/>
      <c r="IGG234"/>
      <c r="IGH234"/>
      <c r="IGI234"/>
      <c r="IGJ234"/>
      <c r="IGK234"/>
      <c r="IGL234"/>
      <c r="IGM234"/>
      <c r="IGN234"/>
      <c r="IGO234"/>
      <c r="IGP234"/>
      <c r="IGQ234"/>
      <c r="IGR234"/>
      <c r="IGS234"/>
      <c r="IGT234"/>
      <c r="IGU234"/>
      <c r="IGV234"/>
      <c r="IGW234"/>
      <c r="IGX234"/>
      <c r="IGY234"/>
      <c r="IGZ234"/>
      <c r="IHA234"/>
      <c r="IHB234"/>
      <c r="IHC234"/>
      <c r="IHD234"/>
      <c r="IHE234"/>
      <c r="IHF234"/>
      <c r="IHG234"/>
      <c r="IHH234"/>
      <c r="IHI234"/>
      <c r="IHJ234"/>
      <c r="IHK234"/>
      <c r="IHL234"/>
      <c r="IHM234"/>
      <c r="IHN234"/>
      <c r="IHO234"/>
      <c r="IHP234"/>
      <c r="IHQ234"/>
      <c r="IHR234"/>
      <c r="IHS234"/>
      <c r="IHT234"/>
      <c r="IHU234"/>
      <c r="IHV234"/>
      <c r="IHW234"/>
      <c r="IHX234"/>
      <c r="IHY234"/>
      <c r="IHZ234"/>
      <c r="IIA234"/>
      <c r="IIB234"/>
      <c r="IIC234"/>
      <c r="IID234"/>
      <c r="IIE234"/>
      <c r="IIF234"/>
      <c r="IIG234"/>
      <c r="IIH234"/>
      <c r="III234"/>
      <c r="IIJ234"/>
      <c r="IIK234"/>
      <c r="IIL234"/>
      <c r="IIM234"/>
      <c r="IIN234"/>
      <c r="IIO234"/>
      <c r="IIP234"/>
      <c r="IIQ234"/>
      <c r="IIR234"/>
      <c r="IIS234"/>
      <c r="IIT234"/>
      <c r="IIU234"/>
      <c r="IIV234"/>
      <c r="IIW234"/>
      <c r="IIX234"/>
      <c r="IIY234"/>
      <c r="IIZ234"/>
      <c r="IJA234"/>
      <c r="IJB234"/>
      <c r="IJC234"/>
      <c r="IJD234"/>
      <c r="IJE234"/>
      <c r="IJF234"/>
      <c r="IJG234"/>
      <c r="IJH234"/>
      <c r="IJI234"/>
      <c r="IJJ234"/>
      <c r="IJK234"/>
      <c r="IJL234"/>
      <c r="IJM234"/>
      <c r="IJN234"/>
      <c r="IJO234"/>
      <c r="IJP234"/>
      <c r="IJQ234"/>
      <c r="IJR234"/>
      <c r="IJS234"/>
      <c r="IJT234"/>
      <c r="IJU234"/>
      <c r="IJV234"/>
      <c r="IJW234"/>
      <c r="IJX234"/>
      <c r="IJY234"/>
      <c r="IJZ234"/>
      <c r="IKA234"/>
      <c r="IKB234"/>
      <c r="IKC234"/>
      <c r="IKD234"/>
      <c r="IKE234"/>
      <c r="IKF234"/>
      <c r="IKG234"/>
      <c r="IKH234"/>
      <c r="IKI234"/>
      <c r="IKJ234"/>
      <c r="IKK234"/>
      <c r="IKL234"/>
      <c r="IKM234"/>
      <c r="IKN234"/>
      <c r="IKO234"/>
      <c r="IKP234"/>
      <c r="IKQ234"/>
      <c r="IKR234"/>
      <c r="IKS234"/>
      <c r="IKT234"/>
      <c r="IKU234"/>
      <c r="IKV234"/>
      <c r="IKW234"/>
      <c r="IKX234"/>
      <c r="IKY234"/>
      <c r="IKZ234"/>
      <c r="ILA234"/>
      <c r="ILB234"/>
      <c r="ILC234"/>
      <c r="ILD234"/>
      <c r="ILE234"/>
      <c r="ILF234"/>
      <c r="ILG234"/>
      <c r="ILH234"/>
      <c r="ILI234"/>
      <c r="ILJ234"/>
      <c r="ILK234"/>
      <c r="ILL234"/>
      <c r="ILM234"/>
      <c r="ILN234"/>
      <c r="ILO234"/>
      <c r="ILP234"/>
      <c r="ILQ234"/>
      <c r="ILR234"/>
      <c r="ILS234"/>
      <c r="ILT234"/>
      <c r="ILU234"/>
      <c r="ILV234"/>
      <c r="ILW234"/>
      <c r="ILX234"/>
      <c r="ILY234"/>
      <c r="ILZ234"/>
      <c r="IMA234"/>
      <c r="IMB234"/>
      <c r="IMC234"/>
      <c r="IMD234"/>
      <c r="IME234"/>
      <c r="IMF234"/>
      <c r="IMG234"/>
      <c r="IMH234"/>
      <c r="IMI234"/>
      <c r="IMJ234"/>
      <c r="IMK234"/>
      <c r="IML234"/>
      <c r="IMM234"/>
      <c r="IMN234"/>
      <c r="IMO234"/>
      <c r="IMP234"/>
      <c r="IMQ234"/>
      <c r="IMR234"/>
      <c r="IMS234"/>
      <c r="IMT234"/>
      <c r="IMU234"/>
      <c r="IMV234"/>
      <c r="IMW234"/>
      <c r="IMX234"/>
      <c r="IMY234"/>
      <c r="IMZ234"/>
      <c r="INA234"/>
      <c r="INB234"/>
      <c r="INC234"/>
      <c r="IND234"/>
      <c r="INE234"/>
      <c r="INF234"/>
      <c r="ING234"/>
      <c r="INH234"/>
      <c r="INI234"/>
      <c r="INJ234"/>
      <c r="INK234"/>
      <c r="INL234"/>
      <c r="INM234"/>
      <c r="INN234"/>
      <c r="INO234"/>
      <c r="INP234"/>
      <c r="INQ234"/>
      <c r="INR234"/>
      <c r="INS234"/>
      <c r="INT234"/>
      <c r="INU234"/>
      <c r="INV234"/>
      <c r="INW234"/>
      <c r="INX234"/>
      <c r="INY234"/>
      <c r="INZ234"/>
      <c r="IOA234"/>
      <c r="IOB234"/>
      <c r="IOC234"/>
      <c r="IOD234"/>
      <c r="IOE234"/>
      <c r="IOF234"/>
      <c r="IOG234"/>
      <c r="IOH234"/>
      <c r="IOI234"/>
      <c r="IOJ234"/>
      <c r="IOK234"/>
      <c r="IOL234"/>
      <c r="IOM234"/>
      <c r="ION234"/>
      <c r="IOO234"/>
      <c r="IOP234"/>
      <c r="IOQ234"/>
      <c r="IOR234"/>
      <c r="IOS234"/>
      <c r="IOT234"/>
      <c r="IOU234"/>
      <c r="IOV234"/>
      <c r="IOW234"/>
      <c r="IOX234"/>
      <c r="IOY234"/>
      <c r="IOZ234"/>
      <c r="IPA234"/>
      <c r="IPB234"/>
      <c r="IPC234"/>
      <c r="IPD234"/>
      <c r="IPE234"/>
      <c r="IPF234"/>
      <c r="IPG234"/>
      <c r="IPH234"/>
      <c r="IPI234"/>
      <c r="IPJ234"/>
      <c r="IPK234"/>
      <c r="IPL234"/>
      <c r="IPM234"/>
      <c r="IPN234"/>
      <c r="IPO234"/>
      <c r="IPP234"/>
      <c r="IPQ234"/>
      <c r="IPR234"/>
      <c r="IPS234"/>
      <c r="IPT234"/>
      <c r="IPU234"/>
      <c r="IPV234"/>
      <c r="IPW234"/>
      <c r="IPX234"/>
      <c r="IPY234"/>
      <c r="IPZ234"/>
      <c r="IQA234"/>
      <c r="IQB234"/>
      <c r="IQC234"/>
      <c r="IQD234"/>
      <c r="IQE234"/>
      <c r="IQF234"/>
      <c r="IQG234"/>
      <c r="IQH234"/>
      <c r="IQI234"/>
      <c r="IQJ234"/>
      <c r="IQK234"/>
      <c r="IQL234"/>
      <c r="IQM234"/>
      <c r="IQN234"/>
      <c r="IQO234"/>
      <c r="IQP234"/>
      <c r="IQQ234"/>
      <c r="IQR234"/>
      <c r="IQS234"/>
      <c r="IQT234"/>
      <c r="IQU234"/>
      <c r="IQV234"/>
      <c r="IQW234"/>
      <c r="IQX234"/>
      <c r="IQY234"/>
      <c r="IQZ234"/>
      <c r="IRA234"/>
      <c r="IRB234"/>
      <c r="IRC234"/>
      <c r="IRD234"/>
      <c r="IRE234"/>
      <c r="IRF234"/>
      <c r="IRG234"/>
      <c r="IRH234"/>
      <c r="IRI234"/>
      <c r="IRJ234"/>
      <c r="IRK234"/>
      <c r="IRL234"/>
      <c r="IRM234"/>
      <c r="IRN234"/>
      <c r="IRO234"/>
      <c r="IRP234"/>
      <c r="IRQ234"/>
      <c r="IRR234"/>
      <c r="IRS234"/>
      <c r="IRT234"/>
      <c r="IRU234"/>
      <c r="IRV234"/>
      <c r="IRW234"/>
      <c r="IRX234"/>
      <c r="IRY234"/>
      <c r="IRZ234"/>
      <c r="ISA234"/>
      <c r="ISB234"/>
      <c r="ISC234"/>
      <c r="ISD234"/>
      <c r="ISE234"/>
      <c r="ISF234"/>
      <c r="ISG234"/>
      <c r="ISH234"/>
      <c r="ISI234"/>
      <c r="ISJ234"/>
      <c r="ISK234"/>
      <c r="ISL234"/>
      <c r="ISM234"/>
      <c r="ISN234"/>
      <c r="ISO234"/>
      <c r="ISP234"/>
      <c r="ISQ234"/>
      <c r="ISR234"/>
      <c r="ISS234"/>
      <c r="IST234"/>
      <c r="ISU234"/>
      <c r="ISV234"/>
      <c r="ISW234"/>
      <c r="ISX234"/>
      <c r="ISY234"/>
      <c r="ISZ234"/>
      <c r="ITA234"/>
      <c r="ITB234"/>
      <c r="ITC234"/>
      <c r="ITD234"/>
      <c r="ITE234"/>
      <c r="ITF234"/>
      <c r="ITG234"/>
      <c r="ITH234"/>
      <c r="ITI234"/>
      <c r="ITJ234"/>
      <c r="ITK234"/>
      <c r="ITL234"/>
      <c r="ITM234"/>
      <c r="ITN234"/>
      <c r="ITO234"/>
      <c r="ITP234"/>
      <c r="ITQ234"/>
      <c r="ITR234"/>
      <c r="ITS234"/>
      <c r="ITT234"/>
      <c r="ITU234"/>
      <c r="ITV234"/>
      <c r="ITW234"/>
      <c r="ITX234"/>
      <c r="ITY234"/>
      <c r="ITZ234"/>
      <c r="IUA234"/>
      <c r="IUB234"/>
      <c r="IUC234"/>
      <c r="IUD234"/>
      <c r="IUE234"/>
      <c r="IUF234"/>
      <c r="IUG234"/>
      <c r="IUH234"/>
      <c r="IUI234"/>
      <c r="IUJ234"/>
      <c r="IUK234"/>
      <c r="IUL234"/>
      <c r="IUM234"/>
      <c r="IUN234"/>
      <c r="IUO234"/>
      <c r="IUP234"/>
      <c r="IUQ234"/>
      <c r="IUR234"/>
      <c r="IUS234"/>
      <c r="IUT234"/>
      <c r="IUU234"/>
      <c r="IUV234"/>
      <c r="IUW234"/>
      <c r="IUX234"/>
      <c r="IUY234"/>
      <c r="IUZ234"/>
      <c r="IVA234"/>
      <c r="IVB234"/>
      <c r="IVC234"/>
      <c r="IVD234"/>
      <c r="IVE234"/>
      <c r="IVF234"/>
      <c r="IVG234"/>
      <c r="IVH234"/>
      <c r="IVI234"/>
      <c r="IVJ234"/>
      <c r="IVK234"/>
      <c r="IVL234"/>
      <c r="IVM234"/>
      <c r="IVN234"/>
      <c r="IVO234"/>
      <c r="IVP234"/>
      <c r="IVQ234"/>
      <c r="IVR234"/>
      <c r="IVS234"/>
      <c r="IVT234"/>
      <c r="IVU234"/>
      <c r="IVV234"/>
      <c r="IVW234"/>
      <c r="IVX234"/>
      <c r="IVY234"/>
      <c r="IVZ234"/>
      <c r="IWA234"/>
      <c r="IWB234"/>
      <c r="IWC234"/>
      <c r="IWD234"/>
      <c r="IWE234"/>
      <c r="IWF234"/>
      <c r="IWG234"/>
      <c r="IWH234"/>
      <c r="IWI234"/>
      <c r="IWJ234"/>
      <c r="IWK234"/>
      <c r="IWL234"/>
      <c r="IWM234"/>
      <c r="IWN234"/>
      <c r="IWO234"/>
      <c r="IWP234"/>
      <c r="IWQ234"/>
      <c r="IWR234"/>
      <c r="IWS234"/>
      <c r="IWT234"/>
      <c r="IWU234"/>
      <c r="IWV234"/>
      <c r="IWW234"/>
      <c r="IWX234"/>
      <c r="IWY234"/>
      <c r="IWZ234"/>
      <c r="IXA234"/>
      <c r="IXB234"/>
      <c r="IXC234"/>
      <c r="IXD234"/>
      <c r="IXE234"/>
      <c r="IXF234"/>
      <c r="IXG234"/>
      <c r="IXH234"/>
      <c r="IXI234"/>
      <c r="IXJ234"/>
      <c r="IXK234"/>
      <c r="IXL234"/>
      <c r="IXM234"/>
      <c r="IXN234"/>
      <c r="IXO234"/>
      <c r="IXP234"/>
      <c r="IXQ234"/>
      <c r="IXR234"/>
      <c r="IXS234"/>
      <c r="IXT234"/>
      <c r="IXU234"/>
      <c r="IXV234"/>
      <c r="IXW234"/>
      <c r="IXX234"/>
      <c r="IXY234"/>
      <c r="IXZ234"/>
      <c r="IYA234"/>
      <c r="IYB234"/>
      <c r="IYC234"/>
      <c r="IYD234"/>
      <c r="IYE234"/>
      <c r="IYF234"/>
      <c r="IYG234"/>
      <c r="IYH234"/>
      <c r="IYI234"/>
      <c r="IYJ234"/>
      <c r="IYK234"/>
      <c r="IYL234"/>
      <c r="IYM234"/>
      <c r="IYN234"/>
      <c r="IYO234"/>
      <c r="IYP234"/>
      <c r="IYQ234"/>
      <c r="IYR234"/>
      <c r="IYS234"/>
      <c r="IYT234"/>
      <c r="IYU234"/>
      <c r="IYV234"/>
      <c r="IYW234"/>
      <c r="IYX234"/>
      <c r="IYY234"/>
      <c r="IYZ234"/>
      <c r="IZA234"/>
      <c r="IZB234"/>
      <c r="IZC234"/>
      <c r="IZD234"/>
      <c r="IZE234"/>
      <c r="IZF234"/>
      <c r="IZG234"/>
      <c r="IZH234"/>
      <c r="IZI234"/>
      <c r="IZJ234"/>
      <c r="IZK234"/>
      <c r="IZL234"/>
      <c r="IZM234"/>
      <c r="IZN234"/>
      <c r="IZO234"/>
      <c r="IZP234"/>
      <c r="IZQ234"/>
      <c r="IZR234"/>
      <c r="IZS234"/>
      <c r="IZT234"/>
      <c r="IZU234"/>
      <c r="IZV234"/>
      <c r="IZW234"/>
      <c r="IZX234"/>
      <c r="IZY234"/>
      <c r="IZZ234"/>
      <c r="JAA234"/>
      <c r="JAB234"/>
      <c r="JAC234"/>
      <c r="JAD234"/>
      <c r="JAE234"/>
      <c r="JAF234"/>
      <c r="JAG234"/>
      <c r="JAH234"/>
      <c r="JAI234"/>
      <c r="JAJ234"/>
      <c r="JAK234"/>
      <c r="JAL234"/>
      <c r="JAM234"/>
      <c r="JAN234"/>
      <c r="JAO234"/>
      <c r="JAP234"/>
      <c r="JAQ234"/>
      <c r="JAR234"/>
      <c r="JAS234"/>
      <c r="JAT234"/>
      <c r="JAU234"/>
      <c r="JAV234"/>
      <c r="JAW234"/>
      <c r="JAX234"/>
      <c r="JAY234"/>
      <c r="JAZ234"/>
      <c r="JBA234"/>
      <c r="JBB234"/>
      <c r="JBC234"/>
      <c r="JBD234"/>
      <c r="JBE234"/>
      <c r="JBF234"/>
      <c r="JBG234"/>
      <c r="JBH234"/>
      <c r="JBI234"/>
      <c r="JBJ234"/>
      <c r="JBK234"/>
      <c r="JBL234"/>
      <c r="JBM234"/>
      <c r="JBN234"/>
      <c r="JBO234"/>
      <c r="JBP234"/>
      <c r="JBQ234"/>
      <c r="JBR234"/>
      <c r="JBS234"/>
      <c r="JBT234"/>
      <c r="JBU234"/>
      <c r="JBV234"/>
      <c r="JBW234"/>
      <c r="JBX234"/>
      <c r="JBY234"/>
      <c r="JBZ234"/>
      <c r="JCA234"/>
      <c r="JCB234"/>
      <c r="JCC234"/>
      <c r="JCD234"/>
      <c r="JCE234"/>
      <c r="JCF234"/>
      <c r="JCG234"/>
      <c r="JCH234"/>
      <c r="JCI234"/>
      <c r="JCJ234"/>
      <c r="JCK234"/>
      <c r="JCL234"/>
      <c r="JCM234"/>
      <c r="JCN234"/>
      <c r="JCO234"/>
      <c r="JCP234"/>
      <c r="JCQ234"/>
      <c r="JCR234"/>
      <c r="JCS234"/>
      <c r="JCT234"/>
      <c r="JCU234"/>
      <c r="JCV234"/>
      <c r="JCW234"/>
      <c r="JCX234"/>
      <c r="JCY234"/>
      <c r="JCZ234"/>
      <c r="JDA234"/>
      <c r="JDB234"/>
      <c r="JDC234"/>
      <c r="JDD234"/>
      <c r="JDE234"/>
      <c r="JDF234"/>
      <c r="JDG234"/>
      <c r="JDH234"/>
      <c r="JDI234"/>
      <c r="JDJ234"/>
      <c r="JDK234"/>
      <c r="JDL234"/>
      <c r="JDM234"/>
      <c r="JDN234"/>
      <c r="JDO234"/>
      <c r="JDP234"/>
      <c r="JDQ234"/>
      <c r="JDR234"/>
      <c r="JDS234"/>
      <c r="JDT234"/>
      <c r="JDU234"/>
      <c r="JDV234"/>
      <c r="JDW234"/>
      <c r="JDX234"/>
      <c r="JDY234"/>
      <c r="JDZ234"/>
      <c r="JEA234"/>
      <c r="JEB234"/>
      <c r="JEC234"/>
      <c r="JED234"/>
      <c r="JEE234"/>
      <c r="JEF234"/>
      <c r="JEG234"/>
      <c r="JEH234"/>
      <c r="JEI234"/>
      <c r="JEJ234"/>
      <c r="JEK234"/>
      <c r="JEL234"/>
      <c r="JEM234"/>
      <c r="JEN234"/>
      <c r="JEO234"/>
      <c r="JEP234"/>
      <c r="JEQ234"/>
      <c r="JER234"/>
      <c r="JES234"/>
      <c r="JET234"/>
      <c r="JEU234"/>
      <c r="JEV234"/>
      <c r="JEW234"/>
      <c r="JEX234"/>
      <c r="JEY234"/>
      <c r="JEZ234"/>
      <c r="JFA234"/>
      <c r="JFB234"/>
      <c r="JFC234"/>
      <c r="JFD234"/>
      <c r="JFE234"/>
      <c r="JFF234"/>
      <c r="JFG234"/>
      <c r="JFH234"/>
      <c r="JFI234"/>
      <c r="JFJ234"/>
      <c r="JFK234"/>
      <c r="JFL234"/>
      <c r="JFM234"/>
      <c r="JFN234"/>
      <c r="JFO234"/>
      <c r="JFP234"/>
      <c r="JFQ234"/>
      <c r="JFR234"/>
      <c r="JFS234"/>
      <c r="JFT234"/>
      <c r="JFU234"/>
      <c r="JFV234"/>
      <c r="JFW234"/>
      <c r="JFX234"/>
      <c r="JFY234"/>
      <c r="JFZ234"/>
      <c r="JGA234"/>
      <c r="JGB234"/>
      <c r="JGC234"/>
      <c r="JGD234"/>
      <c r="JGE234"/>
      <c r="JGF234"/>
      <c r="JGG234"/>
      <c r="JGH234"/>
      <c r="JGI234"/>
      <c r="JGJ234"/>
      <c r="JGK234"/>
      <c r="JGL234"/>
      <c r="JGM234"/>
      <c r="JGN234"/>
      <c r="JGO234"/>
      <c r="JGP234"/>
      <c r="JGQ234"/>
      <c r="JGR234"/>
      <c r="JGS234"/>
      <c r="JGT234"/>
      <c r="JGU234"/>
      <c r="JGV234"/>
      <c r="JGW234"/>
      <c r="JGX234"/>
      <c r="JGY234"/>
      <c r="JGZ234"/>
      <c r="JHA234"/>
      <c r="JHB234"/>
      <c r="JHC234"/>
      <c r="JHD234"/>
      <c r="JHE234"/>
      <c r="JHF234"/>
      <c r="JHG234"/>
      <c r="JHH234"/>
      <c r="JHI234"/>
      <c r="JHJ234"/>
      <c r="JHK234"/>
      <c r="JHL234"/>
      <c r="JHM234"/>
      <c r="JHN234"/>
      <c r="JHO234"/>
      <c r="JHP234"/>
      <c r="JHQ234"/>
      <c r="JHR234"/>
      <c r="JHS234"/>
      <c r="JHT234"/>
      <c r="JHU234"/>
      <c r="JHV234"/>
      <c r="JHW234"/>
      <c r="JHX234"/>
      <c r="JHY234"/>
      <c r="JHZ234"/>
      <c r="JIA234"/>
      <c r="JIB234"/>
      <c r="JIC234"/>
      <c r="JID234"/>
      <c r="JIE234"/>
      <c r="JIF234"/>
      <c r="JIG234"/>
      <c r="JIH234"/>
      <c r="JII234"/>
      <c r="JIJ234"/>
      <c r="JIK234"/>
      <c r="JIL234"/>
      <c r="JIM234"/>
      <c r="JIN234"/>
      <c r="JIO234"/>
      <c r="JIP234"/>
      <c r="JIQ234"/>
      <c r="JIR234"/>
      <c r="JIS234"/>
      <c r="JIT234"/>
      <c r="JIU234"/>
      <c r="JIV234"/>
      <c r="JIW234"/>
      <c r="JIX234"/>
      <c r="JIY234"/>
      <c r="JIZ234"/>
      <c r="JJA234"/>
      <c r="JJB234"/>
      <c r="JJC234"/>
      <c r="JJD234"/>
      <c r="JJE234"/>
      <c r="JJF234"/>
      <c r="JJG234"/>
      <c r="JJH234"/>
      <c r="JJI234"/>
      <c r="JJJ234"/>
      <c r="JJK234"/>
      <c r="JJL234"/>
      <c r="JJM234"/>
      <c r="JJN234"/>
      <c r="JJO234"/>
      <c r="JJP234"/>
      <c r="JJQ234"/>
      <c r="JJR234"/>
      <c r="JJS234"/>
      <c r="JJT234"/>
      <c r="JJU234"/>
      <c r="JJV234"/>
      <c r="JJW234"/>
      <c r="JJX234"/>
      <c r="JJY234"/>
      <c r="JJZ234"/>
      <c r="JKA234"/>
      <c r="JKB234"/>
      <c r="JKC234"/>
      <c r="JKD234"/>
      <c r="JKE234"/>
      <c r="JKF234"/>
      <c r="JKG234"/>
      <c r="JKH234"/>
      <c r="JKI234"/>
      <c r="JKJ234"/>
      <c r="JKK234"/>
      <c r="JKL234"/>
      <c r="JKM234"/>
      <c r="JKN234"/>
      <c r="JKO234"/>
      <c r="JKP234"/>
      <c r="JKQ234"/>
      <c r="JKR234"/>
      <c r="JKS234"/>
      <c r="JKT234"/>
      <c r="JKU234"/>
      <c r="JKV234"/>
      <c r="JKW234"/>
      <c r="JKX234"/>
      <c r="JKY234"/>
      <c r="JKZ234"/>
      <c r="JLA234"/>
      <c r="JLB234"/>
      <c r="JLC234"/>
      <c r="JLD234"/>
      <c r="JLE234"/>
      <c r="JLF234"/>
      <c r="JLG234"/>
      <c r="JLH234"/>
      <c r="JLI234"/>
      <c r="JLJ234"/>
      <c r="JLK234"/>
      <c r="JLL234"/>
      <c r="JLM234"/>
      <c r="JLN234"/>
      <c r="JLO234"/>
      <c r="JLP234"/>
      <c r="JLQ234"/>
      <c r="JLR234"/>
      <c r="JLS234"/>
      <c r="JLT234"/>
      <c r="JLU234"/>
      <c r="JLV234"/>
      <c r="JLW234"/>
      <c r="JLX234"/>
      <c r="JLY234"/>
      <c r="JLZ234"/>
      <c r="JMA234"/>
      <c r="JMB234"/>
      <c r="JMC234"/>
      <c r="JMD234"/>
      <c r="JME234"/>
      <c r="JMF234"/>
      <c r="JMG234"/>
      <c r="JMH234"/>
      <c r="JMI234"/>
      <c r="JMJ234"/>
      <c r="JMK234"/>
      <c r="JML234"/>
      <c r="JMM234"/>
      <c r="JMN234"/>
      <c r="JMO234"/>
      <c r="JMP234"/>
      <c r="JMQ234"/>
      <c r="JMR234"/>
      <c r="JMS234"/>
      <c r="JMT234"/>
      <c r="JMU234"/>
      <c r="JMV234"/>
      <c r="JMW234"/>
      <c r="JMX234"/>
      <c r="JMY234"/>
      <c r="JMZ234"/>
      <c r="JNA234"/>
      <c r="JNB234"/>
      <c r="JNC234"/>
      <c r="JND234"/>
      <c r="JNE234"/>
      <c r="JNF234"/>
      <c r="JNG234"/>
      <c r="JNH234"/>
      <c r="JNI234"/>
      <c r="JNJ234"/>
      <c r="JNK234"/>
      <c r="JNL234"/>
      <c r="JNM234"/>
      <c r="JNN234"/>
      <c r="JNO234"/>
      <c r="JNP234"/>
      <c r="JNQ234"/>
      <c r="JNR234"/>
      <c r="JNS234"/>
      <c r="JNT234"/>
      <c r="JNU234"/>
      <c r="JNV234"/>
      <c r="JNW234"/>
      <c r="JNX234"/>
      <c r="JNY234"/>
      <c r="JNZ234"/>
      <c r="JOA234"/>
      <c r="JOB234"/>
      <c r="JOC234"/>
      <c r="JOD234"/>
      <c r="JOE234"/>
      <c r="JOF234"/>
      <c r="JOG234"/>
      <c r="JOH234"/>
      <c r="JOI234"/>
      <c r="JOJ234"/>
      <c r="JOK234"/>
      <c r="JOL234"/>
      <c r="JOM234"/>
      <c r="JON234"/>
      <c r="JOO234"/>
      <c r="JOP234"/>
      <c r="JOQ234"/>
      <c r="JOR234"/>
      <c r="JOS234"/>
      <c r="JOT234"/>
      <c r="JOU234"/>
      <c r="JOV234"/>
      <c r="JOW234"/>
      <c r="JOX234"/>
      <c r="JOY234"/>
      <c r="JOZ234"/>
      <c r="JPA234"/>
      <c r="JPB234"/>
      <c r="JPC234"/>
      <c r="JPD234"/>
      <c r="JPE234"/>
      <c r="JPF234"/>
      <c r="JPG234"/>
      <c r="JPH234"/>
      <c r="JPI234"/>
      <c r="JPJ234"/>
      <c r="JPK234"/>
      <c r="JPL234"/>
      <c r="JPM234"/>
      <c r="JPN234"/>
      <c r="JPO234"/>
      <c r="JPP234"/>
      <c r="JPQ234"/>
      <c r="JPR234"/>
      <c r="JPS234"/>
      <c r="JPT234"/>
      <c r="JPU234"/>
      <c r="JPV234"/>
      <c r="JPW234"/>
      <c r="JPX234"/>
      <c r="JPY234"/>
      <c r="JPZ234"/>
      <c r="JQA234"/>
      <c r="JQB234"/>
      <c r="JQC234"/>
      <c r="JQD234"/>
      <c r="JQE234"/>
      <c r="JQF234"/>
      <c r="JQG234"/>
      <c r="JQH234"/>
      <c r="JQI234"/>
      <c r="JQJ234"/>
      <c r="JQK234"/>
      <c r="JQL234"/>
      <c r="JQM234"/>
      <c r="JQN234"/>
      <c r="JQO234"/>
      <c r="JQP234"/>
      <c r="JQQ234"/>
      <c r="JQR234"/>
      <c r="JQS234"/>
      <c r="JQT234"/>
      <c r="JQU234"/>
      <c r="JQV234"/>
      <c r="JQW234"/>
      <c r="JQX234"/>
      <c r="JQY234"/>
      <c r="JQZ234"/>
      <c r="JRA234"/>
      <c r="JRB234"/>
      <c r="JRC234"/>
      <c r="JRD234"/>
      <c r="JRE234"/>
      <c r="JRF234"/>
      <c r="JRG234"/>
      <c r="JRH234"/>
      <c r="JRI234"/>
      <c r="JRJ234"/>
      <c r="JRK234"/>
      <c r="JRL234"/>
      <c r="JRM234"/>
      <c r="JRN234"/>
      <c r="JRO234"/>
      <c r="JRP234"/>
      <c r="JRQ234"/>
      <c r="JRR234"/>
      <c r="JRS234"/>
      <c r="JRT234"/>
      <c r="JRU234"/>
      <c r="JRV234"/>
      <c r="JRW234"/>
      <c r="JRX234"/>
      <c r="JRY234"/>
      <c r="JRZ234"/>
      <c r="JSA234"/>
      <c r="JSB234"/>
      <c r="JSC234"/>
      <c r="JSD234"/>
      <c r="JSE234"/>
      <c r="JSF234"/>
      <c r="JSG234"/>
      <c r="JSH234"/>
      <c r="JSI234"/>
      <c r="JSJ234"/>
      <c r="JSK234"/>
      <c r="JSL234"/>
      <c r="JSM234"/>
      <c r="JSN234"/>
      <c r="JSO234"/>
      <c r="JSP234"/>
      <c r="JSQ234"/>
      <c r="JSR234"/>
      <c r="JSS234"/>
      <c r="JST234"/>
      <c r="JSU234"/>
      <c r="JSV234"/>
      <c r="JSW234"/>
      <c r="JSX234"/>
      <c r="JSY234"/>
      <c r="JSZ234"/>
      <c r="JTA234"/>
      <c r="JTB234"/>
      <c r="JTC234"/>
      <c r="JTD234"/>
      <c r="JTE234"/>
      <c r="JTF234"/>
      <c r="JTG234"/>
      <c r="JTH234"/>
      <c r="JTI234"/>
      <c r="JTJ234"/>
      <c r="JTK234"/>
      <c r="JTL234"/>
      <c r="JTM234"/>
      <c r="JTN234"/>
      <c r="JTO234"/>
      <c r="JTP234"/>
      <c r="JTQ234"/>
      <c r="JTR234"/>
      <c r="JTS234"/>
      <c r="JTT234"/>
      <c r="JTU234"/>
      <c r="JTV234"/>
      <c r="JTW234"/>
      <c r="JTX234"/>
      <c r="JTY234"/>
      <c r="JTZ234"/>
      <c r="JUA234"/>
      <c r="JUB234"/>
      <c r="JUC234"/>
      <c r="JUD234"/>
      <c r="JUE234"/>
      <c r="JUF234"/>
      <c r="JUG234"/>
      <c r="JUH234"/>
      <c r="JUI234"/>
      <c r="JUJ234"/>
      <c r="JUK234"/>
      <c r="JUL234"/>
      <c r="JUM234"/>
      <c r="JUN234"/>
      <c r="JUO234"/>
      <c r="JUP234"/>
      <c r="JUQ234"/>
      <c r="JUR234"/>
      <c r="JUS234"/>
      <c r="JUT234"/>
      <c r="JUU234"/>
      <c r="JUV234"/>
      <c r="JUW234"/>
      <c r="JUX234"/>
      <c r="JUY234"/>
      <c r="JUZ234"/>
      <c r="JVA234"/>
      <c r="JVB234"/>
      <c r="JVC234"/>
      <c r="JVD234"/>
      <c r="JVE234"/>
      <c r="JVF234"/>
      <c r="JVG234"/>
      <c r="JVH234"/>
      <c r="JVI234"/>
      <c r="JVJ234"/>
      <c r="JVK234"/>
      <c r="JVL234"/>
      <c r="JVM234"/>
      <c r="JVN234"/>
      <c r="JVO234"/>
      <c r="JVP234"/>
      <c r="JVQ234"/>
      <c r="JVR234"/>
      <c r="JVS234"/>
      <c r="JVT234"/>
      <c r="JVU234"/>
      <c r="JVV234"/>
      <c r="JVW234"/>
      <c r="JVX234"/>
      <c r="JVY234"/>
      <c r="JVZ234"/>
      <c r="JWA234"/>
      <c r="JWB234"/>
      <c r="JWC234"/>
      <c r="JWD234"/>
      <c r="JWE234"/>
      <c r="JWF234"/>
      <c r="JWG234"/>
      <c r="JWH234"/>
      <c r="JWI234"/>
      <c r="JWJ234"/>
      <c r="JWK234"/>
      <c r="JWL234"/>
      <c r="JWM234"/>
      <c r="JWN234"/>
      <c r="JWO234"/>
      <c r="JWP234"/>
      <c r="JWQ234"/>
      <c r="JWR234"/>
      <c r="JWS234"/>
      <c r="JWT234"/>
      <c r="JWU234"/>
      <c r="JWV234"/>
      <c r="JWW234"/>
      <c r="JWX234"/>
      <c r="JWY234"/>
      <c r="JWZ234"/>
      <c r="JXA234"/>
      <c r="JXB234"/>
      <c r="JXC234"/>
      <c r="JXD234"/>
      <c r="JXE234"/>
      <c r="JXF234"/>
      <c r="JXG234"/>
      <c r="JXH234"/>
      <c r="JXI234"/>
      <c r="JXJ234"/>
      <c r="JXK234"/>
      <c r="JXL234"/>
      <c r="JXM234"/>
      <c r="JXN234"/>
      <c r="JXO234"/>
      <c r="JXP234"/>
      <c r="JXQ234"/>
      <c r="JXR234"/>
      <c r="JXS234"/>
      <c r="JXT234"/>
      <c r="JXU234"/>
      <c r="JXV234"/>
      <c r="JXW234"/>
      <c r="JXX234"/>
      <c r="JXY234"/>
      <c r="JXZ234"/>
      <c r="JYA234"/>
      <c r="JYB234"/>
      <c r="JYC234"/>
      <c r="JYD234"/>
      <c r="JYE234"/>
      <c r="JYF234"/>
      <c r="JYG234"/>
      <c r="JYH234"/>
      <c r="JYI234"/>
      <c r="JYJ234"/>
      <c r="JYK234"/>
      <c r="JYL234"/>
      <c r="JYM234"/>
      <c r="JYN234"/>
      <c r="JYO234"/>
      <c r="JYP234"/>
      <c r="JYQ234"/>
      <c r="JYR234"/>
      <c r="JYS234"/>
      <c r="JYT234"/>
      <c r="JYU234"/>
      <c r="JYV234"/>
      <c r="JYW234"/>
      <c r="JYX234"/>
      <c r="JYY234"/>
      <c r="JYZ234"/>
      <c r="JZA234"/>
      <c r="JZB234"/>
      <c r="JZC234"/>
      <c r="JZD234"/>
      <c r="JZE234"/>
      <c r="JZF234"/>
      <c r="JZG234"/>
      <c r="JZH234"/>
      <c r="JZI234"/>
      <c r="JZJ234"/>
      <c r="JZK234"/>
      <c r="JZL234"/>
      <c r="JZM234"/>
      <c r="JZN234"/>
      <c r="JZO234"/>
      <c r="JZP234"/>
      <c r="JZQ234"/>
      <c r="JZR234"/>
      <c r="JZS234"/>
      <c r="JZT234"/>
      <c r="JZU234"/>
      <c r="JZV234"/>
      <c r="JZW234"/>
      <c r="JZX234"/>
      <c r="JZY234"/>
      <c r="JZZ234"/>
      <c r="KAA234"/>
      <c r="KAB234"/>
      <c r="KAC234"/>
      <c r="KAD234"/>
      <c r="KAE234"/>
      <c r="KAF234"/>
      <c r="KAG234"/>
      <c r="KAH234"/>
      <c r="KAI234"/>
      <c r="KAJ234"/>
      <c r="KAK234"/>
      <c r="KAL234"/>
      <c r="KAM234"/>
      <c r="KAN234"/>
      <c r="KAO234"/>
      <c r="KAP234"/>
      <c r="KAQ234"/>
      <c r="KAR234"/>
      <c r="KAS234"/>
      <c r="KAT234"/>
      <c r="KAU234"/>
      <c r="KAV234"/>
      <c r="KAW234"/>
      <c r="KAX234"/>
      <c r="KAY234"/>
      <c r="KAZ234"/>
      <c r="KBA234"/>
      <c r="KBB234"/>
      <c r="KBC234"/>
      <c r="KBD234"/>
      <c r="KBE234"/>
      <c r="KBF234"/>
      <c r="KBG234"/>
      <c r="KBH234"/>
      <c r="KBI234"/>
      <c r="KBJ234"/>
      <c r="KBK234"/>
      <c r="KBL234"/>
      <c r="KBM234"/>
      <c r="KBN234"/>
      <c r="KBO234"/>
      <c r="KBP234"/>
      <c r="KBQ234"/>
      <c r="KBR234"/>
      <c r="KBS234"/>
      <c r="KBT234"/>
      <c r="KBU234"/>
      <c r="KBV234"/>
      <c r="KBW234"/>
      <c r="KBX234"/>
      <c r="KBY234"/>
      <c r="KBZ234"/>
      <c r="KCA234"/>
      <c r="KCB234"/>
      <c r="KCC234"/>
      <c r="KCD234"/>
      <c r="KCE234"/>
      <c r="KCF234"/>
      <c r="KCG234"/>
      <c r="KCH234"/>
      <c r="KCI234"/>
      <c r="KCJ234"/>
      <c r="KCK234"/>
      <c r="KCL234"/>
      <c r="KCM234"/>
      <c r="KCN234"/>
      <c r="KCO234"/>
      <c r="KCP234"/>
      <c r="KCQ234"/>
      <c r="KCR234"/>
      <c r="KCS234"/>
      <c r="KCT234"/>
      <c r="KCU234"/>
      <c r="KCV234"/>
      <c r="KCW234"/>
      <c r="KCX234"/>
      <c r="KCY234"/>
      <c r="KCZ234"/>
      <c r="KDA234"/>
      <c r="KDB234"/>
      <c r="KDC234"/>
      <c r="KDD234"/>
      <c r="KDE234"/>
      <c r="KDF234"/>
      <c r="KDG234"/>
      <c r="KDH234"/>
      <c r="KDI234"/>
      <c r="KDJ234"/>
      <c r="KDK234"/>
      <c r="KDL234"/>
      <c r="KDM234"/>
      <c r="KDN234"/>
      <c r="KDO234"/>
      <c r="KDP234"/>
      <c r="KDQ234"/>
      <c r="KDR234"/>
      <c r="KDS234"/>
      <c r="KDT234"/>
      <c r="KDU234"/>
      <c r="KDV234"/>
      <c r="KDW234"/>
      <c r="KDX234"/>
      <c r="KDY234"/>
      <c r="KDZ234"/>
      <c r="KEA234"/>
      <c r="KEB234"/>
      <c r="KEC234"/>
      <c r="KED234"/>
      <c r="KEE234"/>
      <c r="KEF234"/>
      <c r="KEG234"/>
      <c r="KEH234"/>
      <c r="KEI234"/>
      <c r="KEJ234"/>
      <c r="KEK234"/>
      <c r="KEL234"/>
      <c r="KEM234"/>
      <c r="KEN234"/>
      <c r="KEO234"/>
      <c r="KEP234"/>
      <c r="KEQ234"/>
      <c r="KER234"/>
      <c r="KES234"/>
      <c r="KET234"/>
      <c r="KEU234"/>
      <c r="KEV234"/>
      <c r="KEW234"/>
      <c r="KEX234"/>
      <c r="KEY234"/>
      <c r="KEZ234"/>
      <c r="KFA234"/>
      <c r="KFB234"/>
      <c r="KFC234"/>
      <c r="KFD234"/>
      <c r="KFE234"/>
      <c r="KFF234"/>
      <c r="KFG234"/>
      <c r="KFH234"/>
      <c r="KFI234"/>
      <c r="KFJ234"/>
      <c r="KFK234"/>
      <c r="KFL234"/>
      <c r="KFM234"/>
      <c r="KFN234"/>
      <c r="KFO234"/>
      <c r="KFP234"/>
      <c r="KFQ234"/>
      <c r="KFR234"/>
      <c r="KFS234"/>
      <c r="KFT234"/>
      <c r="KFU234"/>
      <c r="KFV234"/>
      <c r="KFW234"/>
      <c r="KFX234"/>
      <c r="KFY234"/>
      <c r="KFZ234"/>
      <c r="KGA234"/>
      <c r="KGB234"/>
      <c r="KGC234"/>
      <c r="KGD234"/>
      <c r="KGE234"/>
      <c r="KGF234"/>
      <c r="KGG234"/>
      <c r="KGH234"/>
      <c r="KGI234"/>
      <c r="KGJ234"/>
      <c r="KGK234"/>
      <c r="KGL234"/>
      <c r="KGM234"/>
      <c r="KGN234"/>
      <c r="KGO234"/>
      <c r="KGP234"/>
      <c r="KGQ234"/>
      <c r="KGR234"/>
      <c r="KGS234"/>
      <c r="KGT234"/>
      <c r="KGU234"/>
      <c r="KGV234"/>
      <c r="KGW234"/>
      <c r="KGX234"/>
      <c r="KGY234"/>
      <c r="KGZ234"/>
      <c r="KHA234"/>
      <c r="KHB234"/>
      <c r="KHC234"/>
      <c r="KHD234"/>
      <c r="KHE234"/>
      <c r="KHF234"/>
      <c r="KHG234"/>
      <c r="KHH234"/>
      <c r="KHI234"/>
      <c r="KHJ234"/>
      <c r="KHK234"/>
      <c r="KHL234"/>
      <c r="KHM234"/>
      <c r="KHN234"/>
      <c r="KHO234"/>
      <c r="KHP234"/>
      <c r="KHQ234"/>
      <c r="KHR234"/>
      <c r="KHS234"/>
      <c r="KHT234"/>
      <c r="KHU234"/>
      <c r="KHV234"/>
      <c r="KHW234"/>
      <c r="KHX234"/>
      <c r="KHY234"/>
      <c r="KHZ234"/>
      <c r="KIA234"/>
      <c r="KIB234"/>
      <c r="KIC234"/>
      <c r="KID234"/>
      <c r="KIE234"/>
      <c r="KIF234"/>
      <c r="KIG234"/>
      <c r="KIH234"/>
      <c r="KII234"/>
      <c r="KIJ234"/>
      <c r="KIK234"/>
      <c r="KIL234"/>
      <c r="KIM234"/>
      <c r="KIN234"/>
      <c r="KIO234"/>
      <c r="KIP234"/>
      <c r="KIQ234"/>
      <c r="KIR234"/>
      <c r="KIS234"/>
      <c r="KIT234"/>
      <c r="KIU234"/>
      <c r="KIV234"/>
      <c r="KIW234"/>
      <c r="KIX234"/>
      <c r="KIY234"/>
      <c r="KIZ234"/>
      <c r="KJA234"/>
      <c r="KJB234"/>
      <c r="KJC234"/>
      <c r="KJD234"/>
      <c r="KJE234"/>
      <c r="KJF234"/>
      <c r="KJG234"/>
      <c r="KJH234"/>
      <c r="KJI234"/>
      <c r="KJJ234"/>
      <c r="KJK234"/>
      <c r="KJL234"/>
      <c r="KJM234"/>
      <c r="KJN234"/>
      <c r="KJO234"/>
      <c r="KJP234"/>
      <c r="KJQ234"/>
      <c r="KJR234"/>
      <c r="KJS234"/>
      <c r="KJT234"/>
      <c r="KJU234"/>
      <c r="KJV234"/>
      <c r="KJW234"/>
      <c r="KJX234"/>
      <c r="KJY234"/>
      <c r="KJZ234"/>
      <c r="KKA234"/>
      <c r="KKB234"/>
      <c r="KKC234"/>
      <c r="KKD234"/>
      <c r="KKE234"/>
      <c r="KKF234"/>
      <c r="KKG234"/>
      <c r="KKH234"/>
      <c r="KKI234"/>
      <c r="KKJ234"/>
      <c r="KKK234"/>
      <c r="KKL234"/>
      <c r="KKM234"/>
      <c r="KKN234"/>
      <c r="KKO234"/>
      <c r="KKP234"/>
      <c r="KKQ234"/>
      <c r="KKR234"/>
      <c r="KKS234"/>
      <c r="KKT234"/>
      <c r="KKU234"/>
      <c r="KKV234"/>
      <c r="KKW234"/>
      <c r="KKX234"/>
      <c r="KKY234"/>
      <c r="KKZ234"/>
      <c r="KLA234"/>
      <c r="KLB234"/>
      <c r="KLC234"/>
      <c r="KLD234"/>
      <c r="KLE234"/>
      <c r="KLF234"/>
      <c r="KLG234"/>
      <c r="KLH234"/>
      <c r="KLI234"/>
      <c r="KLJ234"/>
      <c r="KLK234"/>
      <c r="KLL234"/>
      <c r="KLM234"/>
      <c r="KLN234"/>
      <c r="KLO234"/>
      <c r="KLP234"/>
      <c r="KLQ234"/>
      <c r="KLR234"/>
      <c r="KLS234"/>
      <c r="KLT234"/>
      <c r="KLU234"/>
      <c r="KLV234"/>
      <c r="KLW234"/>
      <c r="KLX234"/>
      <c r="KLY234"/>
      <c r="KLZ234"/>
      <c r="KMA234"/>
      <c r="KMB234"/>
      <c r="KMC234"/>
      <c r="KMD234"/>
      <c r="KME234"/>
      <c r="KMF234"/>
      <c r="KMG234"/>
      <c r="KMH234"/>
      <c r="KMI234"/>
      <c r="KMJ234"/>
      <c r="KMK234"/>
      <c r="KML234"/>
      <c r="KMM234"/>
      <c r="KMN234"/>
      <c r="KMO234"/>
      <c r="KMP234"/>
      <c r="KMQ234"/>
      <c r="KMR234"/>
      <c r="KMS234"/>
      <c r="KMT234"/>
      <c r="KMU234"/>
      <c r="KMV234"/>
      <c r="KMW234"/>
      <c r="KMX234"/>
      <c r="KMY234"/>
      <c r="KMZ234"/>
      <c r="KNA234"/>
      <c r="KNB234"/>
      <c r="KNC234"/>
      <c r="KND234"/>
      <c r="KNE234"/>
      <c r="KNF234"/>
      <c r="KNG234"/>
      <c r="KNH234"/>
      <c r="KNI234"/>
      <c r="KNJ234"/>
      <c r="KNK234"/>
      <c r="KNL234"/>
      <c r="KNM234"/>
      <c r="KNN234"/>
      <c r="KNO234"/>
      <c r="KNP234"/>
      <c r="KNQ234"/>
      <c r="KNR234"/>
      <c r="KNS234"/>
      <c r="KNT234"/>
      <c r="KNU234"/>
      <c r="KNV234"/>
      <c r="KNW234"/>
      <c r="KNX234"/>
      <c r="KNY234"/>
      <c r="KNZ234"/>
      <c r="KOA234"/>
      <c r="KOB234"/>
      <c r="KOC234"/>
      <c r="KOD234"/>
      <c r="KOE234"/>
      <c r="KOF234"/>
      <c r="KOG234"/>
      <c r="KOH234"/>
      <c r="KOI234"/>
      <c r="KOJ234"/>
      <c r="KOK234"/>
      <c r="KOL234"/>
      <c r="KOM234"/>
      <c r="KON234"/>
      <c r="KOO234"/>
      <c r="KOP234"/>
      <c r="KOQ234"/>
      <c r="KOR234"/>
      <c r="KOS234"/>
      <c r="KOT234"/>
      <c r="KOU234"/>
      <c r="KOV234"/>
      <c r="KOW234"/>
      <c r="KOX234"/>
      <c r="KOY234"/>
      <c r="KOZ234"/>
      <c r="KPA234"/>
      <c r="KPB234"/>
      <c r="KPC234"/>
      <c r="KPD234"/>
      <c r="KPE234"/>
      <c r="KPF234"/>
      <c r="KPG234"/>
      <c r="KPH234"/>
      <c r="KPI234"/>
      <c r="KPJ234"/>
      <c r="KPK234"/>
      <c r="KPL234"/>
      <c r="KPM234"/>
      <c r="KPN234"/>
      <c r="KPO234"/>
      <c r="KPP234"/>
      <c r="KPQ234"/>
      <c r="KPR234"/>
      <c r="KPS234"/>
      <c r="KPT234"/>
      <c r="KPU234"/>
      <c r="KPV234"/>
      <c r="KPW234"/>
      <c r="KPX234"/>
      <c r="KPY234"/>
      <c r="KPZ234"/>
      <c r="KQA234"/>
      <c r="KQB234"/>
      <c r="KQC234"/>
      <c r="KQD234"/>
      <c r="KQE234"/>
      <c r="KQF234"/>
      <c r="KQG234"/>
      <c r="KQH234"/>
      <c r="KQI234"/>
      <c r="KQJ234"/>
      <c r="KQK234"/>
      <c r="KQL234"/>
      <c r="KQM234"/>
      <c r="KQN234"/>
      <c r="KQO234"/>
      <c r="KQP234"/>
      <c r="KQQ234"/>
      <c r="KQR234"/>
      <c r="KQS234"/>
      <c r="KQT234"/>
      <c r="KQU234"/>
      <c r="KQV234"/>
      <c r="KQW234"/>
      <c r="KQX234"/>
      <c r="KQY234"/>
      <c r="KQZ234"/>
      <c r="KRA234"/>
      <c r="KRB234"/>
      <c r="KRC234"/>
      <c r="KRD234"/>
      <c r="KRE234"/>
      <c r="KRF234"/>
      <c r="KRG234"/>
      <c r="KRH234"/>
      <c r="KRI234"/>
      <c r="KRJ234"/>
      <c r="KRK234"/>
      <c r="KRL234"/>
      <c r="KRM234"/>
      <c r="KRN234"/>
      <c r="KRO234"/>
      <c r="KRP234"/>
      <c r="KRQ234"/>
      <c r="KRR234"/>
      <c r="KRS234"/>
      <c r="KRT234"/>
      <c r="KRU234"/>
      <c r="KRV234"/>
      <c r="KRW234"/>
      <c r="KRX234"/>
      <c r="KRY234"/>
      <c r="KRZ234"/>
      <c r="KSA234"/>
      <c r="KSB234"/>
      <c r="KSC234"/>
      <c r="KSD234"/>
      <c r="KSE234"/>
      <c r="KSF234"/>
      <c r="KSG234"/>
      <c r="KSH234"/>
      <c r="KSI234"/>
      <c r="KSJ234"/>
      <c r="KSK234"/>
      <c r="KSL234"/>
      <c r="KSM234"/>
      <c r="KSN234"/>
      <c r="KSO234"/>
      <c r="KSP234"/>
      <c r="KSQ234"/>
      <c r="KSR234"/>
      <c r="KSS234"/>
      <c r="KST234"/>
      <c r="KSU234"/>
      <c r="KSV234"/>
      <c r="KSW234"/>
      <c r="KSX234"/>
      <c r="KSY234"/>
      <c r="KSZ234"/>
      <c r="KTA234"/>
      <c r="KTB234"/>
      <c r="KTC234"/>
      <c r="KTD234"/>
      <c r="KTE234"/>
      <c r="KTF234"/>
      <c r="KTG234"/>
      <c r="KTH234"/>
      <c r="KTI234"/>
      <c r="KTJ234"/>
      <c r="KTK234"/>
      <c r="KTL234"/>
      <c r="KTM234"/>
      <c r="KTN234"/>
      <c r="KTO234"/>
      <c r="KTP234"/>
      <c r="KTQ234"/>
      <c r="KTR234"/>
      <c r="KTS234"/>
      <c r="KTT234"/>
      <c r="KTU234"/>
      <c r="KTV234"/>
      <c r="KTW234"/>
      <c r="KTX234"/>
      <c r="KTY234"/>
      <c r="KTZ234"/>
      <c r="KUA234"/>
      <c r="KUB234"/>
      <c r="KUC234"/>
      <c r="KUD234"/>
      <c r="KUE234"/>
      <c r="KUF234"/>
      <c r="KUG234"/>
      <c r="KUH234"/>
      <c r="KUI234"/>
      <c r="KUJ234"/>
      <c r="KUK234"/>
      <c r="KUL234"/>
      <c r="KUM234"/>
      <c r="KUN234"/>
      <c r="KUO234"/>
      <c r="KUP234"/>
      <c r="KUQ234"/>
      <c r="KUR234"/>
      <c r="KUS234"/>
      <c r="KUT234"/>
      <c r="KUU234"/>
      <c r="KUV234"/>
      <c r="KUW234"/>
      <c r="KUX234"/>
      <c r="KUY234"/>
      <c r="KUZ234"/>
      <c r="KVA234"/>
      <c r="KVB234"/>
      <c r="KVC234"/>
      <c r="KVD234"/>
      <c r="KVE234"/>
      <c r="KVF234"/>
      <c r="KVG234"/>
      <c r="KVH234"/>
      <c r="KVI234"/>
      <c r="KVJ234"/>
      <c r="KVK234"/>
      <c r="KVL234"/>
      <c r="KVM234"/>
      <c r="KVN234"/>
      <c r="KVO234"/>
      <c r="KVP234"/>
      <c r="KVQ234"/>
      <c r="KVR234"/>
      <c r="KVS234"/>
      <c r="KVT234"/>
      <c r="KVU234"/>
      <c r="KVV234"/>
      <c r="KVW234"/>
      <c r="KVX234"/>
      <c r="KVY234"/>
      <c r="KVZ234"/>
      <c r="KWA234"/>
      <c r="KWB234"/>
      <c r="KWC234"/>
      <c r="KWD234"/>
      <c r="KWE234"/>
      <c r="KWF234"/>
      <c r="KWG234"/>
      <c r="KWH234"/>
      <c r="KWI234"/>
      <c r="KWJ234"/>
      <c r="KWK234"/>
      <c r="KWL234"/>
      <c r="KWM234"/>
      <c r="KWN234"/>
      <c r="KWO234"/>
      <c r="KWP234"/>
      <c r="KWQ234"/>
      <c r="KWR234"/>
      <c r="KWS234"/>
      <c r="KWT234"/>
      <c r="KWU234"/>
      <c r="KWV234"/>
      <c r="KWW234"/>
      <c r="KWX234"/>
      <c r="KWY234"/>
      <c r="KWZ234"/>
      <c r="KXA234"/>
      <c r="KXB234"/>
      <c r="KXC234"/>
      <c r="KXD234"/>
      <c r="KXE234"/>
      <c r="KXF234"/>
      <c r="KXG234"/>
      <c r="KXH234"/>
      <c r="KXI234"/>
      <c r="KXJ234"/>
      <c r="KXK234"/>
      <c r="KXL234"/>
      <c r="KXM234"/>
      <c r="KXN234"/>
      <c r="KXO234"/>
      <c r="KXP234"/>
      <c r="KXQ234"/>
      <c r="KXR234"/>
      <c r="KXS234"/>
      <c r="KXT234"/>
      <c r="KXU234"/>
      <c r="KXV234"/>
      <c r="KXW234"/>
      <c r="KXX234"/>
      <c r="KXY234"/>
      <c r="KXZ234"/>
      <c r="KYA234"/>
      <c r="KYB234"/>
      <c r="KYC234"/>
      <c r="KYD234"/>
      <c r="KYE234"/>
      <c r="KYF234"/>
      <c r="KYG234"/>
      <c r="KYH234"/>
      <c r="KYI234"/>
      <c r="KYJ234"/>
      <c r="KYK234"/>
      <c r="KYL234"/>
      <c r="KYM234"/>
      <c r="KYN234"/>
      <c r="KYO234"/>
      <c r="KYP234"/>
      <c r="KYQ234"/>
      <c r="KYR234"/>
      <c r="KYS234"/>
      <c r="KYT234"/>
      <c r="KYU234"/>
      <c r="KYV234"/>
      <c r="KYW234"/>
      <c r="KYX234"/>
      <c r="KYY234"/>
      <c r="KYZ234"/>
      <c r="KZA234"/>
      <c r="KZB234"/>
      <c r="KZC234"/>
      <c r="KZD234"/>
      <c r="KZE234"/>
      <c r="KZF234"/>
      <c r="KZG234"/>
      <c r="KZH234"/>
      <c r="KZI234"/>
      <c r="KZJ234"/>
      <c r="KZK234"/>
      <c r="KZL234"/>
      <c r="KZM234"/>
      <c r="KZN234"/>
      <c r="KZO234"/>
      <c r="KZP234"/>
      <c r="KZQ234"/>
      <c r="KZR234"/>
      <c r="KZS234"/>
      <c r="KZT234"/>
      <c r="KZU234"/>
      <c r="KZV234"/>
      <c r="KZW234"/>
      <c r="KZX234"/>
      <c r="KZY234"/>
      <c r="KZZ234"/>
      <c r="LAA234"/>
      <c r="LAB234"/>
      <c r="LAC234"/>
      <c r="LAD234"/>
      <c r="LAE234"/>
      <c r="LAF234"/>
      <c r="LAG234"/>
      <c r="LAH234"/>
      <c r="LAI234"/>
      <c r="LAJ234"/>
      <c r="LAK234"/>
      <c r="LAL234"/>
      <c r="LAM234"/>
      <c r="LAN234"/>
      <c r="LAO234"/>
      <c r="LAP234"/>
      <c r="LAQ234"/>
      <c r="LAR234"/>
      <c r="LAS234"/>
      <c r="LAT234"/>
      <c r="LAU234"/>
      <c r="LAV234"/>
      <c r="LAW234"/>
      <c r="LAX234"/>
      <c r="LAY234"/>
      <c r="LAZ234"/>
      <c r="LBA234"/>
      <c r="LBB234"/>
      <c r="LBC234"/>
      <c r="LBD234"/>
      <c r="LBE234"/>
      <c r="LBF234"/>
      <c r="LBG234"/>
      <c r="LBH234"/>
      <c r="LBI234"/>
      <c r="LBJ234"/>
      <c r="LBK234"/>
      <c r="LBL234"/>
      <c r="LBM234"/>
      <c r="LBN234"/>
      <c r="LBO234"/>
      <c r="LBP234"/>
      <c r="LBQ234"/>
      <c r="LBR234"/>
      <c r="LBS234"/>
      <c r="LBT234"/>
      <c r="LBU234"/>
      <c r="LBV234"/>
      <c r="LBW234"/>
      <c r="LBX234"/>
      <c r="LBY234"/>
      <c r="LBZ234"/>
      <c r="LCA234"/>
      <c r="LCB234"/>
      <c r="LCC234"/>
      <c r="LCD234"/>
      <c r="LCE234"/>
      <c r="LCF234"/>
      <c r="LCG234"/>
      <c r="LCH234"/>
      <c r="LCI234"/>
      <c r="LCJ234"/>
      <c r="LCK234"/>
      <c r="LCL234"/>
      <c r="LCM234"/>
      <c r="LCN234"/>
      <c r="LCO234"/>
      <c r="LCP234"/>
      <c r="LCQ234"/>
      <c r="LCR234"/>
      <c r="LCS234"/>
      <c r="LCT234"/>
      <c r="LCU234"/>
      <c r="LCV234"/>
      <c r="LCW234"/>
      <c r="LCX234"/>
      <c r="LCY234"/>
      <c r="LCZ234"/>
      <c r="LDA234"/>
      <c r="LDB234"/>
      <c r="LDC234"/>
      <c r="LDD234"/>
      <c r="LDE234"/>
      <c r="LDF234"/>
      <c r="LDG234"/>
      <c r="LDH234"/>
      <c r="LDI234"/>
      <c r="LDJ234"/>
      <c r="LDK234"/>
      <c r="LDL234"/>
      <c r="LDM234"/>
      <c r="LDN234"/>
      <c r="LDO234"/>
      <c r="LDP234"/>
      <c r="LDQ234"/>
      <c r="LDR234"/>
      <c r="LDS234"/>
      <c r="LDT234"/>
      <c r="LDU234"/>
      <c r="LDV234"/>
      <c r="LDW234"/>
      <c r="LDX234"/>
      <c r="LDY234"/>
      <c r="LDZ234"/>
      <c r="LEA234"/>
      <c r="LEB234"/>
      <c r="LEC234"/>
      <c r="LED234"/>
      <c r="LEE234"/>
      <c r="LEF234"/>
      <c r="LEG234"/>
      <c r="LEH234"/>
      <c r="LEI234"/>
      <c r="LEJ234"/>
      <c r="LEK234"/>
      <c r="LEL234"/>
      <c r="LEM234"/>
      <c r="LEN234"/>
      <c r="LEO234"/>
      <c r="LEP234"/>
      <c r="LEQ234"/>
      <c r="LER234"/>
      <c r="LES234"/>
      <c r="LET234"/>
      <c r="LEU234"/>
      <c r="LEV234"/>
      <c r="LEW234"/>
      <c r="LEX234"/>
      <c r="LEY234"/>
      <c r="LEZ234"/>
      <c r="LFA234"/>
      <c r="LFB234"/>
      <c r="LFC234"/>
      <c r="LFD234"/>
      <c r="LFE234"/>
      <c r="LFF234"/>
      <c r="LFG234"/>
      <c r="LFH234"/>
      <c r="LFI234"/>
      <c r="LFJ234"/>
      <c r="LFK234"/>
      <c r="LFL234"/>
      <c r="LFM234"/>
      <c r="LFN234"/>
      <c r="LFO234"/>
      <c r="LFP234"/>
      <c r="LFQ234"/>
      <c r="LFR234"/>
      <c r="LFS234"/>
      <c r="LFT234"/>
      <c r="LFU234"/>
      <c r="LFV234"/>
      <c r="LFW234"/>
      <c r="LFX234"/>
      <c r="LFY234"/>
      <c r="LFZ234"/>
      <c r="LGA234"/>
      <c r="LGB234"/>
      <c r="LGC234"/>
      <c r="LGD234"/>
      <c r="LGE234"/>
      <c r="LGF234"/>
      <c r="LGG234"/>
      <c r="LGH234"/>
      <c r="LGI234"/>
      <c r="LGJ234"/>
      <c r="LGK234"/>
      <c r="LGL234"/>
      <c r="LGM234"/>
      <c r="LGN234"/>
      <c r="LGO234"/>
      <c r="LGP234"/>
      <c r="LGQ234"/>
      <c r="LGR234"/>
      <c r="LGS234"/>
      <c r="LGT234"/>
      <c r="LGU234"/>
      <c r="LGV234"/>
      <c r="LGW234"/>
      <c r="LGX234"/>
      <c r="LGY234"/>
      <c r="LGZ234"/>
      <c r="LHA234"/>
      <c r="LHB234"/>
      <c r="LHC234"/>
      <c r="LHD234"/>
      <c r="LHE234"/>
      <c r="LHF234"/>
      <c r="LHG234"/>
      <c r="LHH234"/>
      <c r="LHI234"/>
      <c r="LHJ234"/>
      <c r="LHK234"/>
      <c r="LHL234"/>
      <c r="LHM234"/>
      <c r="LHN234"/>
      <c r="LHO234"/>
      <c r="LHP234"/>
      <c r="LHQ234"/>
      <c r="LHR234"/>
      <c r="LHS234"/>
      <c r="LHT234"/>
      <c r="LHU234"/>
      <c r="LHV234"/>
      <c r="LHW234"/>
      <c r="LHX234"/>
      <c r="LHY234"/>
      <c r="LHZ234"/>
      <c r="LIA234"/>
      <c r="LIB234"/>
      <c r="LIC234"/>
      <c r="LID234"/>
      <c r="LIE234"/>
      <c r="LIF234"/>
      <c r="LIG234"/>
      <c r="LIH234"/>
      <c r="LII234"/>
      <c r="LIJ234"/>
      <c r="LIK234"/>
      <c r="LIL234"/>
      <c r="LIM234"/>
      <c r="LIN234"/>
      <c r="LIO234"/>
      <c r="LIP234"/>
      <c r="LIQ234"/>
      <c r="LIR234"/>
      <c r="LIS234"/>
      <c r="LIT234"/>
      <c r="LIU234"/>
      <c r="LIV234"/>
      <c r="LIW234"/>
      <c r="LIX234"/>
      <c r="LIY234"/>
      <c r="LIZ234"/>
      <c r="LJA234"/>
      <c r="LJB234"/>
      <c r="LJC234"/>
      <c r="LJD234"/>
      <c r="LJE234"/>
      <c r="LJF234"/>
      <c r="LJG234"/>
      <c r="LJH234"/>
      <c r="LJI234"/>
      <c r="LJJ234"/>
      <c r="LJK234"/>
      <c r="LJL234"/>
      <c r="LJM234"/>
      <c r="LJN234"/>
      <c r="LJO234"/>
      <c r="LJP234"/>
      <c r="LJQ234"/>
      <c r="LJR234"/>
      <c r="LJS234"/>
      <c r="LJT234"/>
      <c r="LJU234"/>
      <c r="LJV234"/>
      <c r="LJW234"/>
      <c r="LJX234"/>
      <c r="LJY234"/>
      <c r="LJZ234"/>
      <c r="LKA234"/>
      <c r="LKB234"/>
      <c r="LKC234"/>
      <c r="LKD234"/>
      <c r="LKE234"/>
      <c r="LKF234"/>
      <c r="LKG234"/>
      <c r="LKH234"/>
      <c r="LKI234"/>
      <c r="LKJ234"/>
      <c r="LKK234"/>
      <c r="LKL234"/>
      <c r="LKM234"/>
      <c r="LKN234"/>
      <c r="LKO234"/>
      <c r="LKP234"/>
      <c r="LKQ234"/>
      <c r="LKR234"/>
      <c r="LKS234"/>
      <c r="LKT234"/>
      <c r="LKU234"/>
      <c r="LKV234"/>
      <c r="LKW234"/>
      <c r="LKX234"/>
      <c r="LKY234"/>
      <c r="LKZ234"/>
      <c r="LLA234"/>
      <c r="LLB234"/>
      <c r="LLC234"/>
      <c r="LLD234"/>
      <c r="LLE234"/>
      <c r="LLF234"/>
      <c r="LLG234"/>
      <c r="LLH234"/>
      <c r="LLI234"/>
      <c r="LLJ234"/>
      <c r="LLK234"/>
      <c r="LLL234"/>
      <c r="LLM234"/>
      <c r="LLN234"/>
      <c r="LLO234"/>
      <c r="LLP234"/>
      <c r="LLQ234"/>
      <c r="LLR234"/>
      <c r="LLS234"/>
      <c r="LLT234"/>
      <c r="LLU234"/>
      <c r="LLV234"/>
      <c r="LLW234"/>
      <c r="LLX234"/>
      <c r="LLY234"/>
      <c r="LLZ234"/>
      <c r="LMA234"/>
      <c r="LMB234"/>
      <c r="LMC234"/>
      <c r="LMD234"/>
      <c r="LME234"/>
      <c r="LMF234"/>
      <c r="LMG234"/>
      <c r="LMH234"/>
      <c r="LMI234"/>
      <c r="LMJ234"/>
      <c r="LMK234"/>
      <c r="LML234"/>
      <c r="LMM234"/>
      <c r="LMN234"/>
      <c r="LMO234"/>
      <c r="LMP234"/>
      <c r="LMQ234"/>
      <c r="LMR234"/>
      <c r="LMS234"/>
      <c r="LMT234"/>
      <c r="LMU234"/>
      <c r="LMV234"/>
      <c r="LMW234"/>
      <c r="LMX234"/>
      <c r="LMY234"/>
      <c r="LMZ234"/>
      <c r="LNA234"/>
      <c r="LNB234"/>
      <c r="LNC234"/>
      <c r="LND234"/>
      <c r="LNE234"/>
      <c r="LNF234"/>
      <c r="LNG234"/>
      <c r="LNH234"/>
      <c r="LNI234"/>
      <c r="LNJ234"/>
      <c r="LNK234"/>
      <c r="LNL234"/>
      <c r="LNM234"/>
      <c r="LNN234"/>
      <c r="LNO234"/>
      <c r="LNP234"/>
      <c r="LNQ234"/>
      <c r="LNR234"/>
      <c r="LNS234"/>
      <c r="LNT234"/>
      <c r="LNU234"/>
      <c r="LNV234"/>
      <c r="LNW234"/>
      <c r="LNX234"/>
      <c r="LNY234"/>
      <c r="LNZ234"/>
      <c r="LOA234"/>
      <c r="LOB234"/>
      <c r="LOC234"/>
      <c r="LOD234"/>
      <c r="LOE234"/>
      <c r="LOF234"/>
      <c r="LOG234"/>
      <c r="LOH234"/>
      <c r="LOI234"/>
      <c r="LOJ234"/>
      <c r="LOK234"/>
      <c r="LOL234"/>
      <c r="LOM234"/>
      <c r="LON234"/>
      <c r="LOO234"/>
      <c r="LOP234"/>
      <c r="LOQ234"/>
      <c r="LOR234"/>
      <c r="LOS234"/>
      <c r="LOT234"/>
      <c r="LOU234"/>
      <c r="LOV234"/>
      <c r="LOW234"/>
      <c r="LOX234"/>
      <c r="LOY234"/>
      <c r="LOZ234"/>
      <c r="LPA234"/>
      <c r="LPB234"/>
      <c r="LPC234"/>
      <c r="LPD234"/>
      <c r="LPE234"/>
      <c r="LPF234"/>
      <c r="LPG234"/>
      <c r="LPH234"/>
      <c r="LPI234"/>
      <c r="LPJ234"/>
      <c r="LPK234"/>
      <c r="LPL234"/>
      <c r="LPM234"/>
      <c r="LPN234"/>
      <c r="LPO234"/>
      <c r="LPP234"/>
      <c r="LPQ234"/>
      <c r="LPR234"/>
      <c r="LPS234"/>
      <c r="LPT234"/>
      <c r="LPU234"/>
      <c r="LPV234"/>
      <c r="LPW234"/>
      <c r="LPX234"/>
      <c r="LPY234"/>
      <c r="LPZ234"/>
      <c r="LQA234"/>
      <c r="LQB234"/>
      <c r="LQC234"/>
      <c r="LQD234"/>
      <c r="LQE234"/>
      <c r="LQF234"/>
      <c r="LQG234"/>
      <c r="LQH234"/>
      <c r="LQI234"/>
      <c r="LQJ234"/>
      <c r="LQK234"/>
      <c r="LQL234"/>
      <c r="LQM234"/>
      <c r="LQN234"/>
      <c r="LQO234"/>
      <c r="LQP234"/>
      <c r="LQQ234"/>
      <c r="LQR234"/>
      <c r="LQS234"/>
      <c r="LQT234"/>
      <c r="LQU234"/>
      <c r="LQV234"/>
      <c r="LQW234"/>
      <c r="LQX234"/>
      <c r="LQY234"/>
      <c r="LQZ234"/>
      <c r="LRA234"/>
      <c r="LRB234"/>
      <c r="LRC234"/>
      <c r="LRD234"/>
      <c r="LRE234"/>
      <c r="LRF234"/>
      <c r="LRG234"/>
      <c r="LRH234"/>
      <c r="LRI234"/>
      <c r="LRJ234"/>
      <c r="LRK234"/>
      <c r="LRL234"/>
      <c r="LRM234"/>
      <c r="LRN234"/>
      <c r="LRO234"/>
      <c r="LRP234"/>
      <c r="LRQ234"/>
      <c r="LRR234"/>
      <c r="LRS234"/>
      <c r="LRT234"/>
      <c r="LRU234"/>
      <c r="LRV234"/>
      <c r="LRW234"/>
      <c r="LRX234"/>
      <c r="LRY234"/>
      <c r="LRZ234"/>
      <c r="LSA234"/>
      <c r="LSB234"/>
      <c r="LSC234"/>
      <c r="LSD234"/>
      <c r="LSE234"/>
      <c r="LSF234"/>
      <c r="LSG234"/>
      <c r="LSH234"/>
      <c r="LSI234"/>
      <c r="LSJ234"/>
      <c r="LSK234"/>
      <c r="LSL234"/>
      <c r="LSM234"/>
      <c r="LSN234"/>
      <c r="LSO234"/>
      <c r="LSP234"/>
      <c r="LSQ234"/>
      <c r="LSR234"/>
      <c r="LSS234"/>
      <c r="LST234"/>
      <c r="LSU234"/>
      <c r="LSV234"/>
      <c r="LSW234"/>
      <c r="LSX234"/>
      <c r="LSY234"/>
      <c r="LSZ234"/>
      <c r="LTA234"/>
      <c r="LTB234"/>
      <c r="LTC234"/>
      <c r="LTD234"/>
      <c r="LTE234"/>
      <c r="LTF234"/>
      <c r="LTG234"/>
      <c r="LTH234"/>
      <c r="LTI234"/>
      <c r="LTJ234"/>
      <c r="LTK234"/>
      <c r="LTL234"/>
      <c r="LTM234"/>
      <c r="LTN234"/>
      <c r="LTO234"/>
      <c r="LTP234"/>
      <c r="LTQ234"/>
      <c r="LTR234"/>
      <c r="LTS234"/>
      <c r="LTT234"/>
      <c r="LTU234"/>
      <c r="LTV234"/>
      <c r="LTW234"/>
      <c r="LTX234"/>
      <c r="LTY234"/>
      <c r="LTZ234"/>
      <c r="LUA234"/>
      <c r="LUB234"/>
      <c r="LUC234"/>
      <c r="LUD234"/>
      <c r="LUE234"/>
      <c r="LUF234"/>
      <c r="LUG234"/>
      <c r="LUH234"/>
      <c r="LUI234"/>
      <c r="LUJ234"/>
      <c r="LUK234"/>
      <c r="LUL234"/>
      <c r="LUM234"/>
      <c r="LUN234"/>
      <c r="LUO234"/>
      <c r="LUP234"/>
      <c r="LUQ234"/>
      <c r="LUR234"/>
      <c r="LUS234"/>
      <c r="LUT234"/>
      <c r="LUU234"/>
      <c r="LUV234"/>
      <c r="LUW234"/>
      <c r="LUX234"/>
      <c r="LUY234"/>
      <c r="LUZ234"/>
      <c r="LVA234"/>
      <c r="LVB234"/>
      <c r="LVC234"/>
      <c r="LVD234"/>
      <c r="LVE234"/>
      <c r="LVF234"/>
      <c r="LVG234"/>
      <c r="LVH234"/>
      <c r="LVI234"/>
      <c r="LVJ234"/>
      <c r="LVK234"/>
      <c r="LVL234"/>
      <c r="LVM234"/>
      <c r="LVN234"/>
      <c r="LVO234"/>
      <c r="LVP234"/>
      <c r="LVQ234"/>
      <c r="LVR234"/>
      <c r="LVS234"/>
      <c r="LVT234"/>
      <c r="LVU234"/>
      <c r="LVV234"/>
      <c r="LVW234"/>
      <c r="LVX234"/>
      <c r="LVY234"/>
      <c r="LVZ234"/>
      <c r="LWA234"/>
      <c r="LWB234"/>
      <c r="LWC234"/>
      <c r="LWD234"/>
      <c r="LWE234"/>
      <c r="LWF234"/>
      <c r="LWG234"/>
      <c r="LWH234"/>
      <c r="LWI234"/>
      <c r="LWJ234"/>
      <c r="LWK234"/>
      <c r="LWL234"/>
      <c r="LWM234"/>
      <c r="LWN234"/>
      <c r="LWO234"/>
      <c r="LWP234"/>
      <c r="LWQ234"/>
      <c r="LWR234"/>
      <c r="LWS234"/>
      <c r="LWT234"/>
      <c r="LWU234"/>
      <c r="LWV234"/>
      <c r="LWW234"/>
      <c r="LWX234"/>
      <c r="LWY234"/>
      <c r="LWZ234"/>
      <c r="LXA234"/>
      <c r="LXB234"/>
      <c r="LXC234"/>
      <c r="LXD234"/>
      <c r="LXE234"/>
      <c r="LXF234"/>
      <c r="LXG234"/>
      <c r="LXH234"/>
      <c r="LXI234"/>
      <c r="LXJ234"/>
      <c r="LXK234"/>
      <c r="LXL234"/>
      <c r="LXM234"/>
      <c r="LXN234"/>
      <c r="LXO234"/>
      <c r="LXP234"/>
      <c r="LXQ234"/>
      <c r="LXR234"/>
      <c r="LXS234"/>
      <c r="LXT234"/>
      <c r="LXU234"/>
      <c r="LXV234"/>
      <c r="LXW234"/>
      <c r="LXX234"/>
      <c r="LXY234"/>
      <c r="LXZ234"/>
      <c r="LYA234"/>
      <c r="LYB234"/>
      <c r="LYC234"/>
      <c r="LYD234"/>
      <c r="LYE234"/>
      <c r="LYF234"/>
      <c r="LYG234"/>
      <c r="LYH234"/>
      <c r="LYI234"/>
      <c r="LYJ234"/>
      <c r="LYK234"/>
      <c r="LYL234"/>
      <c r="LYM234"/>
      <c r="LYN234"/>
      <c r="LYO234"/>
      <c r="LYP234"/>
      <c r="LYQ234"/>
      <c r="LYR234"/>
      <c r="LYS234"/>
      <c r="LYT234"/>
      <c r="LYU234"/>
      <c r="LYV234"/>
      <c r="LYW234"/>
      <c r="LYX234"/>
      <c r="LYY234"/>
      <c r="LYZ234"/>
      <c r="LZA234"/>
      <c r="LZB234"/>
      <c r="LZC234"/>
      <c r="LZD234"/>
      <c r="LZE234"/>
      <c r="LZF234"/>
      <c r="LZG234"/>
      <c r="LZH234"/>
      <c r="LZI234"/>
      <c r="LZJ234"/>
      <c r="LZK234"/>
      <c r="LZL234"/>
      <c r="LZM234"/>
      <c r="LZN234"/>
      <c r="LZO234"/>
      <c r="LZP234"/>
      <c r="LZQ234"/>
      <c r="LZR234"/>
      <c r="LZS234"/>
      <c r="LZT234"/>
      <c r="LZU234"/>
      <c r="LZV234"/>
      <c r="LZW234"/>
      <c r="LZX234"/>
      <c r="LZY234"/>
      <c r="LZZ234"/>
      <c r="MAA234"/>
      <c r="MAB234"/>
      <c r="MAC234"/>
      <c r="MAD234"/>
      <c r="MAE234"/>
      <c r="MAF234"/>
      <c r="MAG234"/>
      <c r="MAH234"/>
      <c r="MAI234"/>
      <c r="MAJ234"/>
      <c r="MAK234"/>
      <c r="MAL234"/>
      <c r="MAM234"/>
      <c r="MAN234"/>
      <c r="MAO234"/>
      <c r="MAP234"/>
      <c r="MAQ234"/>
      <c r="MAR234"/>
      <c r="MAS234"/>
      <c r="MAT234"/>
      <c r="MAU234"/>
      <c r="MAV234"/>
      <c r="MAW234"/>
      <c r="MAX234"/>
      <c r="MAY234"/>
      <c r="MAZ234"/>
      <c r="MBA234"/>
      <c r="MBB234"/>
      <c r="MBC234"/>
      <c r="MBD234"/>
      <c r="MBE234"/>
      <c r="MBF234"/>
      <c r="MBG234"/>
      <c r="MBH234"/>
      <c r="MBI234"/>
      <c r="MBJ234"/>
      <c r="MBK234"/>
      <c r="MBL234"/>
      <c r="MBM234"/>
      <c r="MBN234"/>
      <c r="MBO234"/>
      <c r="MBP234"/>
      <c r="MBQ234"/>
      <c r="MBR234"/>
      <c r="MBS234"/>
      <c r="MBT234"/>
      <c r="MBU234"/>
      <c r="MBV234"/>
      <c r="MBW234"/>
      <c r="MBX234"/>
      <c r="MBY234"/>
      <c r="MBZ234"/>
      <c r="MCA234"/>
      <c r="MCB234"/>
      <c r="MCC234"/>
      <c r="MCD234"/>
      <c r="MCE234"/>
      <c r="MCF234"/>
      <c r="MCG234"/>
      <c r="MCH234"/>
      <c r="MCI234"/>
      <c r="MCJ234"/>
      <c r="MCK234"/>
      <c r="MCL234"/>
      <c r="MCM234"/>
      <c r="MCN234"/>
      <c r="MCO234"/>
      <c r="MCP234"/>
      <c r="MCQ234"/>
      <c r="MCR234"/>
      <c r="MCS234"/>
      <c r="MCT234"/>
      <c r="MCU234"/>
      <c r="MCV234"/>
      <c r="MCW234"/>
      <c r="MCX234"/>
      <c r="MCY234"/>
      <c r="MCZ234"/>
      <c r="MDA234"/>
      <c r="MDB234"/>
      <c r="MDC234"/>
      <c r="MDD234"/>
      <c r="MDE234"/>
      <c r="MDF234"/>
      <c r="MDG234"/>
      <c r="MDH234"/>
      <c r="MDI234"/>
      <c r="MDJ234"/>
      <c r="MDK234"/>
      <c r="MDL234"/>
      <c r="MDM234"/>
      <c r="MDN234"/>
      <c r="MDO234"/>
      <c r="MDP234"/>
      <c r="MDQ234"/>
      <c r="MDR234"/>
      <c r="MDS234"/>
      <c r="MDT234"/>
      <c r="MDU234"/>
      <c r="MDV234"/>
      <c r="MDW234"/>
      <c r="MDX234"/>
      <c r="MDY234"/>
      <c r="MDZ234"/>
      <c r="MEA234"/>
      <c r="MEB234"/>
      <c r="MEC234"/>
      <c r="MED234"/>
      <c r="MEE234"/>
      <c r="MEF234"/>
      <c r="MEG234"/>
      <c r="MEH234"/>
      <c r="MEI234"/>
      <c r="MEJ234"/>
      <c r="MEK234"/>
      <c r="MEL234"/>
      <c r="MEM234"/>
      <c r="MEN234"/>
      <c r="MEO234"/>
      <c r="MEP234"/>
      <c r="MEQ234"/>
      <c r="MER234"/>
      <c r="MES234"/>
      <c r="MET234"/>
      <c r="MEU234"/>
      <c r="MEV234"/>
      <c r="MEW234"/>
      <c r="MEX234"/>
      <c r="MEY234"/>
      <c r="MEZ234"/>
      <c r="MFA234"/>
      <c r="MFB234"/>
      <c r="MFC234"/>
      <c r="MFD234"/>
      <c r="MFE234"/>
      <c r="MFF234"/>
      <c r="MFG234"/>
      <c r="MFH234"/>
      <c r="MFI234"/>
      <c r="MFJ234"/>
      <c r="MFK234"/>
      <c r="MFL234"/>
      <c r="MFM234"/>
      <c r="MFN234"/>
      <c r="MFO234"/>
      <c r="MFP234"/>
      <c r="MFQ234"/>
      <c r="MFR234"/>
      <c r="MFS234"/>
      <c r="MFT234"/>
      <c r="MFU234"/>
      <c r="MFV234"/>
      <c r="MFW234"/>
      <c r="MFX234"/>
      <c r="MFY234"/>
      <c r="MFZ234"/>
      <c r="MGA234"/>
      <c r="MGB234"/>
      <c r="MGC234"/>
      <c r="MGD234"/>
      <c r="MGE234"/>
      <c r="MGF234"/>
      <c r="MGG234"/>
      <c r="MGH234"/>
      <c r="MGI234"/>
      <c r="MGJ234"/>
      <c r="MGK234"/>
      <c r="MGL234"/>
      <c r="MGM234"/>
      <c r="MGN234"/>
      <c r="MGO234"/>
      <c r="MGP234"/>
      <c r="MGQ234"/>
      <c r="MGR234"/>
      <c r="MGS234"/>
      <c r="MGT234"/>
      <c r="MGU234"/>
      <c r="MGV234"/>
      <c r="MGW234"/>
      <c r="MGX234"/>
      <c r="MGY234"/>
      <c r="MGZ234"/>
      <c r="MHA234"/>
      <c r="MHB234"/>
      <c r="MHC234"/>
      <c r="MHD234"/>
      <c r="MHE234"/>
      <c r="MHF234"/>
      <c r="MHG234"/>
      <c r="MHH234"/>
      <c r="MHI234"/>
      <c r="MHJ234"/>
      <c r="MHK234"/>
      <c r="MHL234"/>
      <c r="MHM234"/>
      <c r="MHN234"/>
      <c r="MHO234"/>
      <c r="MHP234"/>
      <c r="MHQ234"/>
      <c r="MHR234"/>
      <c r="MHS234"/>
      <c r="MHT234"/>
      <c r="MHU234"/>
      <c r="MHV234"/>
      <c r="MHW234"/>
      <c r="MHX234"/>
      <c r="MHY234"/>
      <c r="MHZ234"/>
      <c r="MIA234"/>
      <c r="MIB234"/>
      <c r="MIC234"/>
      <c r="MID234"/>
      <c r="MIE234"/>
      <c r="MIF234"/>
      <c r="MIG234"/>
      <c r="MIH234"/>
      <c r="MII234"/>
      <c r="MIJ234"/>
      <c r="MIK234"/>
      <c r="MIL234"/>
      <c r="MIM234"/>
      <c r="MIN234"/>
      <c r="MIO234"/>
      <c r="MIP234"/>
      <c r="MIQ234"/>
      <c r="MIR234"/>
      <c r="MIS234"/>
      <c r="MIT234"/>
      <c r="MIU234"/>
      <c r="MIV234"/>
      <c r="MIW234"/>
      <c r="MIX234"/>
      <c r="MIY234"/>
      <c r="MIZ234"/>
      <c r="MJA234"/>
      <c r="MJB234"/>
      <c r="MJC234"/>
      <c r="MJD234"/>
      <c r="MJE234"/>
      <c r="MJF234"/>
      <c r="MJG234"/>
      <c r="MJH234"/>
      <c r="MJI234"/>
      <c r="MJJ234"/>
      <c r="MJK234"/>
      <c r="MJL234"/>
      <c r="MJM234"/>
      <c r="MJN234"/>
      <c r="MJO234"/>
      <c r="MJP234"/>
      <c r="MJQ234"/>
      <c r="MJR234"/>
      <c r="MJS234"/>
      <c r="MJT234"/>
      <c r="MJU234"/>
      <c r="MJV234"/>
      <c r="MJW234"/>
      <c r="MJX234"/>
      <c r="MJY234"/>
      <c r="MJZ234"/>
      <c r="MKA234"/>
      <c r="MKB234"/>
      <c r="MKC234"/>
      <c r="MKD234"/>
      <c r="MKE234"/>
      <c r="MKF234"/>
      <c r="MKG234"/>
      <c r="MKH234"/>
      <c r="MKI234"/>
      <c r="MKJ234"/>
      <c r="MKK234"/>
      <c r="MKL234"/>
      <c r="MKM234"/>
      <c r="MKN234"/>
      <c r="MKO234"/>
      <c r="MKP234"/>
      <c r="MKQ234"/>
      <c r="MKR234"/>
      <c r="MKS234"/>
      <c r="MKT234"/>
      <c r="MKU234"/>
      <c r="MKV234"/>
      <c r="MKW234"/>
      <c r="MKX234"/>
      <c r="MKY234"/>
      <c r="MKZ234"/>
      <c r="MLA234"/>
      <c r="MLB234"/>
      <c r="MLC234"/>
      <c r="MLD234"/>
      <c r="MLE234"/>
      <c r="MLF234"/>
      <c r="MLG234"/>
      <c r="MLH234"/>
      <c r="MLI234"/>
      <c r="MLJ234"/>
      <c r="MLK234"/>
      <c r="MLL234"/>
      <c r="MLM234"/>
      <c r="MLN234"/>
      <c r="MLO234"/>
      <c r="MLP234"/>
      <c r="MLQ234"/>
      <c r="MLR234"/>
      <c r="MLS234"/>
      <c r="MLT234"/>
      <c r="MLU234"/>
      <c r="MLV234"/>
      <c r="MLW234"/>
      <c r="MLX234"/>
      <c r="MLY234"/>
      <c r="MLZ234"/>
      <c r="MMA234"/>
      <c r="MMB234"/>
      <c r="MMC234"/>
      <c r="MMD234"/>
      <c r="MME234"/>
      <c r="MMF234"/>
      <c r="MMG234"/>
      <c r="MMH234"/>
      <c r="MMI234"/>
      <c r="MMJ234"/>
      <c r="MMK234"/>
      <c r="MML234"/>
      <c r="MMM234"/>
      <c r="MMN234"/>
      <c r="MMO234"/>
      <c r="MMP234"/>
      <c r="MMQ234"/>
      <c r="MMR234"/>
      <c r="MMS234"/>
      <c r="MMT234"/>
      <c r="MMU234"/>
      <c r="MMV234"/>
      <c r="MMW234"/>
      <c r="MMX234"/>
      <c r="MMY234"/>
      <c r="MMZ234"/>
      <c r="MNA234"/>
      <c r="MNB234"/>
      <c r="MNC234"/>
      <c r="MND234"/>
      <c r="MNE234"/>
      <c r="MNF234"/>
      <c r="MNG234"/>
      <c r="MNH234"/>
      <c r="MNI234"/>
      <c r="MNJ234"/>
      <c r="MNK234"/>
      <c r="MNL234"/>
      <c r="MNM234"/>
      <c r="MNN234"/>
      <c r="MNO234"/>
      <c r="MNP234"/>
      <c r="MNQ234"/>
      <c r="MNR234"/>
      <c r="MNS234"/>
      <c r="MNT234"/>
      <c r="MNU234"/>
      <c r="MNV234"/>
      <c r="MNW234"/>
      <c r="MNX234"/>
      <c r="MNY234"/>
      <c r="MNZ234"/>
      <c r="MOA234"/>
      <c r="MOB234"/>
      <c r="MOC234"/>
      <c r="MOD234"/>
      <c r="MOE234"/>
      <c r="MOF234"/>
      <c r="MOG234"/>
      <c r="MOH234"/>
      <c r="MOI234"/>
      <c r="MOJ234"/>
      <c r="MOK234"/>
      <c r="MOL234"/>
      <c r="MOM234"/>
      <c r="MON234"/>
      <c r="MOO234"/>
      <c r="MOP234"/>
      <c r="MOQ234"/>
      <c r="MOR234"/>
      <c r="MOS234"/>
      <c r="MOT234"/>
      <c r="MOU234"/>
      <c r="MOV234"/>
      <c r="MOW234"/>
      <c r="MOX234"/>
      <c r="MOY234"/>
      <c r="MOZ234"/>
      <c r="MPA234"/>
      <c r="MPB234"/>
      <c r="MPC234"/>
      <c r="MPD234"/>
      <c r="MPE234"/>
      <c r="MPF234"/>
      <c r="MPG234"/>
      <c r="MPH234"/>
      <c r="MPI234"/>
      <c r="MPJ234"/>
      <c r="MPK234"/>
      <c r="MPL234"/>
      <c r="MPM234"/>
      <c r="MPN234"/>
      <c r="MPO234"/>
      <c r="MPP234"/>
      <c r="MPQ234"/>
      <c r="MPR234"/>
      <c r="MPS234"/>
      <c r="MPT234"/>
      <c r="MPU234"/>
      <c r="MPV234"/>
      <c r="MPW234"/>
      <c r="MPX234"/>
      <c r="MPY234"/>
      <c r="MPZ234"/>
      <c r="MQA234"/>
      <c r="MQB234"/>
      <c r="MQC234"/>
      <c r="MQD234"/>
      <c r="MQE234"/>
      <c r="MQF234"/>
      <c r="MQG234"/>
      <c r="MQH234"/>
      <c r="MQI234"/>
      <c r="MQJ234"/>
      <c r="MQK234"/>
      <c r="MQL234"/>
      <c r="MQM234"/>
      <c r="MQN234"/>
      <c r="MQO234"/>
      <c r="MQP234"/>
      <c r="MQQ234"/>
      <c r="MQR234"/>
      <c r="MQS234"/>
      <c r="MQT234"/>
      <c r="MQU234"/>
      <c r="MQV234"/>
      <c r="MQW234"/>
      <c r="MQX234"/>
      <c r="MQY234"/>
      <c r="MQZ234"/>
      <c r="MRA234"/>
      <c r="MRB234"/>
      <c r="MRC234"/>
      <c r="MRD234"/>
      <c r="MRE234"/>
      <c r="MRF234"/>
      <c r="MRG234"/>
      <c r="MRH234"/>
      <c r="MRI234"/>
      <c r="MRJ234"/>
      <c r="MRK234"/>
      <c r="MRL234"/>
      <c r="MRM234"/>
      <c r="MRN234"/>
      <c r="MRO234"/>
      <c r="MRP234"/>
      <c r="MRQ234"/>
      <c r="MRR234"/>
      <c r="MRS234"/>
      <c r="MRT234"/>
      <c r="MRU234"/>
      <c r="MRV234"/>
      <c r="MRW234"/>
      <c r="MRX234"/>
      <c r="MRY234"/>
      <c r="MRZ234"/>
      <c r="MSA234"/>
      <c r="MSB234"/>
      <c r="MSC234"/>
      <c r="MSD234"/>
      <c r="MSE234"/>
      <c r="MSF234"/>
      <c r="MSG234"/>
      <c r="MSH234"/>
      <c r="MSI234"/>
      <c r="MSJ234"/>
      <c r="MSK234"/>
      <c r="MSL234"/>
      <c r="MSM234"/>
      <c r="MSN234"/>
      <c r="MSO234"/>
      <c r="MSP234"/>
      <c r="MSQ234"/>
      <c r="MSR234"/>
      <c r="MSS234"/>
      <c r="MST234"/>
      <c r="MSU234"/>
      <c r="MSV234"/>
      <c r="MSW234"/>
      <c r="MSX234"/>
      <c r="MSY234"/>
      <c r="MSZ234"/>
      <c r="MTA234"/>
      <c r="MTB234"/>
      <c r="MTC234"/>
      <c r="MTD234"/>
      <c r="MTE234"/>
      <c r="MTF234"/>
      <c r="MTG234"/>
      <c r="MTH234"/>
      <c r="MTI234"/>
      <c r="MTJ234"/>
      <c r="MTK234"/>
      <c r="MTL234"/>
      <c r="MTM234"/>
      <c r="MTN234"/>
      <c r="MTO234"/>
      <c r="MTP234"/>
      <c r="MTQ234"/>
      <c r="MTR234"/>
      <c r="MTS234"/>
      <c r="MTT234"/>
      <c r="MTU234"/>
      <c r="MTV234"/>
      <c r="MTW234"/>
      <c r="MTX234"/>
      <c r="MTY234"/>
      <c r="MTZ234"/>
      <c r="MUA234"/>
      <c r="MUB234"/>
      <c r="MUC234"/>
      <c r="MUD234"/>
      <c r="MUE234"/>
      <c r="MUF234"/>
      <c r="MUG234"/>
      <c r="MUH234"/>
      <c r="MUI234"/>
      <c r="MUJ234"/>
      <c r="MUK234"/>
      <c r="MUL234"/>
      <c r="MUM234"/>
      <c r="MUN234"/>
      <c r="MUO234"/>
      <c r="MUP234"/>
      <c r="MUQ234"/>
      <c r="MUR234"/>
      <c r="MUS234"/>
      <c r="MUT234"/>
      <c r="MUU234"/>
      <c r="MUV234"/>
      <c r="MUW234"/>
      <c r="MUX234"/>
      <c r="MUY234"/>
      <c r="MUZ234"/>
      <c r="MVA234"/>
      <c r="MVB234"/>
      <c r="MVC234"/>
      <c r="MVD234"/>
      <c r="MVE234"/>
      <c r="MVF234"/>
      <c r="MVG234"/>
      <c r="MVH234"/>
      <c r="MVI234"/>
      <c r="MVJ234"/>
      <c r="MVK234"/>
      <c r="MVL234"/>
      <c r="MVM234"/>
      <c r="MVN234"/>
      <c r="MVO234"/>
      <c r="MVP234"/>
      <c r="MVQ234"/>
      <c r="MVR234"/>
      <c r="MVS234"/>
      <c r="MVT234"/>
      <c r="MVU234"/>
      <c r="MVV234"/>
      <c r="MVW234"/>
      <c r="MVX234"/>
      <c r="MVY234"/>
      <c r="MVZ234"/>
      <c r="MWA234"/>
      <c r="MWB234"/>
      <c r="MWC234"/>
      <c r="MWD234"/>
      <c r="MWE234"/>
      <c r="MWF234"/>
      <c r="MWG234"/>
      <c r="MWH234"/>
      <c r="MWI234"/>
      <c r="MWJ234"/>
      <c r="MWK234"/>
      <c r="MWL234"/>
      <c r="MWM234"/>
      <c r="MWN234"/>
      <c r="MWO234"/>
      <c r="MWP234"/>
      <c r="MWQ234"/>
      <c r="MWR234"/>
      <c r="MWS234"/>
      <c r="MWT234"/>
      <c r="MWU234"/>
      <c r="MWV234"/>
      <c r="MWW234"/>
      <c r="MWX234"/>
      <c r="MWY234"/>
      <c r="MWZ234"/>
      <c r="MXA234"/>
      <c r="MXB234"/>
      <c r="MXC234"/>
      <c r="MXD234"/>
      <c r="MXE234"/>
      <c r="MXF234"/>
      <c r="MXG234"/>
      <c r="MXH234"/>
      <c r="MXI234"/>
      <c r="MXJ234"/>
      <c r="MXK234"/>
      <c r="MXL234"/>
      <c r="MXM234"/>
      <c r="MXN234"/>
      <c r="MXO234"/>
      <c r="MXP234"/>
      <c r="MXQ234"/>
      <c r="MXR234"/>
      <c r="MXS234"/>
      <c r="MXT234"/>
      <c r="MXU234"/>
      <c r="MXV234"/>
      <c r="MXW234"/>
      <c r="MXX234"/>
      <c r="MXY234"/>
      <c r="MXZ234"/>
      <c r="MYA234"/>
      <c r="MYB234"/>
      <c r="MYC234"/>
      <c r="MYD234"/>
      <c r="MYE234"/>
      <c r="MYF234"/>
      <c r="MYG234"/>
      <c r="MYH234"/>
      <c r="MYI234"/>
      <c r="MYJ234"/>
      <c r="MYK234"/>
      <c r="MYL234"/>
      <c r="MYM234"/>
      <c r="MYN234"/>
      <c r="MYO234"/>
      <c r="MYP234"/>
      <c r="MYQ234"/>
      <c r="MYR234"/>
      <c r="MYS234"/>
      <c r="MYT234"/>
      <c r="MYU234"/>
      <c r="MYV234"/>
      <c r="MYW234"/>
      <c r="MYX234"/>
      <c r="MYY234"/>
      <c r="MYZ234"/>
      <c r="MZA234"/>
      <c r="MZB234"/>
      <c r="MZC234"/>
      <c r="MZD234"/>
      <c r="MZE234"/>
      <c r="MZF234"/>
      <c r="MZG234"/>
      <c r="MZH234"/>
      <c r="MZI234"/>
      <c r="MZJ234"/>
      <c r="MZK234"/>
      <c r="MZL234"/>
      <c r="MZM234"/>
      <c r="MZN234"/>
      <c r="MZO234"/>
      <c r="MZP234"/>
      <c r="MZQ234"/>
      <c r="MZR234"/>
      <c r="MZS234"/>
      <c r="MZT234"/>
      <c r="MZU234"/>
      <c r="MZV234"/>
      <c r="MZW234"/>
      <c r="MZX234"/>
      <c r="MZY234"/>
      <c r="MZZ234"/>
      <c r="NAA234"/>
      <c r="NAB234"/>
      <c r="NAC234"/>
      <c r="NAD234"/>
      <c r="NAE234"/>
      <c r="NAF234"/>
      <c r="NAG234"/>
      <c r="NAH234"/>
      <c r="NAI234"/>
      <c r="NAJ234"/>
      <c r="NAK234"/>
      <c r="NAL234"/>
      <c r="NAM234"/>
      <c r="NAN234"/>
      <c r="NAO234"/>
      <c r="NAP234"/>
      <c r="NAQ234"/>
      <c r="NAR234"/>
      <c r="NAS234"/>
      <c r="NAT234"/>
      <c r="NAU234"/>
      <c r="NAV234"/>
      <c r="NAW234"/>
      <c r="NAX234"/>
      <c r="NAY234"/>
      <c r="NAZ234"/>
      <c r="NBA234"/>
      <c r="NBB234"/>
      <c r="NBC234"/>
      <c r="NBD234"/>
      <c r="NBE234"/>
      <c r="NBF234"/>
      <c r="NBG234"/>
      <c r="NBH234"/>
      <c r="NBI234"/>
      <c r="NBJ234"/>
      <c r="NBK234"/>
      <c r="NBL234"/>
      <c r="NBM234"/>
      <c r="NBN234"/>
      <c r="NBO234"/>
      <c r="NBP234"/>
      <c r="NBQ234"/>
      <c r="NBR234"/>
      <c r="NBS234"/>
      <c r="NBT234"/>
      <c r="NBU234"/>
      <c r="NBV234"/>
      <c r="NBW234"/>
      <c r="NBX234"/>
      <c r="NBY234"/>
      <c r="NBZ234"/>
      <c r="NCA234"/>
      <c r="NCB234"/>
      <c r="NCC234"/>
      <c r="NCD234"/>
      <c r="NCE234"/>
      <c r="NCF234"/>
      <c r="NCG234"/>
      <c r="NCH234"/>
      <c r="NCI234"/>
      <c r="NCJ234"/>
      <c r="NCK234"/>
      <c r="NCL234"/>
      <c r="NCM234"/>
      <c r="NCN234"/>
      <c r="NCO234"/>
      <c r="NCP234"/>
      <c r="NCQ234"/>
      <c r="NCR234"/>
      <c r="NCS234"/>
      <c r="NCT234"/>
      <c r="NCU234"/>
      <c r="NCV234"/>
      <c r="NCW234"/>
      <c r="NCX234"/>
      <c r="NCY234"/>
      <c r="NCZ234"/>
      <c r="NDA234"/>
      <c r="NDB234"/>
      <c r="NDC234"/>
      <c r="NDD234"/>
      <c r="NDE234"/>
      <c r="NDF234"/>
      <c r="NDG234"/>
      <c r="NDH234"/>
      <c r="NDI234"/>
      <c r="NDJ234"/>
      <c r="NDK234"/>
      <c r="NDL234"/>
      <c r="NDM234"/>
      <c r="NDN234"/>
      <c r="NDO234"/>
      <c r="NDP234"/>
      <c r="NDQ234"/>
      <c r="NDR234"/>
      <c r="NDS234"/>
      <c r="NDT234"/>
      <c r="NDU234"/>
      <c r="NDV234"/>
      <c r="NDW234"/>
      <c r="NDX234"/>
      <c r="NDY234"/>
      <c r="NDZ234"/>
      <c r="NEA234"/>
      <c r="NEB234"/>
      <c r="NEC234"/>
      <c r="NED234"/>
      <c r="NEE234"/>
      <c r="NEF234"/>
      <c r="NEG234"/>
      <c r="NEH234"/>
      <c r="NEI234"/>
      <c r="NEJ234"/>
      <c r="NEK234"/>
      <c r="NEL234"/>
      <c r="NEM234"/>
      <c r="NEN234"/>
      <c r="NEO234"/>
      <c r="NEP234"/>
      <c r="NEQ234"/>
      <c r="NER234"/>
      <c r="NES234"/>
      <c r="NET234"/>
      <c r="NEU234"/>
      <c r="NEV234"/>
      <c r="NEW234"/>
      <c r="NEX234"/>
      <c r="NEY234"/>
      <c r="NEZ234"/>
      <c r="NFA234"/>
      <c r="NFB234"/>
      <c r="NFC234"/>
      <c r="NFD234"/>
      <c r="NFE234"/>
      <c r="NFF234"/>
      <c r="NFG234"/>
      <c r="NFH234"/>
      <c r="NFI234"/>
      <c r="NFJ234"/>
      <c r="NFK234"/>
      <c r="NFL234"/>
      <c r="NFM234"/>
      <c r="NFN234"/>
      <c r="NFO234"/>
      <c r="NFP234"/>
      <c r="NFQ234"/>
      <c r="NFR234"/>
      <c r="NFS234"/>
      <c r="NFT234"/>
      <c r="NFU234"/>
      <c r="NFV234"/>
      <c r="NFW234"/>
      <c r="NFX234"/>
      <c r="NFY234"/>
      <c r="NFZ234"/>
      <c r="NGA234"/>
      <c r="NGB234"/>
      <c r="NGC234"/>
      <c r="NGD234"/>
      <c r="NGE234"/>
      <c r="NGF234"/>
      <c r="NGG234"/>
      <c r="NGH234"/>
      <c r="NGI234"/>
      <c r="NGJ234"/>
      <c r="NGK234"/>
      <c r="NGL234"/>
      <c r="NGM234"/>
      <c r="NGN234"/>
      <c r="NGO234"/>
      <c r="NGP234"/>
      <c r="NGQ234"/>
      <c r="NGR234"/>
      <c r="NGS234"/>
      <c r="NGT234"/>
      <c r="NGU234"/>
      <c r="NGV234"/>
      <c r="NGW234"/>
      <c r="NGX234"/>
      <c r="NGY234"/>
      <c r="NGZ234"/>
      <c r="NHA234"/>
      <c r="NHB234"/>
      <c r="NHC234"/>
      <c r="NHD234"/>
      <c r="NHE234"/>
      <c r="NHF234"/>
      <c r="NHG234"/>
      <c r="NHH234"/>
      <c r="NHI234"/>
      <c r="NHJ234"/>
      <c r="NHK234"/>
      <c r="NHL234"/>
      <c r="NHM234"/>
      <c r="NHN234"/>
      <c r="NHO234"/>
      <c r="NHP234"/>
      <c r="NHQ234"/>
      <c r="NHR234"/>
      <c r="NHS234"/>
      <c r="NHT234"/>
      <c r="NHU234"/>
      <c r="NHV234"/>
      <c r="NHW234"/>
      <c r="NHX234"/>
      <c r="NHY234"/>
      <c r="NHZ234"/>
      <c r="NIA234"/>
      <c r="NIB234"/>
      <c r="NIC234"/>
      <c r="NID234"/>
      <c r="NIE234"/>
      <c r="NIF234"/>
      <c r="NIG234"/>
      <c r="NIH234"/>
      <c r="NII234"/>
      <c r="NIJ234"/>
      <c r="NIK234"/>
      <c r="NIL234"/>
      <c r="NIM234"/>
      <c r="NIN234"/>
      <c r="NIO234"/>
      <c r="NIP234"/>
      <c r="NIQ234"/>
      <c r="NIR234"/>
      <c r="NIS234"/>
      <c r="NIT234"/>
      <c r="NIU234"/>
      <c r="NIV234"/>
      <c r="NIW234"/>
      <c r="NIX234"/>
      <c r="NIY234"/>
      <c r="NIZ234"/>
      <c r="NJA234"/>
      <c r="NJB234"/>
      <c r="NJC234"/>
      <c r="NJD234"/>
      <c r="NJE234"/>
      <c r="NJF234"/>
      <c r="NJG234"/>
      <c r="NJH234"/>
      <c r="NJI234"/>
      <c r="NJJ234"/>
      <c r="NJK234"/>
      <c r="NJL234"/>
      <c r="NJM234"/>
      <c r="NJN234"/>
      <c r="NJO234"/>
      <c r="NJP234"/>
      <c r="NJQ234"/>
      <c r="NJR234"/>
      <c r="NJS234"/>
      <c r="NJT234"/>
      <c r="NJU234"/>
      <c r="NJV234"/>
      <c r="NJW234"/>
      <c r="NJX234"/>
      <c r="NJY234"/>
      <c r="NJZ234"/>
      <c r="NKA234"/>
      <c r="NKB234"/>
      <c r="NKC234"/>
      <c r="NKD234"/>
      <c r="NKE234"/>
      <c r="NKF234"/>
      <c r="NKG234"/>
      <c r="NKH234"/>
      <c r="NKI234"/>
      <c r="NKJ234"/>
      <c r="NKK234"/>
      <c r="NKL234"/>
      <c r="NKM234"/>
      <c r="NKN234"/>
      <c r="NKO234"/>
      <c r="NKP234"/>
      <c r="NKQ234"/>
      <c r="NKR234"/>
      <c r="NKS234"/>
      <c r="NKT234"/>
      <c r="NKU234"/>
      <c r="NKV234"/>
      <c r="NKW234"/>
      <c r="NKX234"/>
      <c r="NKY234"/>
      <c r="NKZ234"/>
      <c r="NLA234"/>
      <c r="NLB234"/>
      <c r="NLC234"/>
      <c r="NLD234"/>
      <c r="NLE234"/>
      <c r="NLF234"/>
      <c r="NLG234"/>
      <c r="NLH234"/>
      <c r="NLI234"/>
      <c r="NLJ234"/>
      <c r="NLK234"/>
      <c r="NLL234"/>
      <c r="NLM234"/>
      <c r="NLN234"/>
      <c r="NLO234"/>
      <c r="NLP234"/>
      <c r="NLQ234"/>
      <c r="NLR234"/>
      <c r="NLS234"/>
      <c r="NLT234"/>
      <c r="NLU234"/>
      <c r="NLV234"/>
      <c r="NLW234"/>
      <c r="NLX234"/>
      <c r="NLY234"/>
      <c r="NLZ234"/>
      <c r="NMA234"/>
      <c r="NMB234"/>
      <c r="NMC234"/>
      <c r="NMD234"/>
      <c r="NME234"/>
      <c r="NMF234"/>
      <c r="NMG234"/>
      <c r="NMH234"/>
      <c r="NMI234"/>
      <c r="NMJ234"/>
      <c r="NMK234"/>
      <c r="NML234"/>
      <c r="NMM234"/>
      <c r="NMN234"/>
      <c r="NMO234"/>
      <c r="NMP234"/>
      <c r="NMQ234"/>
      <c r="NMR234"/>
      <c r="NMS234"/>
      <c r="NMT234"/>
      <c r="NMU234"/>
      <c r="NMV234"/>
      <c r="NMW234"/>
      <c r="NMX234"/>
      <c r="NMY234"/>
      <c r="NMZ234"/>
      <c r="NNA234"/>
      <c r="NNB234"/>
      <c r="NNC234"/>
      <c r="NND234"/>
      <c r="NNE234"/>
      <c r="NNF234"/>
      <c r="NNG234"/>
      <c r="NNH234"/>
      <c r="NNI234"/>
      <c r="NNJ234"/>
      <c r="NNK234"/>
      <c r="NNL234"/>
      <c r="NNM234"/>
      <c r="NNN234"/>
      <c r="NNO234"/>
      <c r="NNP234"/>
      <c r="NNQ234"/>
      <c r="NNR234"/>
      <c r="NNS234"/>
      <c r="NNT234"/>
      <c r="NNU234"/>
      <c r="NNV234"/>
      <c r="NNW234"/>
      <c r="NNX234"/>
      <c r="NNY234"/>
      <c r="NNZ234"/>
      <c r="NOA234"/>
      <c r="NOB234"/>
      <c r="NOC234"/>
      <c r="NOD234"/>
      <c r="NOE234"/>
      <c r="NOF234"/>
      <c r="NOG234"/>
      <c r="NOH234"/>
      <c r="NOI234"/>
      <c r="NOJ234"/>
      <c r="NOK234"/>
      <c r="NOL234"/>
      <c r="NOM234"/>
      <c r="NON234"/>
      <c r="NOO234"/>
      <c r="NOP234"/>
      <c r="NOQ234"/>
      <c r="NOR234"/>
      <c r="NOS234"/>
      <c r="NOT234"/>
      <c r="NOU234"/>
      <c r="NOV234"/>
      <c r="NOW234"/>
      <c r="NOX234"/>
      <c r="NOY234"/>
      <c r="NOZ234"/>
      <c r="NPA234"/>
      <c r="NPB234"/>
      <c r="NPC234"/>
      <c r="NPD234"/>
      <c r="NPE234"/>
      <c r="NPF234"/>
      <c r="NPG234"/>
      <c r="NPH234"/>
      <c r="NPI234"/>
      <c r="NPJ234"/>
      <c r="NPK234"/>
      <c r="NPL234"/>
      <c r="NPM234"/>
      <c r="NPN234"/>
      <c r="NPO234"/>
      <c r="NPP234"/>
      <c r="NPQ234"/>
      <c r="NPR234"/>
      <c r="NPS234"/>
      <c r="NPT234"/>
      <c r="NPU234"/>
      <c r="NPV234"/>
      <c r="NPW234"/>
      <c r="NPX234"/>
      <c r="NPY234"/>
      <c r="NPZ234"/>
      <c r="NQA234"/>
      <c r="NQB234"/>
      <c r="NQC234"/>
      <c r="NQD234"/>
      <c r="NQE234"/>
      <c r="NQF234"/>
      <c r="NQG234"/>
      <c r="NQH234"/>
      <c r="NQI234"/>
      <c r="NQJ234"/>
      <c r="NQK234"/>
      <c r="NQL234"/>
      <c r="NQM234"/>
      <c r="NQN234"/>
      <c r="NQO234"/>
      <c r="NQP234"/>
      <c r="NQQ234"/>
      <c r="NQR234"/>
      <c r="NQS234"/>
      <c r="NQT234"/>
      <c r="NQU234"/>
      <c r="NQV234"/>
      <c r="NQW234"/>
      <c r="NQX234"/>
      <c r="NQY234"/>
      <c r="NQZ234"/>
      <c r="NRA234"/>
      <c r="NRB234"/>
      <c r="NRC234"/>
      <c r="NRD234"/>
      <c r="NRE234"/>
      <c r="NRF234"/>
      <c r="NRG234"/>
      <c r="NRH234"/>
      <c r="NRI234"/>
      <c r="NRJ234"/>
      <c r="NRK234"/>
      <c r="NRL234"/>
      <c r="NRM234"/>
      <c r="NRN234"/>
      <c r="NRO234"/>
      <c r="NRP234"/>
      <c r="NRQ234"/>
      <c r="NRR234"/>
      <c r="NRS234"/>
      <c r="NRT234"/>
      <c r="NRU234"/>
      <c r="NRV234"/>
      <c r="NRW234"/>
      <c r="NRX234"/>
      <c r="NRY234"/>
      <c r="NRZ234"/>
      <c r="NSA234"/>
      <c r="NSB234"/>
      <c r="NSC234"/>
      <c r="NSD234"/>
      <c r="NSE234"/>
      <c r="NSF234"/>
      <c r="NSG234"/>
      <c r="NSH234"/>
      <c r="NSI234"/>
      <c r="NSJ234"/>
      <c r="NSK234"/>
      <c r="NSL234"/>
      <c r="NSM234"/>
      <c r="NSN234"/>
      <c r="NSO234"/>
      <c r="NSP234"/>
      <c r="NSQ234"/>
      <c r="NSR234"/>
      <c r="NSS234"/>
      <c r="NST234"/>
      <c r="NSU234"/>
      <c r="NSV234"/>
      <c r="NSW234"/>
      <c r="NSX234"/>
      <c r="NSY234"/>
      <c r="NSZ234"/>
      <c r="NTA234"/>
      <c r="NTB234"/>
      <c r="NTC234"/>
      <c r="NTD234"/>
      <c r="NTE234"/>
      <c r="NTF234"/>
      <c r="NTG234"/>
      <c r="NTH234"/>
      <c r="NTI234"/>
      <c r="NTJ234"/>
      <c r="NTK234"/>
      <c r="NTL234"/>
      <c r="NTM234"/>
      <c r="NTN234"/>
      <c r="NTO234"/>
      <c r="NTP234"/>
      <c r="NTQ234"/>
      <c r="NTR234"/>
      <c r="NTS234"/>
      <c r="NTT234"/>
      <c r="NTU234"/>
      <c r="NTV234"/>
      <c r="NTW234"/>
      <c r="NTX234"/>
      <c r="NTY234"/>
      <c r="NTZ234"/>
      <c r="NUA234"/>
      <c r="NUB234"/>
      <c r="NUC234"/>
      <c r="NUD234"/>
      <c r="NUE234"/>
      <c r="NUF234"/>
      <c r="NUG234"/>
      <c r="NUH234"/>
      <c r="NUI234"/>
      <c r="NUJ234"/>
      <c r="NUK234"/>
      <c r="NUL234"/>
      <c r="NUM234"/>
      <c r="NUN234"/>
      <c r="NUO234"/>
      <c r="NUP234"/>
      <c r="NUQ234"/>
      <c r="NUR234"/>
      <c r="NUS234"/>
      <c r="NUT234"/>
      <c r="NUU234"/>
      <c r="NUV234"/>
      <c r="NUW234"/>
      <c r="NUX234"/>
      <c r="NUY234"/>
      <c r="NUZ234"/>
      <c r="NVA234"/>
      <c r="NVB234"/>
      <c r="NVC234"/>
      <c r="NVD234"/>
      <c r="NVE234"/>
      <c r="NVF234"/>
      <c r="NVG234"/>
      <c r="NVH234"/>
      <c r="NVI234"/>
      <c r="NVJ234"/>
      <c r="NVK234"/>
      <c r="NVL234"/>
      <c r="NVM234"/>
      <c r="NVN234"/>
      <c r="NVO234"/>
      <c r="NVP234"/>
      <c r="NVQ234"/>
      <c r="NVR234"/>
      <c r="NVS234"/>
      <c r="NVT234"/>
      <c r="NVU234"/>
      <c r="NVV234"/>
      <c r="NVW234"/>
      <c r="NVX234"/>
      <c r="NVY234"/>
      <c r="NVZ234"/>
      <c r="NWA234"/>
      <c r="NWB234"/>
      <c r="NWC234"/>
      <c r="NWD234"/>
      <c r="NWE234"/>
      <c r="NWF234"/>
      <c r="NWG234"/>
      <c r="NWH234"/>
      <c r="NWI234"/>
      <c r="NWJ234"/>
      <c r="NWK234"/>
      <c r="NWL234"/>
      <c r="NWM234"/>
      <c r="NWN234"/>
      <c r="NWO234"/>
      <c r="NWP234"/>
      <c r="NWQ234"/>
      <c r="NWR234"/>
      <c r="NWS234"/>
      <c r="NWT234"/>
      <c r="NWU234"/>
      <c r="NWV234"/>
      <c r="NWW234"/>
      <c r="NWX234"/>
      <c r="NWY234"/>
      <c r="NWZ234"/>
      <c r="NXA234"/>
      <c r="NXB234"/>
      <c r="NXC234"/>
      <c r="NXD234"/>
      <c r="NXE234"/>
      <c r="NXF234"/>
      <c r="NXG234"/>
      <c r="NXH234"/>
      <c r="NXI234"/>
      <c r="NXJ234"/>
      <c r="NXK234"/>
      <c r="NXL234"/>
      <c r="NXM234"/>
      <c r="NXN234"/>
      <c r="NXO234"/>
      <c r="NXP234"/>
      <c r="NXQ234"/>
      <c r="NXR234"/>
      <c r="NXS234"/>
      <c r="NXT234"/>
      <c r="NXU234"/>
      <c r="NXV234"/>
      <c r="NXW234"/>
      <c r="NXX234"/>
      <c r="NXY234"/>
      <c r="NXZ234"/>
      <c r="NYA234"/>
      <c r="NYB234"/>
      <c r="NYC234"/>
      <c r="NYD234"/>
      <c r="NYE234"/>
      <c r="NYF234"/>
      <c r="NYG234"/>
      <c r="NYH234"/>
      <c r="NYI234"/>
      <c r="NYJ234"/>
      <c r="NYK234"/>
      <c r="NYL234"/>
      <c r="NYM234"/>
      <c r="NYN234"/>
      <c r="NYO234"/>
      <c r="NYP234"/>
      <c r="NYQ234"/>
      <c r="NYR234"/>
      <c r="NYS234"/>
      <c r="NYT234"/>
      <c r="NYU234"/>
      <c r="NYV234"/>
      <c r="NYW234"/>
      <c r="NYX234"/>
      <c r="NYY234"/>
      <c r="NYZ234"/>
      <c r="NZA234"/>
      <c r="NZB234"/>
      <c r="NZC234"/>
      <c r="NZD234"/>
      <c r="NZE234"/>
      <c r="NZF234"/>
      <c r="NZG234"/>
      <c r="NZH234"/>
      <c r="NZI234"/>
      <c r="NZJ234"/>
      <c r="NZK234"/>
      <c r="NZL234"/>
      <c r="NZM234"/>
      <c r="NZN234"/>
      <c r="NZO234"/>
      <c r="NZP234"/>
      <c r="NZQ234"/>
      <c r="NZR234"/>
      <c r="NZS234"/>
      <c r="NZT234"/>
      <c r="NZU234"/>
      <c r="NZV234"/>
      <c r="NZW234"/>
      <c r="NZX234"/>
      <c r="NZY234"/>
      <c r="NZZ234"/>
      <c r="OAA234"/>
      <c r="OAB234"/>
      <c r="OAC234"/>
      <c r="OAD234"/>
      <c r="OAE234"/>
      <c r="OAF234"/>
      <c r="OAG234"/>
      <c r="OAH234"/>
      <c r="OAI234"/>
      <c r="OAJ234"/>
      <c r="OAK234"/>
      <c r="OAL234"/>
      <c r="OAM234"/>
      <c r="OAN234"/>
      <c r="OAO234"/>
      <c r="OAP234"/>
      <c r="OAQ234"/>
      <c r="OAR234"/>
      <c r="OAS234"/>
      <c r="OAT234"/>
      <c r="OAU234"/>
      <c r="OAV234"/>
      <c r="OAW234"/>
      <c r="OAX234"/>
      <c r="OAY234"/>
      <c r="OAZ234"/>
      <c r="OBA234"/>
      <c r="OBB234"/>
      <c r="OBC234"/>
      <c r="OBD234"/>
      <c r="OBE234"/>
      <c r="OBF234"/>
      <c r="OBG234"/>
      <c r="OBH234"/>
      <c r="OBI234"/>
      <c r="OBJ234"/>
      <c r="OBK234"/>
      <c r="OBL234"/>
      <c r="OBM234"/>
      <c r="OBN234"/>
      <c r="OBO234"/>
      <c r="OBP234"/>
      <c r="OBQ234"/>
      <c r="OBR234"/>
      <c r="OBS234"/>
      <c r="OBT234"/>
      <c r="OBU234"/>
      <c r="OBV234"/>
      <c r="OBW234"/>
      <c r="OBX234"/>
      <c r="OBY234"/>
      <c r="OBZ234"/>
      <c r="OCA234"/>
      <c r="OCB234"/>
      <c r="OCC234"/>
      <c r="OCD234"/>
      <c r="OCE234"/>
      <c r="OCF234"/>
      <c r="OCG234"/>
      <c r="OCH234"/>
      <c r="OCI234"/>
      <c r="OCJ234"/>
      <c r="OCK234"/>
      <c r="OCL234"/>
      <c r="OCM234"/>
      <c r="OCN234"/>
      <c r="OCO234"/>
      <c r="OCP234"/>
      <c r="OCQ234"/>
      <c r="OCR234"/>
      <c r="OCS234"/>
      <c r="OCT234"/>
      <c r="OCU234"/>
      <c r="OCV234"/>
      <c r="OCW234"/>
      <c r="OCX234"/>
      <c r="OCY234"/>
      <c r="OCZ234"/>
      <c r="ODA234"/>
      <c r="ODB234"/>
      <c r="ODC234"/>
      <c r="ODD234"/>
      <c r="ODE234"/>
      <c r="ODF234"/>
      <c r="ODG234"/>
      <c r="ODH234"/>
      <c r="ODI234"/>
      <c r="ODJ234"/>
      <c r="ODK234"/>
      <c r="ODL234"/>
      <c r="ODM234"/>
      <c r="ODN234"/>
      <c r="ODO234"/>
      <c r="ODP234"/>
      <c r="ODQ234"/>
      <c r="ODR234"/>
      <c r="ODS234"/>
      <c r="ODT234"/>
      <c r="ODU234"/>
      <c r="ODV234"/>
      <c r="ODW234"/>
      <c r="ODX234"/>
      <c r="ODY234"/>
      <c r="ODZ234"/>
      <c r="OEA234"/>
      <c r="OEB234"/>
      <c r="OEC234"/>
      <c r="OED234"/>
      <c r="OEE234"/>
      <c r="OEF234"/>
      <c r="OEG234"/>
      <c r="OEH234"/>
      <c r="OEI234"/>
      <c r="OEJ234"/>
      <c r="OEK234"/>
      <c r="OEL234"/>
      <c r="OEM234"/>
      <c r="OEN234"/>
      <c r="OEO234"/>
      <c r="OEP234"/>
      <c r="OEQ234"/>
      <c r="OER234"/>
      <c r="OES234"/>
      <c r="OET234"/>
      <c r="OEU234"/>
      <c r="OEV234"/>
      <c r="OEW234"/>
      <c r="OEX234"/>
      <c r="OEY234"/>
      <c r="OEZ234"/>
      <c r="OFA234"/>
      <c r="OFB234"/>
      <c r="OFC234"/>
      <c r="OFD234"/>
      <c r="OFE234"/>
      <c r="OFF234"/>
      <c r="OFG234"/>
      <c r="OFH234"/>
      <c r="OFI234"/>
      <c r="OFJ234"/>
      <c r="OFK234"/>
      <c r="OFL234"/>
      <c r="OFM234"/>
      <c r="OFN234"/>
      <c r="OFO234"/>
      <c r="OFP234"/>
      <c r="OFQ234"/>
      <c r="OFR234"/>
      <c r="OFS234"/>
      <c r="OFT234"/>
      <c r="OFU234"/>
      <c r="OFV234"/>
      <c r="OFW234"/>
      <c r="OFX234"/>
      <c r="OFY234"/>
      <c r="OFZ234"/>
      <c r="OGA234"/>
      <c r="OGB234"/>
      <c r="OGC234"/>
      <c r="OGD234"/>
      <c r="OGE234"/>
      <c r="OGF234"/>
      <c r="OGG234"/>
      <c r="OGH234"/>
      <c r="OGI234"/>
      <c r="OGJ234"/>
      <c r="OGK234"/>
      <c r="OGL234"/>
      <c r="OGM234"/>
      <c r="OGN234"/>
      <c r="OGO234"/>
      <c r="OGP234"/>
      <c r="OGQ234"/>
      <c r="OGR234"/>
      <c r="OGS234"/>
      <c r="OGT234"/>
      <c r="OGU234"/>
      <c r="OGV234"/>
      <c r="OGW234"/>
      <c r="OGX234"/>
      <c r="OGY234"/>
      <c r="OGZ234"/>
      <c r="OHA234"/>
      <c r="OHB234"/>
      <c r="OHC234"/>
      <c r="OHD234"/>
      <c r="OHE234"/>
      <c r="OHF234"/>
      <c r="OHG234"/>
      <c r="OHH234"/>
      <c r="OHI234"/>
      <c r="OHJ234"/>
      <c r="OHK234"/>
      <c r="OHL234"/>
      <c r="OHM234"/>
      <c r="OHN234"/>
      <c r="OHO234"/>
      <c r="OHP234"/>
      <c r="OHQ234"/>
      <c r="OHR234"/>
      <c r="OHS234"/>
      <c r="OHT234"/>
      <c r="OHU234"/>
      <c r="OHV234"/>
      <c r="OHW234"/>
      <c r="OHX234"/>
      <c r="OHY234"/>
      <c r="OHZ234"/>
      <c r="OIA234"/>
      <c r="OIB234"/>
      <c r="OIC234"/>
      <c r="OID234"/>
      <c r="OIE234"/>
      <c r="OIF234"/>
      <c r="OIG234"/>
      <c r="OIH234"/>
      <c r="OII234"/>
      <c r="OIJ234"/>
      <c r="OIK234"/>
      <c r="OIL234"/>
      <c r="OIM234"/>
      <c r="OIN234"/>
      <c r="OIO234"/>
      <c r="OIP234"/>
      <c r="OIQ234"/>
      <c r="OIR234"/>
      <c r="OIS234"/>
      <c r="OIT234"/>
      <c r="OIU234"/>
      <c r="OIV234"/>
      <c r="OIW234"/>
      <c r="OIX234"/>
      <c r="OIY234"/>
      <c r="OIZ234"/>
      <c r="OJA234"/>
      <c r="OJB234"/>
      <c r="OJC234"/>
      <c r="OJD234"/>
      <c r="OJE234"/>
      <c r="OJF234"/>
      <c r="OJG234"/>
      <c r="OJH234"/>
      <c r="OJI234"/>
      <c r="OJJ234"/>
      <c r="OJK234"/>
      <c r="OJL234"/>
      <c r="OJM234"/>
      <c r="OJN234"/>
      <c r="OJO234"/>
      <c r="OJP234"/>
      <c r="OJQ234"/>
      <c r="OJR234"/>
      <c r="OJS234"/>
      <c r="OJT234"/>
      <c r="OJU234"/>
      <c r="OJV234"/>
      <c r="OJW234"/>
      <c r="OJX234"/>
      <c r="OJY234"/>
      <c r="OJZ234"/>
      <c r="OKA234"/>
      <c r="OKB234"/>
      <c r="OKC234"/>
      <c r="OKD234"/>
      <c r="OKE234"/>
      <c r="OKF234"/>
      <c r="OKG234"/>
      <c r="OKH234"/>
      <c r="OKI234"/>
      <c r="OKJ234"/>
      <c r="OKK234"/>
      <c r="OKL234"/>
      <c r="OKM234"/>
      <c r="OKN234"/>
      <c r="OKO234"/>
      <c r="OKP234"/>
      <c r="OKQ234"/>
      <c r="OKR234"/>
      <c r="OKS234"/>
      <c r="OKT234"/>
      <c r="OKU234"/>
      <c r="OKV234"/>
      <c r="OKW234"/>
      <c r="OKX234"/>
      <c r="OKY234"/>
      <c r="OKZ234"/>
      <c r="OLA234"/>
      <c r="OLB234"/>
      <c r="OLC234"/>
      <c r="OLD234"/>
      <c r="OLE234"/>
      <c r="OLF234"/>
      <c r="OLG234"/>
      <c r="OLH234"/>
      <c r="OLI234"/>
      <c r="OLJ234"/>
      <c r="OLK234"/>
      <c r="OLL234"/>
      <c r="OLM234"/>
      <c r="OLN234"/>
      <c r="OLO234"/>
      <c r="OLP234"/>
      <c r="OLQ234"/>
      <c r="OLR234"/>
      <c r="OLS234"/>
      <c r="OLT234"/>
      <c r="OLU234"/>
      <c r="OLV234"/>
      <c r="OLW234"/>
      <c r="OLX234"/>
      <c r="OLY234"/>
      <c r="OLZ234"/>
      <c r="OMA234"/>
      <c r="OMB234"/>
      <c r="OMC234"/>
      <c r="OMD234"/>
      <c r="OME234"/>
      <c r="OMF234"/>
      <c r="OMG234"/>
      <c r="OMH234"/>
      <c r="OMI234"/>
      <c r="OMJ234"/>
      <c r="OMK234"/>
      <c r="OML234"/>
      <c r="OMM234"/>
      <c r="OMN234"/>
      <c r="OMO234"/>
      <c r="OMP234"/>
      <c r="OMQ234"/>
      <c r="OMR234"/>
      <c r="OMS234"/>
      <c r="OMT234"/>
      <c r="OMU234"/>
      <c r="OMV234"/>
      <c r="OMW234"/>
      <c r="OMX234"/>
      <c r="OMY234"/>
      <c r="OMZ234"/>
      <c r="ONA234"/>
      <c r="ONB234"/>
      <c r="ONC234"/>
      <c r="OND234"/>
      <c r="ONE234"/>
      <c r="ONF234"/>
      <c r="ONG234"/>
      <c r="ONH234"/>
      <c r="ONI234"/>
      <c r="ONJ234"/>
      <c r="ONK234"/>
      <c r="ONL234"/>
      <c r="ONM234"/>
      <c r="ONN234"/>
      <c r="ONO234"/>
      <c r="ONP234"/>
      <c r="ONQ234"/>
      <c r="ONR234"/>
      <c r="ONS234"/>
      <c r="ONT234"/>
      <c r="ONU234"/>
      <c r="ONV234"/>
      <c r="ONW234"/>
      <c r="ONX234"/>
      <c r="ONY234"/>
      <c r="ONZ234"/>
      <c r="OOA234"/>
      <c r="OOB234"/>
      <c r="OOC234"/>
      <c r="OOD234"/>
      <c r="OOE234"/>
      <c r="OOF234"/>
      <c r="OOG234"/>
      <c r="OOH234"/>
      <c r="OOI234"/>
      <c r="OOJ234"/>
      <c r="OOK234"/>
      <c r="OOL234"/>
      <c r="OOM234"/>
      <c r="OON234"/>
      <c r="OOO234"/>
      <c r="OOP234"/>
      <c r="OOQ234"/>
      <c r="OOR234"/>
      <c r="OOS234"/>
      <c r="OOT234"/>
      <c r="OOU234"/>
      <c r="OOV234"/>
      <c r="OOW234"/>
      <c r="OOX234"/>
      <c r="OOY234"/>
      <c r="OOZ234"/>
      <c r="OPA234"/>
      <c r="OPB234"/>
      <c r="OPC234"/>
      <c r="OPD234"/>
      <c r="OPE234"/>
      <c r="OPF234"/>
      <c r="OPG234"/>
      <c r="OPH234"/>
      <c r="OPI234"/>
      <c r="OPJ234"/>
      <c r="OPK234"/>
      <c r="OPL234"/>
      <c r="OPM234"/>
      <c r="OPN234"/>
      <c r="OPO234"/>
      <c r="OPP234"/>
      <c r="OPQ234"/>
      <c r="OPR234"/>
      <c r="OPS234"/>
      <c r="OPT234"/>
      <c r="OPU234"/>
      <c r="OPV234"/>
      <c r="OPW234"/>
      <c r="OPX234"/>
      <c r="OPY234"/>
      <c r="OPZ234"/>
      <c r="OQA234"/>
      <c r="OQB234"/>
      <c r="OQC234"/>
      <c r="OQD234"/>
      <c r="OQE234"/>
      <c r="OQF234"/>
      <c r="OQG234"/>
      <c r="OQH234"/>
      <c r="OQI234"/>
      <c r="OQJ234"/>
      <c r="OQK234"/>
      <c r="OQL234"/>
      <c r="OQM234"/>
      <c r="OQN234"/>
      <c r="OQO234"/>
      <c r="OQP234"/>
      <c r="OQQ234"/>
      <c r="OQR234"/>
      <c r="OQS234"/>
      <c r="OQT234"/>
      <c r="OQU234"/>
      <c r="OQV234"/>
      <c r="OQW234"/>
      <c r="OQX234"/>
      <c r="OQY234"/>
      <c r="OQZ234"/>
      <c r="ORA234"/>
      <c r="ORB234"/>
      <c r="ORC234"/>
      <c r="ORD234"/>
      <c r="ORE234"/>
      <c r="ORF234"/>
      <c r="ORG234"/>
      <c r="ORH234"/>
      <c r="ORI234"/>
      <c r="ORJ234"/>
      <c r="ORK234"/>
      <c r="ORL234"/>
      <c r="ORM234"/>
      <c r="ORN234"/>
      <c r="ORO234"/>
      <c r="ORP234"/>
      <c r="ORQ234"/>
      <c r="ORR234"/>
      <c r="ORS234"/>
      <c r="ORT234"/>
      <c r="ORU234"/>
      <c r="ORV234"/>
      <c r="ORW234"/>
      <c r="ORX234"/>
      <c r="ORY234"/>
      <c r="ORZ234"/>
      <c r="OSA234"/>
      <c r="OSB234"/>
      <c r="OSC234"/>
      <c r="OSD234"/>
      <c r="OSE234"/>
      <c r="OSF234"/>
      <c r="OSG234"/>
      <c r="OSH234"/>
      <c r="OSI234"/>
      <c r="OSJ234"/>
      <c r="OSK234"/>
      <c r="OSL234"/>
      <c r="OSM234"/>
      <c r="OSN234"/>
      <c r="OSO234"/>
      <c r="OSP234"/>
      <c r="OSQ234"/>
      <c r="OSR234"/>
      <c r="OSS234"/>
      <c r="OST234"/>
      <c r="OSU234"/>
      <c r="OSV234"/>
      <c r="OSW234"/>
      <c r="OSX234"/>
      <c r="OSY234"/>
      <c r="OSZ234"/>
      <c r="OTA234"/>
      <c r="OTB234"/>
      <c r="OTC234"/>
      <c r="OTD234"/>
      <c r="OTE234"/>
      <c r="OTF234"/>
      <c r="OTG234"/>
      <c r="OTH234"/>
      <c r="OTI234"/>
      <c r="OTJ234"/>
      <c r="OTK234"/>
      <c r="OTL234"/>
      <c r="OTM234"/>
      <c r="OTN234"/>
      <c r="OTO234"/>
      <c r="OTP234"/>
      <c r="OTQ234"/>
      <c r="OTR234"/>
      <c r="OTS234"/>
      <c r="OTT234"/>
      <c r="OTU234"/>
      <c r="OTV234"/>
      <c r="OTW234"/>
      <c r="OTX234"/>
      <c r="OTY234"/>
      <c r="OTZ234"/>
      <c r="OUA234"/>
      <c r="OUB234"/>
      <c r="OUC234"/>
      <c r="OUD234"/>
      <c r="OUE234"/>
      <c r="OUF234"/>
      <c r="OUG234"/>
      <c r="OUH234"/>
      <c r="OUI234"/>
      <c r="OUJ234"/>
      <c r="OUK234"/>
      <c r="OUL234"/>
      <c r="OUM234"/>
      <c r="OUN234"/>
      <c r="OUO234"/>
      <c r="OUP234"/>
      <c r="OUQ234"/>
      <c r="OUR234"/>
      <c r="OUS234"/>
      <c r="OUT234"/>
      <c r="OUU234"/>
      <c r="OUV234"/>
      <c r="OUW234"/>
      <c r="OUX234"/>
      <c r="OUY234"/>
      <c r="OUZ234"/>
      <c r="OVA234"/>
      <c r="OVB234"/>
      <c r="OVC234"/>
      <c r="OVD234"/>
      <c r="OVE234"/>
      <c r="OVF234"/>
      <c r="OVG234"/>
      <c r="OVH234"/>
      <c r="OVI234"/>
      <c r="OVJ234"/>
      <c r="OVK234"/>
      <c r="OVL234"/>
      <c r="OVM234"/>
      <c r="OVN234"/>
      <c r="OVO234"/>
      <c r="OVP234"/>
      <c r="OVQ234"/>
      <c r="OVR234"/>
      <c r="OVS234"/>
      <c r="OVT234"/>
      <c r="OVU234"/>
      <c r="OVV234"/>
      <c r="OVW234"/>
      <c r="OVX234"/>
      <c r="OVY234"/>
      <c r="OVZ234"/>
      <c r="OWA234"/>
      <c r="OWB234"/>
      <c r="OWC234"/>
      <c r="OWD234"/>
      <c r="OWE234"/>
      <c r="OWF234"/>
      <c r="OWG234"/>
      <c r="OWH234"/>
      <c r="OWI234"/>
      <c r="OWJ234"/>
      <c r="OWK234"/>
      <c r="OWL234"/>
      <c r="OWM234"/>
      <c r="OWN234"/>
      <c r="OWO234"/>
      <c r="OWP234"/>
      <c r="OWQ234"/>
      <c r="OWR234"/>
      <c r="OWS234"/>
      <c r="OWT234"/>
      <c r="OWU234"/>
      <c r="OWV234"/>
      <c r="OWW234"/>
      <c r="OWX234"/>
      <c r="OWY234"/>
      <c r="OWZ234"/>
      <c r="OXA234"/>
      <c r="OXB234"/>
      <c r="OXC234"/>
      <c r="OXD234"/>
      <c r="OXE234"/>
      <c r="OXF234"/>
      <c r="OXG234"/>
      <c r="OXH234"/>
      <c r="OXI234"/>
      <c r="OXJ234"/>
      <c r="OXK234"/>
      <c r="OXL234"/>
      <c r="OXM234"/>
      <c r="OXN234"/>
      <c r="OXO234"/>
      <c r="OXP234"/>
      <c r="OXQ234"/>
      <c r="OXR234"/>
      <c r="OXS234"/>
      <c r="OXT234"/>
      <c r="OXU234"/>
      <c r="OXV234"/>
      <c r="OXW234"/>
      <c r="OXX234"/>
      <c r="OXY234"/>
      <c r="OXZ234"/>
      <c r="OYA234"/>
      <c r="OYB234"/>
      <c r="OYC234"/>
      <c r="OYD234"/>
      <c r="OYE234"/>
      <c r="OYF234"/>
      <c r="OYG234"/>
      <c r="OYH234"/>
      <c r="OYI234"/>
      <c r="OYJ234"/>
      <c r="OYK234"/>
      <c r="OYL234"/>
      <c r="OYM234"/>
      <c r="OYN234"/>
      <c r="OYO234"/>
      <c r="OYP234"/>
      <c r="OYQ234"/>
      <c r="OYR234"/>
      <c r="OYS234"/>
      <c r="OYT234"/>
      <c r="OYU234"/>
      <c r="OYV234"/>
      <c r="OYW234"/>
      <c r="OYX234"/>
      <c r="OYY234"/>
      <c r="OYZ234"/>
      <c r="OZA234"/>
      <c r="OZB234"/>
      <c r="OZC234"/>
      <c r="OZD234"/>
      <c r="OZE234"/>
      <c r="OZF234"/>
      <c r="OZG234"/>
      <c r="OZH234"/>
      <c r="OZI234"/>
      <c r="OZJ234"/>
      <c r="OZK234"/>
      <c r="OZL234"/>
      <c r="OZM234"/>
      <c r="OZN234"/>
      <c r="OZO234"/>
      <c r="OZP234"/>
      <c r="OZQ234"/>
      <c r="OZR234"/>
      <c r="OZS234"/>
      <c r="OZT234"/>
      <c r="OZU234"/>
      <c r="OZV234"/>
      <c r="OZW234"/>
      <c r="OZX234"/>
      <c r="OZY234"/>
      <c r="OZZ234"/>
      <c r="PAA234"/>
      <c r="PAB234"/>
      <c r="PAC234"/>
      <c r="PAD234"/>
      <c r="PAE234"/>
      <c r="PAF234"/>
      <c r="PAG234"/>
      <c r="PAH234"/>
      <c r="PAI234"/>
      <c r="PAJ234"/>
      <c r="PAK234"/>
      <c r="PAL234"/>
      <c r="PAM234"/>
      <c r="PAN234"/>
      <c r="PAO234"/>
      <c r="PAP234"/>
      <c r="PAQ234"/>
      <c r="PAR234"/>
      <c r="PAS234"/>
      <c r="PAT234"/>
      <c r="PAU234"/>
      <c r="PAV234"/>
      <c r="PAW234"/>
      <c r="PAX234"/>
      <c r="PAY234"/>
      <c r="PAZ234"/>
      <c r="PBA234"/>
      <c r="PBB234"/>
      <c r="PBC234"/>
      <c r="PBD234"/>
      <c r="PBE234"/>
      <c r="PBF234"/>
      <c r="PBG234"/>
      <c r="PBH234"/>
      <c r="PBI234"/>
      <c r="PBJ234"/>
      <c r="PBK234"/>
      <c r="PBL234"/>
      <c r="PBM234"/>
      <c r="PBN234"/>
      <c r="PBO234"/>
      <c r="PBP234"/>
      <c r="PBQ234"/>
      <c r="PBR234"/>
      <c r="PBS234"/>
      <c r="PBT234"/>
      <c r="PBU234"/>
      <c r="PBV234"/>
      <c r="PBW234"/>
      <c r="PBX234"/>
      <c r="PBY234"/>
      <c r="PBZ234"/>
      <c r="PCA234"/>
      <c r="PCB234"/>
      <c r="PCC234"/>
      <c r="PCD234"/>
      <c r="PCE234"/>
      <c r="PCF234"/>
      <c r="PCG234"/>
      <c r="PCH234"/>
      <c r="PCI234"/>
      <c r="PCJ234"/>
      <c r="PCK234"/>
      <c r="PCL234"/>
      <c r="PCM234"/>
      <c r="PCN234"/>
      <c r="PCO234"/>
      <c r="PCP234"/>
      <c r="PCQ234"/>
      <c r="PCR234"/>
      <c r="PCS234"/>
      <c r="PCT234"/>
      <c r="PCU234"/>
      <c r="PCV234"/>
      <c r="PCW234"/>
      <c r="PCX234"/>
      <c r="PCY234"/>
      <c r="PCZ234"/>
      <c r="PDA234"/>
      <c r="PDB234"/>
      <c r="PDC234"/>
      <c r="PDD234"/>
      <c r="PDE234"/>
      <c r="PDF234"/>
      <c r="PDG234"/>
      <c r="PDH234"/>
      <c r="PDI234"/>
      <c r="PDJ234"/>
      <c r="PDK234"/>
      <c r="PDL234"/>
      <c r="PDM234"/>
      <c r="PDN234"/>
      <c r="PDO234"/>
      <c r="PDP234"/>
      <c r="PDQ234"/>
      <c r="PDR234"/>
      <c r="PDS234"/>
      <c r="PDT234"/>
      <c r="PDU234"/>
      <c r="PDV234"/>
      <c r="PDW234"/>
      <c r="PDX234"/>
      <c r="PDY234"/>
      <c r="PDZ234"/>
      <c r="PEA234"/>
      <c r="PEB234"/>
      <c r="PEC234"/>
      <c r="PED234"/>
      <c r="PEE234"/>
      <c r="PEF234"/>
      <c r="PEG234"/>
      <c r="PEH234"/>
      <c r="PEI234"/>
      <c r="PEJ234"/>
      <c r="PEK234"/>
      <c r="PEL234"/>
      <c r="PEM234"/>
      <c r="PEN234"/>
      <c r="PEO234"/>
      <c r="PEP234"/>
      <c r="PEQ234"/>
      <c r="PER234"/>
      <c r="PES234"/>
      <c r="PET234"/>
      <c r="PEU234"/>
      <c r="PEV234"/>
      <c r="PEW234"/>
      <c r="PEX234"/>
      <c r="PEY234"/>
      <c r="PEZ234"/>
      <c r="PFA234"/>
      <c r="PFB234"/>
      <c r="PFC234"/>
      <c r="PFD234"/>
      <c r="PFE234"/>
      <c r="PFF234"/>
      <c r="PFG234"/>
      <c r="PFH234"/>
      <c r="PFI234"/>
      <c r="PFJ234"/>
      <c r="PFK234"/>
      <c r="PFL234"/>
      <c r="PFM234"/>
      <c r="PFN234"/>
      <c r="PFO234"/>
      <c r="PFP234"/>
      <c r="PFQ234"/>
      <c r="PFR234"/>
      <c r="PFS234"/>
      <c r="PFT234"/>
      <c r="PFU234"/>
      <c r="PFV234"/>
      <c r="PFW234"/>
      <c r="PFX234"/>
      <c r="PFY234"/>
      <c r="PFZ234"/>
      <c r="PGA234"/>
      <c r="PGB234"/>
      <c r="PGC234"/>
      <c r="PGD234"/>
      <c r="PGE234"/>
      <c r="PGF234"/>
      <c r="PGG234"/>
      <c r="PGH234"/>
      <c r="PGI234"/>
      <c r="PGJ234"/>
      <c r="PGK234"/>
      <c r="PGL234"/>
      <c r="PGM234"/>
      <c r="PGN234"/>
      <c r="PGO234"/>
      <c r="PGP234"/>
      <c r="PGQ234"/>
      <c r="PGR234"/>
      <c r="PGS234"/>
      <c r="PGT234"/>
      <c r="PGU234"/>
      <c r="PGV234"/>
      <c r="PGW234"/>
      <c r="PGX234"/>
      <c r="PGY234"/>
      <c r="PGZ234"/>
      <c r="PHA234"/>
      <c r="PHB234"/>
      <c r="PHC234"/>
      <c r="PHD234"/>
      <c r="PHE234"/>
      <c r="PHF234"/>
      <c r="PHG234"/>
      <c r="PHH234"/>
      <c r="PHI234"/>
      <c r="PHJ234"/>
      <c r="PHK234"/>
      <c r="PHL234"/>
      <c r="PHM234"/>
      <c r="PHN234"/>
      <c r="PHO234"/>
      <c r="PHP234"/>
      <c r="PHQ234"/>
      <c r="PHR234"/>
      <c r="PHS234"/>
      <c r="PHT234"/>
      <c r="PHU234"/>
      <c r="PHV234"/>
      <c r="PHW234"/>
      <c r="PHX234"/>
      <c r="PHY234"/>
      <c r="PHZ234"/>
      <c r="PIA234"/>
      <c r="PIB234"/>
      <c r="PIC234"/>
      <c r="PID234"/>
      <c r="PIE234"/>
      <c r="PIF234"/>
      <c r="PIG234"/>
      <c r="PIH234"/>
      <c r="PII234"/>
      <c r="PIJ234"/>
      <c r="PIK234"/>
      <c r="PIL234"/>
      <c r="PIM234"/>
      <c r="PIN234"/>
      <c r="PIO234"/>
      <c r="PIP234"/>
      <c r="PIQ234"/>
      <c r="PIR234"/>
      <c r="PIS234"/>
      <c r="PIT234"/>
      <c r="PIU234"/>
      <c r="PIV234"/>
      <c r="PIW234"/>
      <c r="PIX234"/>
      <c r="PIY234"/>
      <c r="PIZ234"/>
      <c r="PJA234"/>
      <c r="PJB234"/>
      <c r="PJC234"/>
      <c r="PJD234"/>
      <c r="PJE234"/>
      <c r="PJF234"/>
      <c r="PJG234"/>
      <c r="PJH234"/>
      <c r="PJI234"/>
      <c r="PJJ234"/>
      <c r="PJK234"/>
      <c r="PJL234"/>
      <c r="PJM234"/>
      <c r="PJN234"/>
      <c r="PJO234"/>
      <c r="PJP234"/>
      <c r="PJQ234"/>
      <c r="PJR234"/>
      <c r="PJS234"/>
      <c r="PJT234"/>
      <c r="PJU234"/>
      <c r="PJV234"/>
      <c r="PJW234"/>
      <c r="PJX234"/>
      <c r="PJY234"/>
      <c r="PJZ234"/>
      <c r="PKA234"/>
      <c r="PKB234"/>
      <c r="PKC234"/>
      <c r="PKD234"/>
      <c r="PKE234"/>
      <c r="PKF234"/>
      <c r="PKG234"/>
      <c r="PKH234"/>
      <c r="PKI234"/>
      <c r="PKJ234"/>
      <c r="PKK234"/>
      <c r="PKL234"/>
      <c r="PKM234"/>
      <c r="PKN234"/>
      <c r="PKO234"/>
      <c r="PKP234"/>
      <c r="PKQ234"/>
      <c r="PKR234"/>
      <c r="PKS234"/>
      <c r="PKT234"/>
      <c r="PKU234"/>
      <c r="PKV234"/>
      <c r="PKW234"/>
      <c r="PKX234"/>
      <c r="PKY234"/>
      <c r="PKZ234"/>
      <c r="PLA234"/>
      <c r="PLB234"/>
      <c r="PLC234"/>
      <c r="PLD234"/>
      <c r="PLE234"/>
      <c r="PLF234"/>
      <c r="PLG234"/>
      <c r="PLH234"/>
      <c r="PLI234"/>
      <c r="PLJ234"/>
      <c r="PLK234"/>
      <c r="PLL234"/>
      <c r="PLM234"/>
      <c r="PLN234"/>
      <c r="PLO234"/>
      <c r="PLP234"/>
      <c r="PLQ234"/>
      <c r="PLR234"/>
      <c r="PLS234"/>
      <c r="PLT234"/>
      <c r="PLU234"/>
      <c r="PLV234"/>
      <c r="PLW234"/>
      <c r="PLX234"/>
      <c r="PLY234"/>
      <c r="PLZ234"/>
      <c r="PMA234"/>
      <c r="PMB234"/>
      <c r="PMC234"/>
      <c r="PMD234"/>
      <c r="PME234"/>
      <c r="PMF234"/>
      <c r="PMG234"/>
      <c r="PMH234"/>
      <c r="PMI234"/>
      <c r="PMJ234"/>
      <c r="PMK234"/>
      <c r="PML234"/>
      <c r="PMM234"/>
      <c r="PMN234"/>
      <c r="PMO234"/>
      <c r="PMP234"/>
      <c r="PMQ234"/>
      <c r="PMR234"/>
      <c r="PMS234"/>
      <c r="PMT234"/>
      <c r="PMU234"/>
      <c r="PMV234"/>
      <c r="PMW234"/>
      <c r="PMX234"/>
      <c r="PMY234"/>
      <c r="PMZ234"/>
      <c r="PNA234"/>
      <c r="PNB234"/>
      <c r="PNC234"/>
      <c r="PND234"/>
      <c r="PNE234"/>
      <c r="PNF234"/>
      <c r="PNG234"/>
      <c r="PNH234"/>
      <c r="PNI234"/>
      <c r="PNJ234"/>
      <c r="PNK234"/>
      <c r="PNL234"/>
      <c r="PNM234"/>
      <c r="PNN234"/>
      <c r="PNO234"/>
      <c r="PNP234"/>
      <c r="PNQ234"/>
      <c r="PNR234"/>
      <c r="PNS234"/>
      <c r="PNT234"/>
      <c r="PNU234"/>
      <c r="PNV234"/>
      <c r="PNW234"/>
      <c r="PNX234"/>
      <c r="PNY234"/>
      <c r="PNZ234"/>
      <c r="POA234"/>
      <c r="POB234"/>
      <c r="POC234"/>
      <c r="POD234"/>
      <c r="POE234"/>
      <c r="POF234"/>
      <c r="POG234"/>
      <c r="POH234"/>
      <c r="POI234"/>
      <c r="POJ234"/>
      <c r="POK234"/>
      <c r="POL234"/>
      <c r="POM234"/>
      <c r="PON234"/>
      <c r="POO234"/>
      <c r="POP234"/>
      <c r="POQ234"/>
      <c r="POR234"/>
      <c r="POS234"/>
      <c r="POT234"/>
      <c r="POU234"/>
      <c r="POV234"/>
      <c r="POW234"/>
      <c r="POX234"/>
      <c r="POY234"/>
      <c r="POZ234"/>
      <c r="PPA234"/>
      <c r="PPB234"/>
      <c r="PPC234"/>
      <c r="PPD234"/>
      <c r="PPE234"/>
      <c r="PPF234"/>
      <c r="PPG234"/>
      <c r="PPH234"/>
      <c r="PPI234"/>
      <c r="PPJ234"/>
      <c r="PPK234"/>
      <c r="PPL234"/>
      <c r="PPM234"/>
      <c r="PPN234"/>
      <c r="PPO234"/>
      <c r="PPP234"/>
      <c r="PPQ234"/>
      <c r="PPR234"/>
      <c r="PPS234"/>
      <c r="PPT234"/>
      <c r="PPU234"/>
      <c r="PPV234"/>
      <c r="PPW234"/>
      <c r="PPX234"/>
      <c r="PPY234"/>
      <c r="PPZ234"/>
      <c r="PQA234"/>
      <c r="PQB234"/>
      <c r="PQC234"/>
      <c r="PQD234"/>
      <c r="PQE234"/>
      <c r="PQF234"/>
      <c r="PQG234"/>
      <c r="PQH234"/>
      <c r="PQI234"/>
      <c r="PQJ234"/>
      <c r="PQK234"/>
      <c r="PQL234"/>
      <c r="PQM234"/>
      <c r="PQN234"/>
      <c r="PQO234"/>
      <c r="PQP234"/>
      <c r="PQQ234"/>
      <c r="PQR234"/>
      <c r="PQS234"/>
      <c r="PQT234"/>
      <c r="PQU234"/>
      <c r="PQV234"/>
      <c r="PQW234"/>
      <c r="PQX234"/>
      <c r="PQY234"/>
      <c r="PQZ234"/>
      <c r="PRA234"/>
      <c r="PRB234"/>
      <c r="PRC234"/>
      <c r="PRD234"/>
      <c r="PRE234"/>
      <c r="PRF234"/>
      <c r="PRG234"/>
      <c r="PRH234"/>
      <c r="PRI234"/>
      <c r="PRJ234"/>
      <c r="PRK234"/>
      <c r="PRL234"/>
      <c r="PRM234"/>
      <c r="PRN234"/>
      <c r="PRO234"/>
      <c r="PRP234"/>
      <c r="PRQ234"/>
      <c r="PRR234"/>
      <c r="PRS234"/>
      <c r="PRT234"/>
      <c r="PRU234"/>
      <c r="PRV234"/>
      <c r="PRW234"/>
      <c r="PRX234"/>
      <c r="PRY234"/>
      <c r="PRZ234"/>
      <c r="PSA234"/>
      <c r="PSB234"/>
      <c r="PSC234"/>
      <c r="PSD234"/>
      <c r="PSE234"/>
      <c r="PSF234"/>
      <c r="PSG234"/>
      <c r="PSH234"/>
      <c r="PSI234"/>
      <c r="PSJ234"/>
      <c r="PSK234"/>
      <c r="PSL234"/>
      <c r="PSM234"/>
      <c r="PSN234"/>
      <c r="PSO234"/>
      <c r="PSP234"/>
      <c r="PSQ234"/>
      <c r="PSR234"/>
      <c r="PSS234"/>
      <c r="PST234"/>
      <c r="PSU234"/>
      <c r="PSV234"/>
      <c r="PSW234"/>
      <c r="PSX234"/>
      <c r="PSY234"/>
      <c r="PSZ234"/>
      <c r="PTA234"/>
      <c r="PTB234"/>
      <c r="PTC234"/>
      <c r="PTD234"/>
      <c r="PTE234"/>
      <c r="PTF234"/>
      <c r="PTG234"/>
      <c r="PTH234"/>
      <c r="PTI234"/>
      <c r="PTJ234"/>
      <c r="PTK234"/>
      <c r="PTL234"/>
      <c r="PTM234"/>
      <c r="PTN234"/>
      <c r="PTO234"/>
      <c r="PTP234"/>
      <c r="PTQ234"/>
      <c r="PTR234"/>
      <c r="PTS234"/>
      <c r="PTT234"/>
      <c r="PTU234"/>
      <c r="PTV234"/>
      <c r="PTW234"/>
      <c r="PTX234"/>
      <c r="PTY234"/>
      <c r="PTZ234"/>
      <c r="PUA234"/>
      <c r="PUB234"/>
      <c r="PUC234"/>
      <c r="PUD234"/>
      <c r="PUE234"/>
      <c r="PUF234"/>
      <c r="PUG234"/>
      <c r="PUH234"/>
      <c r="PUI234"/>
      <c r="PUJ234"/>
      <c r="PUK234"/>
      <c r="PUL234"/>
      <c r="PUM234"/>
      <c r="PUN234"/>
      <c r="PUO234"/>
      <c r="PUP234"/>
      <c r="PUQ234"/>
      <c r="PUR234"/>
      <c r="PUS234"/>
      <c r="PUT234"/>
      <c r="PUU234"/>
      <c r="PUV234"/>
      <c r="PUW234"/>
      <c r="PUX234"/>
      <c r="PUY234"/>
      <c r="PUZ234"/>
      <c r="PVA234"/>
      <c r="PVB234"/>
      <c r="PVC234"/>
      <c r="PVD234"/>
      <c r="PVE234"/>
      <c r="PVF234"/>
      <c r="PVG234"/>
      <c r="PVH234"/>
      <c r="PVI234"/>
      <c r="PVJ234"/>
      <c r="PVK234"/>
      <c r="PVL234"/>
      <c r="PVM234"/>
      <c r="PVN234"/>
      <c r="PVO234"/>
      <c r="PVP234"/>
      <c r="PVQ234"/>
      <c r="PVR234"/>
      <c r="PVS234"/>
      <c r="PVT234"/>
      <c r="PVU234"/>
      <c r="PVV234"/>
      <c r="PVW234"/>
      <c r="PVX234"/>
      <c r="PVY234"/>
      <c r="PVZ234"/>
      <c r="PWA234"/>
      <c r="PWB234"/>
      <c r="PWC234"/>
      <c r="PWD234"/>
      <c r="PWE234"/>
      <c r="PWF234"/>
      <c r="PWG234"/>
      <c r="PWH234"/>
      <c r="PWI234"/>
      <c r="PWJ234"/>
      <c r="PWK234"/>
      <c r="PWL234"/>
      <c r="PWM234"/>
      <c r="PWN234"/>
      <c r="PWO234"/>
      <c r="PWP234"/>
      <c r="PWQ234"/>
      <c r="PWR234"/>
      <c r="PWS234"/>
      <c r="PWT234"/>
      <c r="PWU234"/>
      <c r="PWV234"/>
      <c r="PWW234"/>
      <c r="PWX234"/>
      <c r="PWY234"/>
      <c r="PWZ234"/>
      <c r="PXA234"/>
      <c r="PXB234"/>
      <c r="PXC234"/>
      <c r="PXD234"/>
      <c r="PXE234"/>
      <c r="PXF234"/>
      <c r="PXG234"/>
      <c r="PXH234"/>
      <c r="PXI234"/>
      <c r="PXJ234"/>
      <c r="PXK234"/>
      <c r="PXL234"/>
      <c r="PXM234"/>
      <c r="PXN234"/>
      <c r="PXO234"/>
      <c r="PXP234"/>
      <c r="PXQ234"/>
      <c r="PXR234"/>
      <c r="PXS234"/>
      <c r="PXT234"/>
      <c r="PXU234"/>
      <c r="PXV234"/>
      <c r="PXW234"/>
      <c r="PXX234"/>
      <c r="PXY234"/>
      <c r="PXZ234"/>
      <c r="PYA234"/>
      <c r="PYB234"/>
      <c r="PYC234"/>
      <c r="PYD234"/>
      <c r="PYE234"/>
      <c r="PYF234"/>
      <c r="PYG234"/>
      <c r="PYH234"/>
      <c r="PYI234"/>
      <c r="PYJ234"/>
      <c r="PYK234"/>
      <c r="PYL234"/>
      <c r="PYM234"/>
      <c r="PYN234"/>
      <c r="PYO234"/>
      <c r="PYP234"/>
      <c r="PYQ234"/>
      <c r="PYR234"/>
      <c r="PYS234"/>
      <c r="PYT234"/>
      <c r="PYU234"/>
      <c r="PYV234"/>
      <c r="PYW234"/>
      <c r="PYX234"/>
      <c r="PYY234"/>
      <c r="PYZ234"/>
      <c r="PZA234"/>
      <c r="PZB234"/>
      <c r="PZC234"/>
      <c r="PZD234"/>
      <c r="PZE234"/>
      <c r="PZF234"/>
      <c r="PZG234"/>
      <c r="PZH234"/>
      <c r="PZI234"/>
      <c r="PZJ234"/>
      <c r="PZK234"/>
      <c r="PZL234"/>
      <c r="PZM234"/>
      <c r="PZN234"/>
      <c r="PZO234"/>
      <c r="PZP234"/>
      <c r="PZQ234"/>
      <c r="PZR234"/>
      <c r="PZS234"/>
      <c r="PZT234"/>
      <c r="PZU234"/>
      <c r="PZV234"/>
      <c r="PZW234"/>
      <c r="PZX234"/>
      <c r="PZY234"/>
      <c r="PZZ234"/>
      <c r="QAA234"/>
      <c r="QAB234"/>
      <c r="QAC234"/>
      <c r="QAD234"/>
      <c r="QAE234"/>
      <c r="QAF234"/>
      <c r="QAG234"/>
      <c r="QAH234"/>
      <c r="QAI234"/>
      <c r="QAJ234"/>
      <c r="QAK234"/>
      <c r="QAL234"/>
      <c r="QAM234"/>
      <c r="QAN234"/>
      <c r="QAO234"/>
      <c r="QAP234"/>
      <c r="QAQ234"/>
      <c r="QAR234"/>
      <c r="QAS234"/>
      <c r="QAT234"/>
      <c r="QAU234"/>
      <c r="QAV234"/>
      <c r="QAW234"/>
      <c r="QAX234"/>
      <c r="QAY234"/>
      <c r="QAZ234"/>
      <c r="QBA234"/>
      <c r="QBB234"/>
      <c r="QBC234"/>
      <c r="QBD234"/>
      <c r="QBE234"/>
      <c r="QBF234"/>
      <c r="QBG234"/>
      <c r="QBH234"/>
      <c r="QBI234"/>
      <c r="QBJ234"/>
      <c r="QBK234"/>
      <c r="QBL234"/>
      <c r="QBM234"/>
      <c r="QBN234"/>
      <c r="QBO234"/>
      <c r="QBP234"/>
      <c r="QBQ234"/>
      <c r="QBR234"/>
      <c r="QBS234"/>
      <c r="QBT234"/>
      <c r="QBU234"/>
      <c r="QBV234"/>
      <c r="QBW234"/>
      <c r="QBX234"/>
      <c r="QBY234"/>
      <c r="QBZ234"/>
      <c r="QCA234"/>
      <c r="QCB234"/>
      <c r="QCC234"/>
      <c r="QCD234"/>
      <c r="QCE234"/>
      <c r="QCF234"/>
      <c r="QCG234"/>
      <c r="QCH234"/>
      <c r="QCI234"/>
      <c r="QCJ234"/>
      <c r="QCK234"/>
      <c r="QCL234"/>
      <c r="QCM234"/>
      <c r="QCN234"/>
      <c r="QCO234"/>
      <c r="QCP234"/>
      <c r="QCQ234"/>
      <c r="QCR234"/>
      <c r="QCS234"/>
      <c r="QCT234"/>
      <c r="QCU234"/>
      <c r="QCV234"/>
      <c r="QCW234"/>
      <c r="QCX234"/>
      <c r="QCY234"/>
      <c r="QCZ234"/>
      <c r="QDA234"/>
      <c r="QDB234"/>
      <c r="QDC234"/>
      <c r="QDD234"/>
      <c r="QDE234"/>
      <c r="QDF234"/>
      <c r="QDG234"/>
      <c r="QDH234"/>
      <c r="QDI234"/>
      <c r="QDJ234"/>
      <c r="QDK234"/>
      <c r="QDL234"/>
      <c r="QDM234"/>
      <c r="QDN234"/>
      <c r="QDO234"/>
      <c r="QDP234"/>
      <c r="QDQ234"/>
      <c r="QDR234"/>
      <c r="QDS234"/>
      <c r="QDT234"/>
      <c r="QDU234"/>
      <c r="QDV234"/>
      <c r="QDW234"/>
      <c r="QDX234"/>
      <c r="QDY234"/>
      <c r="QDZ234"/>
      <c r="QEA234"/>
      <c r="QEB234"/>
      <c r="QEC234"/>
      <c r="QED234"/>
      <c r="QEE234"/>
      <c r="QEF234"/>
      <c r="QEG234"/>
      <c r="QEH234"/>
      <c r="QEI234"/>
      <c r="QEJ234"/>
      <c r="QEK234"/>
      <c r="QEL234"/>
      <c r="QEM234"/>
      <c r="QEN234"/>
      <c r="QEO234"/>
      <c r="QEP234"/>
      <c r="QEQ234"/>
      <c r="QER234"/>
      <c r="QES234"/>
      <c r="QET234"/>
      <c r="QEU234"/>
      <c r="QEV234"/>
      <c r="QEW234"/>
      <c r="QEX234"/>
      <c r="QEY234"/>
      <c r="QEZ234"/>
      <c r="QFA234"/>
      <c r="QFB234"/>
      <c r="QFC234"/>
      <c r="QFD234"/>
      <c r="QFE234"/>
      <c r="QFF234"/>
      <c r="QFG234"/>
      <c r="QFH234"/>
      <c r="QFI234"/>
      <c r="QFJ234"/>
      <c r="QFK234"/>
      <c r="QFL234"/>
      <c r="QFM234"/>
      <c r="QFN234"/>
      <c r="QFO234"/>
      <c r="QFP234"/>
      <c r="QFQ234"/>
      <c r="QFR234"/>
      <c r="QFS234"/>
      <c r="QFT234"/>
      <c r="QFU234"/>
      <c r="QFV234"/>
      <c r="QFW234"/>
      <c r="QFX234"/>
      <c r="QFY234"/>
      <c r="QFZ234"/>
      <c r="QGA234"/>
      <c r="QGB234"/>
      <c r="QGC234"/>
      <c r="QGD234"/>
      <c r="QGE234"/>
      <c r="QGF234"/>
      <c r="QGG234"/>
      <c r="QGH234"/>
      <c r="QGI234"/>
      <c r="QGJ234"/>
      <c r="QGK234"/>
      <c r="QGL234"/>
      <c r="QGM234"/>
      <c r="QGN234"/>
      <c r="QGO234"/>
      <c r="QGP234"/>
      <c r="QGQ234"/>
      <c r="QGR234"/>
      <c r="QGS234"/>
      <c r="QGT234"/>
      <c r="QGU234"/>
      <c r="QGV234"/>
      <c r="QGW234"/>
      <c r="QGX234"/>
      <c r="QGY234"/>
      <c r="QGZ234"/>
      <c r="QHA234"/>
      <c r="QHB234"/>
      <c r="QHC234"/>
      <c r="QHD234"/>
      <c r="QHE234"/>
      <c r="QHF234"/>
      <c r="QHG234"/>
      <c r="QHH234"/>
      <c r="QHI234"/>
      <c r="QHJ234"/>
      <c r="QHK234"/>
      <c r="QHL234"/>
      <c r="QHM234"/>
      <c r="QHN234"/>
      <c r="QHO234"/>
      <c r="QHP234"/>
      <c r="QHQ234"/>
      <c r="QHR234"/>
      <c r="QHS234"/>
      <c r="QHT234"/>
      <c r="QHU234"/>
      <c r="QHV234"/>
      <c r="QHW234"/>
      <c r="QHX234"/>
      <c r="QHY234"/>
      <c r="QHZ234"/>
      <c r="QIA234"/>
      <c r="QIB234"/>
      <c r="QIC234"/>
      <c r="QID234"/>
      <c r="QIE234"/>
      <c r="QIF234"/>
      <c r="QIG234"/>
      <c r="QIH234"/>
      <c r="QII234"/>
      <c r="QIJ234"/>
      <c r="QIK234"/>
      <c r="QIL234"/>
      <c r="QIM234"/>
      <c r="QIN234"/>
      <c r="QIO234"/>
      <c r="QIP234"/>
      <c r="QIQ234"/>
      <c r="QIR234"/>
      <c r="QIS234"/>
      <c r="QIT234"/>
      <c r="QIU234"/>
      <c r="QIV234"/>
      <c r="QIW234"/>
      <c r="QIX234"/>
      <c r="QIY234"/>
      <c r="QIZ234"/>
      <c r="QJA234"/>
      <c r="QJB234"/>
      <c r="QJC234"/>
      <c r="QJD234"/>
      <c r="QJE234"/>
      <c r="QJF234"/>
      <c r="QJG234"/>
      <c r="QJH234"/>
      <c r="QJI234"/>
      <c r="QJJ234"/>
      <c r="QJK234"/>
      <c r="QJL234"/>
      <c r="QJM234"/>
      <c r="QJN234"/>
      <c r="QJO234"/>
      <c r="QJP234"/>
      <c r="QJQ234"/>
      <c r="QJR234"/>
      <c r="QJS234"/>
      <c r="QJT234"/>
      <c r="QJU234"/>
      <c r="QJV234"/>
      <c r="QJW234"/>
      <c r="QJX234"/>
      <c r="QJY234"/>
      <c r="QJZ234"/>
      <c r="QKA234"/>
      <c r="QKB234"/>
      <c r="QKC234"/>
      <c r="QKD234"/>
      <c r="QKE234"/>
      <c r="QKF234"/>
      <c r="QKG234"/>
      <c r="QKH234"/>
      <c r="QKI234"/>
      <c r="QKJ234"/>
      <c r="QKK234"/>
      <c r="QKL234"/>
      <c r="QKM234"/>
      <c r="QKN234"/>
      <c r="QKO234"/>
      <c r="QKP234"/>
      <c r="QKQ234"/>
      <c r="QKR234"/>
      <c r="QKS234"/>
      <c r="QKT234"/>
      <c r="QKU234"/>
      <c r="QKV234"/>
      <c r="QKW234"/>
      <c r="QKX234"/>
      <c r="QKY234"/>
      <c r="QKZ234"/>
      <c r="QLA234"/>
      <c r="QLB234"/>
      <c r="QLC234"/>
      <c r="QLD234"/>
      <c r="QLE234"/>
      <c r="QLF234"/>
      <c r="QLG234"/>
      <c r="QLH234"/>
      <c r="QLI234"/>
      <c r="QLJ234"/>
      <c r="QLK234"/>
      <c r="QLL234"/>
      <c r="QLM234"/>
      <c r="QLN234"/>
      <c r="QLO234"/>
      <c r="QLP234"/>
      <c r="QLQ234"/>
      <c r="QLR234"/>
      <c r="QLS234"/>
      <c r="QLT234"/>
      <c r="QLU234"/>
      <c r="QLV234"/>
      <c r="QLW234"/>
      <c r="QLX234"/>
      <c r="QLY234"/>
      <c r="QLZ234"/>
      <c r="QMA234"/>
      <c r="QMB234"/>
      <c r="QMC234"/>
      <c r="QMD234"/>
      <c r="QME234"/>
      <c r="QMF234"/>
      <c r="QMG234"/>
      <c r="QMH234"/>
      <c r="QMI234"/>
      <c r="QMJ234"/>
      <c r="QMK234"/>
      <c r="QML234"/>
      <c r="QMM234"/>
      <c r="QMN234"/>
      <c r="QMO234"/>
      <c r="QMP234"/>
      <c r="QMQ234"/>
      <c r="QMR234"/>
      <c r="QMS234"/>
      <c r="QMT234"/>
      <c r="QMU234"/>
      <c r="QMV234"/>
      <c r="QMW234"/>
      <c r="QMX234"/>
      <c r="QMY234"/>
      <c r="QMZ234"/>
      <c r="QNA234"/>
      <c r="QNB234"/>
      <c r="QNC234"/>
      <c r="QND234"/>
      <c r="QNE234"/>
      <c r="QNF234"/>
      <c r="QNG234"/>
      <c r="QNH234"/>
      <c r="QNI234"/>
      <c r="QNJ234"/>
      <c r="QNK234"/>
      <c r="QNL234"/>
      <c r="QNM234"/>
      <c r="QNN234"/>
      <c r="QNO234"/>
      <c r="QNP234"/>
      <c r="QNQ234"/>
      <c r="QNR234"/>
      <c r="QNS234"/>
      <c r="QNT234"/>
      <c r="QNU234"/>
      <c r="QNV234"/>
      <c r="QNW234"/>
      <c r="QNX234"/>
      <c r="QNY234"/>
      <c r="QNZ234"/>
      <c r="QOA234"/>
      <c r="QOB234"/>
      <c r="QOC234"/>
      <c r="QOD234"/>
      <c r="QOE234"/>
      <c r="QOF234"/>
      <c r="QOG234"/>
      <c r="QOH234"/>
      <c r="QOI234"/>
      <c r="QOJ234"/>
      <c r="QOK234"/>
      <c r="QOL234"/>
      <c r="QOM234"/>
      <c r="QON234"/>
      <c r="QOO234"/>
      <c r="QOP234"/>
      <c r="QOQ234"/>
      <c r="QOR234"/>
      <c r="QOS234"/>
      <c r="QOT234"/>
      <c r="QOU234"/>
      <c r="QOV234"/>
      <c r="QOW234"/>
      <c r="QOX234"/>
      <c r="QOY234"/>
      <c r="QOZ234"/>
      <c r="QPA234"/>
      <c r="QPB234"/>
      <c r="QPC234"/>
      <c r="QPD234"/>
      <c r="QPE234"/>
      <c r="QPF234"/>
      <c r="QPG234"/>
      <c r="QPH234"/>
      <c r="QPI234"/>
      <c r="QPJ234"/>
      <c r="QPK234"/>
      <c r="QPL234"/>
      <c r="QPM234"/>
      <c r="QPN234"/>
      <c r="QPO234"/>
      <c r="QPP234"/>
      <c r="QPQ234"/>
      <c r="QPR234"/>
      <c r="QPS234"/>
      <c r="QPT234"/>
      <c r="QPU234"/>
      <c r="QPV234"/>
      <c r="QPW234"/>
      <c r="QPX234"/>
      <c r="QPY234"/>
      <c r="QPZ234"/>
      <c r="QQA234"/>
      <c r="QQB234"/>
      <c r="QQC234"/>
      <c r="QQD234"/>
      <c r="QQE234"/>
      <c r="QQF234"/>
      <c r="QQG234"/>
      <c r="QQH234"/>
      <c r="QQI234"/>
      <c r="QQJ234"/>
      <c r="QQK234"/>
      <c r="QQL234"/>
      <c r="QQM234"/>
      <c r="QQN234"/>
      <c r="QQO234"/>
      <c r="QQP234"/>
      <c r="QQQ234"/>
      <c r="QQR234"/>
      <c r="QQS234"/>
      <c r="QQT234"/>
      <c r="QQU234"/>
      <c r="QQV234"/>
      <c r="QQW234"/>
      <c r="QQX234"/>
      <c r="QQY234"/>
      <c r="QQZ234"/>
      <c r="QRA234"/>
      <c r="QRB234"/>
      <c r="QRC234"/>
      <c r="QRD234"/>
      <c r="QRE234"/>
      <c r="QRF234"/>
      <c r="QRG234"/>
      <c r="QRH234"/>
      <c r="QRI234"/>
      <c r="QRJ234"/>
      <c r="QRK234"/>
      <c r="QRL234"/>
      <c r="QRM234"/>
      <c r="QRN234"/>
      <c r="QRO234"/>
      <c r="QRP234"/>
      <c r="QRQ234"/>
      <c r="QRR234"/>
      <c r="QRS234"/>
      <c r="QRT234"/>
      <c r="QRU234"/>
      <c r="QRV234"/>
      <c r="QRW234"/>
      <c r="QRX234"/>
      <c r="QRY234"/>
      <c r="QRZ234"/>
      <c r="QSA234"/>
      <c r="QSB234"/>
      <c r="QSC234"/>
      <c r="QSD234"/>
      <c r="QSE234"/>
      <c r="QSF234"/>
      <c r="QSG234"/>
      <c r="QSH234"/>
      <c r="QSI234"/>
      <c r="QSJ234"/>
      <c r="QSK234"/>
      <c r="QSL234"/>
      <c r="QSM234"/>
      <c r="QSN234"/>
      <c r="QSO234"/>
      <c r="QSP234"/>
      <c r="QSQ234"/>
      <c r="QSR234"/>
      <c r="QSS234"/>
      <c r="QST234"/>
      <c r="QSU234"/>
      <c r="QSV234"/>
      <c r="QSW234"/>
      <c r="QSX234"/>
      <c r="QSY234"/>
      <c r="QSZ234"/>
      <c r="QTA234"/>
      <c r="QTB234"/>
      <c r="QTC234"/>
      <c r="QTD234"/>
      <c r="QTE234"/>
      <c r="QTF234"/>
      <c r="QTG234"/>
      <c r="QTH234"/>
      <c r="QTI234"/>
      <c r="QTJ234"/>
      <c r="QTK234"/>
      <c r="QTL234"/>
      <c r="QTM234"/>
      <c r="QTN234"/>
      <c r="QTO234"/>
      <c r="QTP234"/>
      <c r="QTQ234"/>
      <c r="QTR234"/>
      <c r="QTS234"/>
      <c r="QTT234"/>
      <c r="QTU234"/>
      <c r="QTV234"/>
      <c r="QTW234"/>
      <c r="QTX234"/>
      <c r="QTY234"/>
      <c r="QTZ234"/>
      <c r="QUA234"/>
      <c r="QUB234"/>
      <c r="QUC234"/>
      <c r="QUD234"/>
      <c r="QUE234"/>
      <c r="QUF234"/>
      <c r="QUG234"/>
      <c r="QUH234"/>
      <c r="QUI234"/>
      <c r="QUJ234"/>
      <c r="QUK234"/>
      <c r="QUL234"/>
      <c r="QUM234"/>
      <c r="QUN234"/>
      <c r="QUO234"/>
      <c r="QUP234"/>
      <c r="QUQ234"/>
      <c r="QUR234"/>
      <c r="QUS234"/>
      <c r="QUT234"/>
      <c r="QUU234"/>
      <c r="QUV234"/>
      <c r="QUW234"/>
      <c r="QUX234"/>
      <c r="QUY234"/>
      <c r="QUZ234"/>
      <c r="QVA234"/>
      <c r="QVB234"/>
      <c r="QVC234"/>
      <c r="QVD234"/>
      <c r="QVE234"/>
      <c r="QVF234"/>
      <c r="QVG234"/>
      <c r="QVH234"/>
      <c r="QVI234"/>
      <c r="QVJ234"/>
      <c r="QVK234"/>
      <c r="QVL234"/>
      <c r="QVM234"/>
      <c r="QVN234"/>
      <c r="QVO234"/>
      <c r="QVP234"/>
      <c r="QVQ234"/>
      <c r="QVR234"/>
      <c r="QVS234"/>
      <c r="QVT234"/>
      <c r="QVU234"/>
      <c r="QVV234"/>
      <c r="QVW234"/>
      <c r="QVX234"/>
      <c r="QVY234"/>
      <c r="QVZ234"/>
      <c r="QWA234"/>
      <c r="QWB234"/>
      <c r="QWC234"/>
      <c r="QWD234"/>
      <c r="QWE234"/>
      <c r="QWF234"/>
      <c r="QWG234"/>
      <c r="QWH234"/>
      <c r="QWI234"/>
      <c r="QWJ234"/>
      <c r="QWK234"/>
      <c r="QWL234"/>
      <c r="QWM234"/>
      <c r="QWN234"/>
      <c r="QWO234"/>
      <c r="QWP234"/>
      <c r="QWQ234"/>
      <c r="QWR234"/>
      <c r="QWS234"/>
      <c r="QWT234"/>
      <c r="QWU234"/>
      <c r="QWV234"/>
      <c r="QWW234"/>
      <c r="QWX234"/>
      <c r="QWY234"/>
      <c r="QWZ234"/>
      <c r="QXA234"/>
      <c r="QXB234"/>
      <c r="QXC234"/>
      <c r="QXD234"/>
      <c r="QXE234"/>
      <c r="QXF234"/>
      <c r="QXG234"/>
      <c r="QXH234"/>
      <c r="QXI234"/>
      <c r="QXJ234"/>
      <c r="QXK234"/>
      <c r="QXL234"/>
      <c r="QXM234"/>
      <c r="QXN234"/>
      <c r="QXO234"/>
      <c r="QXP234"/>
      <c r="QXQ234"/>
      <c r="QXR234"/>
      <c r="QXS234"/>
      <c r="QXT234"/>
      <c r="QXU234"/>
      <c r="QXV234"/>
      <c r="QXW234"/>
      <c r="QXX234"/>
      <c r="QXY234"/>
      <c r="QXZ234"/>
      <c r="QYA234"/>
      <c r="QYB234"/>
      <c r="QYC234"/>
      <c r="QYD234"/>
      <c r="QYE234"/>
      <c r="QYF234"/>
      <c r="QYG234"/>
      <c r="QYH234"/>
      <c r="QYI234"/>
      <c r="QYJ234"/>
      <c r="QYK234"/>
      <c r="QYL234"/>
      <c r="QYM234"/>
      <c r="QYN234"/>
      <c r="QYO234"/>
      <c r="QYP234"/>
      <c r="QYQ234"/>
      <c r="QYR234"/>
      <c r="QYS234"/>
      <c r="QYT234"/>
      <c r="QYU234"/>
      <c r="QYV234"/>
      <c r="QYW234"/>
      <c r="QYX234"/>
      <c r="QYY234"/>
      <c r="QYZ234"/>
      <c r="QZA234"/>
      <c r="QZB234"/>
      <c r="QZC234"/>
      <c r="QZD234"/>
      <c r="QZE234"/>
      <c r="QZF234"/>
      <c r="QZG234"/>
      <c r="QZH234"/>
      <c r="QZI234"/>
      <c r="QZJ234"/>
      <c r="QZK234"/>
      <c r="QZL234"/>
      <c r="QZM234"/>
      <c r="QZN234"/>
      <c r="QZO234"/>
      <c r="QZP234"/>
      <c r="QZQ234"/>
      <c r="QZR234"/>
      <c r="QZS234"/>
      <c r="QZT234"/>
      <c r="QZU234"/>
      <c r="QZV234"/>
      <c r="QZW234"/>
      <c r="QZX234"/>
      <c r="QZY234"/>
      <c r="QZZ234"/>
      <c r="RAA234"/>
      <c r="RAB234"/>
      <c r="RAC234"/>
      <c r="RAD234"/>
      <c r="RAE234"/>
      <c r="RAF234"/>
      <c r="RAG234"/>
      <c r="RAH234"/>
      <c r="RAI234"/>
      <c r="RAJ234"/>
      <c r="RAK234"/>
      <c r="RAL234"/>
      <c r="RAM234"/>
      <c r="RAN234"/>
      <c r="RAO234"/>
      <c r="RAP234"/>
      <c r="RAQ234"/>
      <c r="RAR234"/>
      <c r="RAS234"/>
      <c r="RAT234"/>
      <c r="RAU234"/>
      <c r="RAV234"/>
      <c r="RAW234"/>
      <c r="RAX234"/>
      <c r="RAY234"/>
      <c r="RAZ234"/>
      <c r="RBA234"/>
      <c r="RBB234"/>
      <c r="RBC234"/>
      <c r="RBD234"/>
      <c r="RBE234"/>
      <c r="RBF234"/>
      <c r="RBG234"/>
      <c r="RBH234"/>
      <c r="RBI234"/>
      <c r="RBJ234"/>
      <c r="RBK234"/>
      <c r="RBL234"/>
      <c r="RBM234"/>
      <c r="RBN234"/>
      <c r="RBO234"/>
      <c r="RBP234"/>
      <c r="RBQ234"/>
      <c r="RBR234"/>
      <c r="RBS234"/>
      <c r="RBT234"/>
      <c r="RBU234"/>
      <c r="RBV234"/>
      <c r="RBW234"/>
      <c r="RBX234"/>
      <c r="RBY234"/>
      <c r="RBZ234"/>
      <c r="RCA234"/>
      <c r="RCB234"/>
      <c r="RCC234"/>
      <c r="RCD234"/>
      <c r="RCE234"/>
      <c r="RCF234"/>
      <c r="RCG234"/>
      <c r="RCH234"/>
      <c r="RCI234"/>
      <c r="RCJ234"/>
      <c r="RCK234"/>
      <c r="RCL234"/>
      <c r="RCM234"/>
      <c r="RCN234"/>
      <c r="RCO234"/>
      <c r="RCP234"/>
      <c r="RCQ234"/>
      <c r="RCR234"/>
      <c r="RCS234"/>
      <c r="RCT234"/>
      <c r="RCU234"/>
      <c r="RCV234"/>
      <c r="RCW234"/>
      <c r="RCX234"/>
      <c r="RCY234"/>
      <c r="RCZ234"/>
      <c r="RDA234"/>
      <c r="RDB234"/>
      <c r="RDC234"/>
      <c r="RDD234"/>
      <c r="RDE234"/>
      <c r="RDF234"/>
      <c r="RDG234"/>
      <c r="RDH234"/>
      <c r="RDI234"/>
      <c r="RDJ234"/>
      <c r="RDK234"/>
      <c r="RDL234"/>
      <c r="RDM234"/>
      <c r="RDN234"/>
      <c r="RDO234"/>
      <c r="RDP234"/>
      <c r="RDQ234"/>
      <c r="RDR234"/>
      <c r="RDS234"/>
      <c r="RDT234"/>
      <c r="RDU234"/>
      <c r="RDV234"/>
      <c r="RDW234"/>
      <c r="RDX234"/>
      <c r="RDY234"/>
      <c r="RDZ234"/>
      <c r="REA234"/>
      <c r="REB234"/>
      <c r="REC234"/>
      <c r="RED234"/>
      <c r="REE234"/>
      <c r="REF234"/>
      <c r="REG234"/>
      <c r="REH234"/>
      <c r="REI234"/>
      <c r="REJ234"/>
      <c r="REK234"/>
      <c r="REL234"/>
      <c r="REM234"/>
      <c r="REN234"/>
      <c r="REO234"/>
      <c r="REP234"/>
      <c r="REQ234"/>
      <c r="RER234"/>
      <c r="RES234"/>
      <c r="RET234"/>
      <c r="REU234"/>
      <c r="REV234"/>
      <c r="REW234"/>
      <c r="REX234"/>
      <c r="REY234"/>
      <c r="REZ234"/>
      <c r="RFA234"/>
      <c r="RFB234"/>
      <c r="RFC234"/>
      <c r="RFD234"/>
      <c r="RFE234"/>
      <c r="RFF234"/>
      <c r="RFG234"/>
      <c r="RFH234"/>
      <c r="RFI234"/>
      <c r="RFJ234"/>
      <c r="RFK234"/>
      <c r="RFL234"/>
      <c r="RFM234"/>
      <c r="RFN234"/>
      <c r="RFO234"/>
      <c r="RFP234"/>
      <c r="RFQ234"/>
      <c r="RFR234"/>
      <c r="RFS234"/>
      <c r="RFT234"/>
      <c r="RFU234"/>
      <c r="RFV234"/>
      <c r="RFW234"/>
      <c r="RFX234"/>
      <c r="RFY234"/>
      <c r="RFZ234"/>
      <c r="RGA234"/>
      <c r="RGB234"/>
      <c r="RGC234"/>
      <c r="RGD234"/>
      <c r="RGE234"/>
      <c r="RGF234"/>
      <c r="RGG234"/>
      <c r="RGH234"/>
      <c r="RGI234"/>
      <c r="RGJ234"/>
      <c r="RGK234"/>
      <c r="RGL234"/>
      <c r="RGM234"/>
      <c r="RGN234"/>
      <c r="RGO234"/>
      <c r="RGP234"/>
      <c r="RGQ234"/>
      <c r="RGR234"/>
      <c r="RGS234"/>
      <c r="RGT234"/>
      <c r="RGU234"/>
      <c r="RGV234"/>
      <c r="RGW234"/>
      <c r="RGX234"/>
      <c r="RGY234"/>
      <c r="RGZ234"/>
      <c r="RHA234"/>
      <c r="RHB234"/>
      <c r="RHC234"/>
      <c r="RHD234"/>
      <c r="RHE234"/>
      <c r="RHF234"/>
      <c r="RHG234"/>
      <c r="RHH234"/>
      <c r="RHI234"/>
      <c r="RHJ234"/>
      <c r="RHK234"/>
      <c r="RHL234"/>
      <c r="RHM234"/>
      <c r="RHN234"/>
      <c r="RHO234"/>
      <c r="RHP234"/>
      <c r="RHQ234"/>
      <c r="RHR234"/>
      <c r="RHS234"/>
      <c r="RHT234"/>
      <c r="RHU234"/>
      <c r="RHV234"/>
      <c r="RHW234"/>
      <c r="RHX234"/>
      <c r="RHY234"/>
      <c r="RHZ234"/>
      <c r="RIA234"/>
      <c r="RIB234"/>
      <c r="RIC234"/>
      <c r="RID234"/>
      <c r="RIE234"/>
      <c r="RIF234"/>
      <c r="RIG234"/>
      <c r="RIH234"/>
      <c r="RII234"/>
      <c r="RIJ234"/>
      <c r="RIK234"/>
      <c r="RIL234"/>
      <c r="RIM234"/>
      <c r="RIN234"/>
      <c r="RIO234"/>
      <c r="RIP234"/>
      <c r="RIQ234"/>
      <c r="RIR234"/>
      <c r="RIS234"/>
      <c r="RIT234"/>
      <c r="RIU234"/>
      <c r="RIV234"/>
      <c r="RIW234"/>
      <c r="RIX234"/>
      <c r="RIY234"/>
      <c r="RIZ234"/>
      <c r="RJA234"/>
      <c r="RJB234"/>
      <c r="RJC234"/>
      <c r="RJD234"/>
      <c r="RJE234"/>
      <c r="RJF234"/>
      <c r="RJG234"/>
      <c r="RJH234"/>
      <c r="RJI234"/>
      <c r="RJJ234"/>
      <c r="RJK234"/>
      <c r="RJL234"/>
      <c r="RJM234"/>
      <c r="RJN234"/>
      <c r="RJO234"/>
      <c r="RJP234"/>
      <c r="RJQ234"/>
      <c r="RJR234"/>
      <c r="RJS234"/>
      <c r="RJT234"/>
      <c r="RJU234"/>
      <c r="RJV234"/>
      <c r="RJW234"/>
      <c r="RJX234"/>
      <c r="RJY234"/>
      <c r="RJZ234"/>
      <c r="RKA234"/>
      <c r="RKB234"/>
      <c r="RKC234"/>
      <c r="RKD234"/>
      <c r="RKE234"/>
      <c r="RKF234"/>
      <c r="RKG234"/>
      <c r="RKH234"/>
      <c r="RKI234"/>
      <c r="RKJ234"/>
      <c r="RKK234"/>
      <c r="RKL234"/>
      <c r="RKM234"/>
      <c r="RKN234"/>
      <c r="RKO234"/>
      <c r="RKP234"/>
      <c r="RKQ234"/>
      <c r="RKR234"/>
      <c r="RKS234"/>
      <c r="RKT234"/>
      <c r="RKU234"/>
      <c r="RKV234"/>
      <c r="RKW234"/>
      <c r="RKX234"/>
      <c r="RKY234"/>
      <c r="RKZ234"/>
      <c r="RLA234"/>
      <c r="RLB234"/>
      <c r="RLC234"/>
      <c r="RLD234"/>
      <c r="RLE234"/>
      <c r="RLF234"/>
      <c r="RLG234"/>
      <c r="RLH234"/>
      <c r="RLI234"/>
      <c r="RLJ234"/>
      <c r="RLK234"/>
      <c r="RLL234"/>
      <c r="RLM234"/>
      <c r="RLN234"/>
      <c r="RLO234"/>
      <c r="RLP234"/>
      <c r="RLQ234"/>
      <c r="RLR234"/>
      <c r="RLS234"/>
      <c r="RLT234"/>
      <c r="RLU234"/>
      <c r="RLV234"/>
      <c r="RLW234"/>
      <c r="RLX234"/>
      <c r="RLY234"/>
      <c r="RLZ234"/>
      <c r="RMA234"/>
      <c r="RMB234"/>
      <c r="RMC234"/>
      <c r="RMD234"/>
      <c r="RME234"/>
      <c r="RMF234"/>
      <c r="RMG234"/>
      <c r="RMH234"/>
      <c r="RMI234"/>
      <c r="RMJ234"/>
      <c r="RMK234"/>
      <c r="RML234"/>
      <c r="RMM234"/>
      <c r="RMN234"/>
      <c r="RMO234"/>
      <c r="RMP234"/>
      <c r="RMQ234"/>
      <c r="RMR234"/>
      <c r="RMS234"/>
      <c r="RMT234"/>
      <c r="RMU234"/>
      <c r="RMV234"/>
      <c r="RMW234"/>
      <c r="RMX234"/>
      <c r="RMY234"/>
      <c r="RMZ234"/>
      <c r="RNA234"/>
      <c r="RNB234"/>
      <c r="RNC234"/>
      <c r="RND234"/>
      <c r="RNE234"/>
      <c r="RNF234"/>
      <c r="RNG234"/>
      <c r="RNH234"/>
      <c r="RNI234"/>
      <c r="RNJ234"/>
      <c r="RNK234"/>
      <c r="RNL234"/>
      <c r="RNM234"/>
      <c r="RNN234"/>
      <c r="RNO234"/>
      <c r="RNP234"/>
      <c r="RNQ234"/>
      <c r="RNR234"/>
      <c r="RNS234"/>
      <c r="RNT234"/>
      <c r="RNU234"/>
      <c r="RNV234"/>
      <c r="RNW234"/>
      <c r="RNX234"/>
      <c r="RNY234"/>
      <c r="RNZ234"/>
      <c r="ROA234"/>
      <c r="ROB234"/>
      <c r="ROC234"/>
      <c r="ROD234"/>
      <c r="ROE234"/>
      <c r="ROF234"/>
      <c r="ROG234"/>
      <c r="ROH234"/>
      <c r="ROI234"/>
      <c r="ROJ234"/>
      <c r="ROK234"/>
      <c r="ROL234"/>
      <c r="ROM234"/>
      <c r="RON234"/>
      <c r="ROO234"/>
      <c r="ROP234"/>
      <c r="ROQ234"/>
      <c r="ROR234"/>
      <c r="ROS234"/>
      <c r="ROT234"/>
      <c r="ROU234"/>
      <c r="ROV234"/>
      <c r="ROW234"/>
      <c r="ROX234"/>
      <c r="ROY234"/>
      <c r="ROZ234"/>
      <c r="RPA234"/>
      <c r="RPB234"/>
      <c r="RPC234"/>
      <c r="RPD234"/>
      <c r="RPE234"/>
      <c r="RPF234"/>
      <c r="RPG234"/>
      <c r="RPH234"/>
      <c r="RPI234"/>
      <c r="RPJ234"/>
      <c r="RPK234"/>
      <c r="RPL234"/>
      <c r="RPM234"/>
      <c r="RPN234"/>
      <c r="RPO234"/>
      <c r="RPP234"/>
      <c r="RPQ234"/>
      <c r="RPR234"/>
      <c r="RPS234"/>
      <c r="RPT234"/>
      <c r="RPU234"/>
      <c r="RPV234"/>
      <c r="RPW234"/>
      <c r="RPX234"/>
      <c r="RPY234"/>
      <c r="RPZ234"/>
      <c r="RQA234"/>
      <c r="RQB234"/>
      <c r="RQC234"/>
      <c r="RQD234"/>
      <c r="RQE234"/>
      <c r="RQF234"/>
      <c r="RQG234"/>
      <c r="RQH234"/>
      <c r="RQI234"/>
      <c r="RQJ234"/>
      <c r="RQK234"/>
      <c r="RQL234"/>
      <c r="RQM234"/>
      <c r="RQN234"/>
      <c r="RQO234"/>
      <c r="RQP234"/>
      <c r="RQQ234"/>
      <c r="RQR234"/>
      <c r="RQS234"/>
      <c r="RQT234"/>
      <c r="RQU234"/>
      <c r="RQV234"/>
      <c r="RQW234"/>
      <c r="RQX234"/>
      <c r="RQY234"/>
      <c r="RQZ234"/>
      <c r="RRA234"/>
      <c r="RRB234"/>
      <c r="RRC234"/>
      <c r="RRD234"/>
      <c r="RRE234"/>
      <c r="RRF234"/>
      <c r="RRG234"/>
      <c r="RRH234"/>
      <c r="RRI234"/>
      <c r="RRJ234"/>
      <c r="RRK234"/>
      <c r="RRL234"/>
      <c r="RRM234"/>
      <c r="RRN234"/>
      <c r="RRO234"/>
      <c r="RRP234"/>
      <c r="RRQ234"/>
      <c r="RRR234"/>
      <c r="RRS234"/>
      <c r="RRT234"/>
      <c r="RRU234"/>
      <c r="RRV234"/>
      <c r="RRW234"/>
      <c r="RRX234"/>
      <c r="RRY234"/>
      <c r="RRZ234"/>
      <c r="RSA234"/>
      <c r="RSB234"/>
      <c r="RSC234"/>
      <c r="RSD234"/>
      <c r="RSE234"/>
      <c r="RSF234"/>
      <c r="RSG234"/>
      <c r="RSH234"/>
      <c r="RSI234"/>
      <c r="RSJ234"/>
      <c r="RSK234"/>
      <c r="RSL234"/>
      <c r="RSM234"/>
      <c r="RSN234"/>
      <c r="RSO234"/>
      <c r="RSP234"/>
      <c r="RSQ234"/>
      <c r="RSR234"/>
      <c r="RSS234"/>
      <c r="RST234"/>
      <c r="RSU234"/>
      <c r="RSV234"/>
      <c r="RSW234"/>
      <c r="RSX234"/>
      <c r="RSY234"/>
      <c r="RSZ234"/>
      <c r="RTA234"/>
      <c r="RTB234"/>
      <c r="RTC234"/>
      <c r="RTD234"/>
      <c r="RTE234"/>
      <c r="RTF234"/>
      <c r="RTG234"/>
      <c r="RTH234"/>
      <c r="RTI234"/>
      <c r="RTJ234"/>
      <c r="RTK234"/>
      <c r="RTL234"/>
      <c r="RTM234"/>
      <c r="RTN234"/>
      <c r="RTO234"/>
      <c r="RTP234"/>
      <c r="RTQ234"/>
      <c r="RTR234"/>
      <c r="RTS234"/>
      <c r="RTT234"/>
      <c r="RTU234"/>
      <c r="RTV234"/>
      <c r="RTW234"/>
      <c r="RTX234"/>
      <c r="RTY234"/>
      <c r="RTZ234"/>
      <c r="RUA234"/>
      <c r="RUB234"/>
      <c r="RUC234"/>
      <c r="RUD234"/>
      <c r="RUE234"/>
      <c r="RUF234"/>
      <c r="RUG234"/>
      <c r="RUH234"/>
      <c r="RUI234"/>
      <c r="RUJ234"/>
      <c r="RUK234"/>
      <c r="RUL234"/>
      <c r="RUM234"/>
      <c r="RUN234"/>
      <c r="RUO234"/>
      <c r="RUP234"/>
      <c r="RUQ234"/>
      <c r="RUR234"/>
      <c r="RUS234"/>
      <c r="RUT234"/>
      <c r="RUU234"/>
      <c r="RUV234"/>
      <c r="RUW234"/>
      <c r="RUX234"/>
      <c r="RUY234"/>
      <c r="RUZ234"/>
      <c r="RVA234"/>
      <c r="RVB234"/>
      <c r="RVC234"/>
      <c r="RVD234"/>
      <c r="RVE234"/>
      <c r="RVF234"/>
      <c r="RVG234"/>
      <c r="RVH234"/>
      <c r="RVI234"/>
      <c r="RVJ234"/>
      <c r="RVK234"/>
      <c r="RVL234"/>
      <c r="RVM234"/>
      <c r="RVN234"/>
      <c r="RVO234"/>
      <c r="RVP234"/>
      <c r="RVQ234"/>
      <c r="RVR234"/>
      <c r="RVS234"/>
      <c r="RVT234"/>
      <c r="RVU234"/>
      <c r="RVV234"/>
      <c r="RVW234"/>
      <c r="RVX234"/>
      <c r="RVY234"/>
      <c r="RVZ234"/>
      <c r="RWA234"/>
      <c r="RWB234"/>
      <c r="RWC234"/>
      <c r="RWD234"/>
      <c r="RWE234"/>
      <c r="RWF234"/>
      <c r="RWG234"/>
      <c r="RWH234"/>
      <c r="RWI234"/>
      <c r="RWJ234"/>
      <c r="RWK234"/>
      <c r="RWL234"/>
      <c r="RWM234"/>
      <c r="RWN234"/>
      <c r="RWO234"/>
      <c r="RWP234"/>
      <c r="RWQ234"/>
      <c r="RWR234"/>
      <c r="RWS234"/>
      <c r="RWT234"/>
      <c r="RWU234"/>
      <c r="RWV234"/>
      <c r="RWW234"/>
      <c r="RWX234"/>
      <c r="RWY234"/>
      <c r="RWZ234"/>
      <c r="RXA234"/>
      <c r="RXB234"/>
      <c r="RXC234"/>
      <c r="RXD234"/>
      <c r="RXE234"/>
      <c r="RXF234"/>
      <c r="RXG234"/>
      <c r="RXH234"/>
      <c r="RXI234"/>
      <c r="RXJ234"/>
      <c r="RXK234"/>
      <c r="RXL234"/>
      <c r="RXM234"/>
      <c r="RXN234"/>
      <c r="RXO234"/>
      <c r="RXP234"/>
      <c r="RXQ234"/>
      <c r="RXR234"/>
      <c r="RXS234"/>
      <c r="RXT234"/>
      <c r="RXU234"/>
      <c r="RXV234"/>
      <c r="RXW234"/>
      <c r="RXX234"/>
      <c r="RXY234"/>
      <c r="RXZ234"/>
      <c r="RYA234"/>
      <c r="RYB234"/>
      <c r="RYC234"/>
      <c r="RYD234"/>
      <c r="RYE234"/>
      <c r="RYF234"/>
      <c r="RYG234"/>
      <c r="RYH234"/>
      <c r="RYI234"/>
      <c r="RYJ234"/>
      <c r="RYK234"/>
      <c r="RYL234"/>
      <c r="RYM234"/>
      <c r="RYN234"/>
      <c r="RYO234"/>
      <c r="RYP234"/>
      <c r="RYQ234"/>
      <c r="RYR234"/>
      <c r="RYS234"/>
      <c r="RYT234"/>
      <c r="RYU234"/>
      <c r="RYV234"/>
      <c r="RYW234"/>
      <c r="RYX234"/>
      <c r="RYY234"/>
      <c r="RYZ234"/>
      <c r="RZA234"/>
      <c r="RZB234"/>
      <c r="RZC234"/>
      <c r="RZD234"/>
      <c r="RZE234"/>
      <c r="RZF234"/>
      <c r="RZG234"/>
      <c r="RZH234"/>
      <c r="RZI234"/>
      <c r="RZJ234"/>
      <c r="RZK234"/>
      <c r="RZL234"/>
      <c r="RZM234"/>
      <c r="RZN234"/>
      <c r="RZO234"/>
      <c r="RZP234"/>
      <c r="RZQ234"/>
      <c r="RZR234"/>
      <c r="RZS234"/>
      <c r="RZT234"/>
      <c r="RZU234"/>
      <c r="RZV234"/>
      <c r="RZW234"/>
      <c r="RZX234"/>
      <c r="RZY234"/>
      <c r="RZZ234"/>
      <c r="SAA234"/>
      <c r="SAB234"/>
      <c r="SAC234"/>
      <c r="SAD234"/>
      <c r="SAE234"/>
      <c r="SAF234"/>
      <c r="SAG234"/>
      <c r="SAH234"/>
      <c r="SAI234"/>
      <c r="SAJ234"/>
      <c r="SAK234"/>
      <c r="SAL234"/>
      <c r="SAM234"/>
      <c r="SAN234"/>
      <c r="SAO234"/>
      <c r="SAP234"/>
      <c r="SAQ234"/>
      <c r="SAR234"/>
      <c r="SAS234"/>
      <c r="SAT234"/>
      <c r="SAU234"/>
      <c r="SAV234"/>
      <c r="SAW234"/>
      <c r="SAX234"/>
      <c r="SAY234"/>
      <c r="SAZ234"/>
      <c r="SBA234"/>
      <c r="SBB234"/>
      <c r="SBC234"/>
      <c r="SBD234"/>
      <c r="SBE234"/>
      <c r="SBF234"/>
      <c r="SBG234"/>
      <c r="SBH234"/>
      <c r="SBI234"/>
      <c r="SBJ234"/>
      <c r="SBK234"/>
      <c r="SBL234"/>
      <c r="SBM234"/>
      <c r="SBN234"/>
      <c r="SBO234"/>
      <c r="SBP234"/>
      <c r="SBQ234"/>
      <c r="SBR234"/>
      <c r="SBS234"/>
      <c r="SBT234"/>
      <c r="SBU234"/>
      <c r="SBV234"/>
      <c r="SBW234"/>
      <c r="SBX234"/>
      <c r="SBY234"/>
      <c r="SBZ234"/>
      <c r="SCA234"/>
      <c r="SCB234"/>
      <c r="SCC234"/>
      <c r="SCD234"/>
      <c r="SCE234"/>
      <c r="SCF234"/>
      <c r="SCG234"/>
      <c r="SCH234"/>
      <c r="SCI234"/>
      <c r="SCJ234"/>
      <c r="SCK234"/>
      <c r="SCL234"/>
      <c r="SCM234"/>
      <c r="SCN234"/>
      <c r="SCO234"/>
      <c r="SCP234"/>
      <c r="SCQ234"/>
      <c r="SCR234"/>
      <c r="SCS234"/>
      <c r="SCT234"/>
      <c r="SCU234"/>
      <c r="SCV234"/>
      <c r="SCW234"/>
      <c r="SCX234"/>
      <c r="SCY234"/>
      <c r="SCZ234"/>
      <c r="SDA234"/>
      <c r="SDB234"/>
      <c r="SDC234"/>
      <c r="SDD234"/>
      <c r="SDE234"/>
      <c r="SDF234"/>
      <c r="SDG234"/>
      <c r="SDH234"/>
      <c r="SDI234"/>
      <c r="SDJ234"/>
      <c r="SDK234"/>
      <c r="SDL234"/>
      <c r="SDM234"/>
      <c r="SDN234"/>
      <c r="SDO234"/>
      <c r="SDP234"/>
      <c r="SDQ234"/>
      <c r="SDR234"/>
      <c r="SDS234"/>
      <c r="SDT234"/>
      <c r="SDU234"/>
      <c r="SDV234"/>
      <c r="SDW234"/>
      <c r="SDX234"/>
      <c r="SDY234"/>
      <c r="SDZ234"/>
      <c r="SEA234"/>
      <c r="SEB234"/>
      <c r="SEC234"/>
      <c r="SED234"/>
      <c r="SEE234"/>
      <c r="SEF234"/>
      <c r="SEG234"/>
      <c r="SEH234"/>
      <c r="SEI234"/>
      <c r="SEJ234"/>
      <c r="SEK234"/>
      <c r="SEL234"/>
      <c r="SEM234"/>
      <c r="SEN234"/>
      <c r="SEO234"/>
      <c r="SEP234"/>
      <c r="SEQ234"/>
      <c r="SER234"/>
      <c r="SES234"/>
      <c r="SET234"/>
      <c r="SEU234"/>
      <c r="SEV234"/>
      <c r="SEW234"/>
      <c r="SEX234"/>
      <c r="SEY234"/>
      <c r="SEZ234"/>
      <c r="SFA234"/>
      <c r="SFB234"/>
      <c r="SFC234"/>
      <c r="SFD234"/>
      <c r="SFE234"/>
      <c r="SFF234"/>
      <c r="SFG234"/>
      <c r="SFH234"/>
      <c r="SFI234"/>
      <c r="SFJ234"/>
      <c r="SFK234"/>
      <c r="SFL234"/>
      <c r="SFM234"/>
      <c r="SFN234"/>
      <c r="SFO234"/>
      <c r="SFP234"/>
      <c r="SFQ234"/>
      <c r="SFR234"/>
      <c r="SFS234"/>
      <c r="SFT234"/>
      <c r="SFU234"/>
      <c r="SFV234"/>
      <c r="SFW234"/>
      <c r="SFX234"/>
      <c r="SFY234"/>
      <c r="SFZ234"/>
      <c r="SGA234"/>
      <c r="SGB234"/>
      <c r="SGC234"/>
      <c r="SGD234"/>
      <c r="SGE234"/>
      <c r="SGF234"/>
      <c r="SGG234"/>
      <c r="SGH234"/>
      <c r="SGI234"/>
      <c r="SGJ234"/>
      <c r="SGK234"/>
      <c r="SGL234"/>
      <c r="SGM234"/>
      <c r="SGN234"/>
      <c r="SGO234"/>
      <c r="SGP234"/>
      <c r="SGQ234"/>
      <c r="SGR234"/>
      <c r="SGS234"/>
      <c r="SGT234"/>
      <c r="SGU234"/>
      <c r="SGV234"/>
      <c r="SGW234"/>
      <c r="SGX234"/>
      <c r="SGY234"/>
      <c r="SGZ234"/>
      <c r="SHA234"/>
      <c r="SHB234"/>
      <c r="SHC234"/>
      <c r="SHD234"/>
      <c r="SHE234"/>
      <c r="SHF234"/>
      <c r="SHG234"/>
      <c r="SHH234"/>
      <c r="SHI234"/>
      <c r="SHJ234"/>
      <c r="SHK234"/>
      <c r="SHL234"/>
      <c r="SHM234"/>
      <c r="SHN234"/>
      <c r="SHO234"/>
      <c r="SHP234"/>
      <c r="SHQ234"/>
      <c r="SHR234"/>
      <c r="SHS234"/>
      <c r="SHT234"/>
      <c r="SHU234"/>
      <c r="SHV234"/>
      <c r="SHW234"/>
      <c r="SHX234"/>
      <c r="SHY234"/>
      <c r="SHZ234"/>
      <c r="SIA234"/>
      <c r="SIB234"/>
      <c r="SIC234"/>
      <c r="SID234"/>
      <c r="SIE234"/>
      <c r="SIF234"/>
      <c r="SIG234"/>
      <c r="SIH234"/>
      <c r="SII234"/>
      <c r="SIJ234"/>
      <c r="SIK234"/>
      <c r="SIL234"/>
      <c r="SIM234"/>
      <c r="SIN234"/>
      <c r="SIO234"/>
      <c r="SIP234"/>
      <c r="SIQ234"/>
      <c r="SIR234"/>
      <c r="SIS234"/>
      <c r="SIT234"/>
      <c r="SIU234"/>
      <c r="SIV234"/>
      <c r="SIW234"/>
      <c r="SIX234"/>
      <c r="SIY234"/>
      <c r="SIZ234"/>
      <c r="SJA234"/>
      <c r="SJB234"/>
      <c r="SJC234"/>
      <c r="SJD234"/>
      <c r="SJE234"/>
      <c r="SJF234"/>
      <c r="SJG234"/>
      <c r="SJH234"/>
      <c r="SJI234"/>
      <c r="SJJ234"/>
      <c r="SJK234"/>
      <c r="SJL234"/>
      <c r="SJM234"/>
      <c r="SJN234"/>
      <c r="SJO234"/>
      <c r="SJP234"/>
      <c r="SJQ234"/>
      <c r="SJR234"/>
      <c r="SJS234"/>
      <c r="SJT234"/>
      <c r="SJU234"/>
      <c r="SJV234"/>
      <c r="SJW234"/>
      <c r="SJX234"/>
      <c r="SJY234"/>
      <c r="SJZ234"/>
      <c r="SKA234"/>
      <c r="SKB234"/>
      <c r="SKC234"/>
      <c r="SKD234"/>
      <c r="SKE234"/>
      <c r="SKF234"/>
      <c r="SKG234"/>
      <c r="SKH234"/>
      <c r="SKI234"/>
      <c r="SKJ234"/>
      <c r="SKK234"/>
      <c r="SKL234"/>
      <c r="SKM234"/>
      <c r="SKN234"/>
      <c r="SKO234"/>
      <c r="SKP234"/>
      <c r="SKQ234"/>
      <c r="SKR234"/>
      <c r="SKS234"/>
      <c r="SKT234"/>
      <c r="SKU234"/>
      <c r="SKV234"/>
      <c r="SKW234"/>
      <c r="SKX234"/>
      <c r="SKY234"/>
      <c r="SKZ234"/>
      <c r="SLA234"/>
      <c r="SLB234"/>
      <c r="SLC234"/>
      <c r="SLD234"/>
      <c r="SLE234"/>
      <c r="SLF234"/>
      <c r="SLG234"/>
      <c r="SLH234"/>
      <c r="SLI234"/>
      <c r="SLJ234"/>
      <c r="SLK234"/>
      <c r="SLL234"/>
      <c r="SLM234"/>
      <c r="SLN234"/>
      <c r="SLO234"/>
      <c r="SLP234"/>
      <c r="SLQ234"/>
      <c r="SLR234"/>
      <c r="SLS234"/>
      <c r="SLT234"/>
      <c r="SLU234"/>
      <c r="SLV234"/>
      <c r="SLW234"/>
      <c r="SLX234"/>
      <c r="SLY234"/>
      <c r="SLZ234"/>
      <c r="SMA234"/>
      <c r="SMB234"/>
      <c r="SMC234"/>
      <c r="SMD234"/>
      <c r="SME234"/>
      <c r="SMF234"/>
      <c r="SMG234"/>
      <c r="SMH234"/>
      <c r="SMI234"/>
      <c r="SMJ234"/>
      <c r="SMK234"/>
      <c r="SML234"/>
      <c r="SMM234"/>
      <c r="SMN234"/>
      <c r="SMO234"/>
      <c r="SMP234"/>
      <c r="SMQ234"/>
      <c r="SMR234"/>
      <c r="SMS234"/>
      <c r="SMT234"/>
      <c r="SMU234"/>
      <c r="SMV234"/>
      <c r="SMW234"/>
      <c r="SMX234"/>
      <c r="SMY234"/>
      <c r="SMZ234"/>
      <c r="SNA234"/>
      <c r="SNB234"/>
      <c r="SNC234"/>
      <c r="SND234"/>
      <c r="SNE234"/>
      <c r="SNF234"/>
      <c r="SNG234"/>
      <c r="SNH234"/>
      <c r="SNI234"/>
      <c r="SNJ234"/>
      <c r="SNK234"/>
      <c r="SNL234"/>
      <c r="SNM234"/>
      <c r="SNN234"/>
      <c r="SNO234"/>
      <c r="SNP234"/>
      <c r="SNQ234"/>
      <c r="SNR234"/>
      <c r="SNS234"/>
      <c r="SNT234"/>
      <c r="SNU234"/>
      <c r="SNV234"/>
      <c r="SNW234"/>
      <c r="SNX234"/>
      <c r="SNY234"/>
      <c r="SNZ234"/>
      <c r="SOA234"/>
      <c r="SOB234"/>
      <c r="SOC234"/>
      <c r="SOD234"/>
      <c r="SOE234"/>
      <c r="SOF234"/>
      <c r="SOG234"/>
      <c r="SOH234"/>
      <c r="SOI234"/>
      <c r="SOJ234"/>
      <c r="SOK234"/>
      <c r="SOL234"/>
      <c r="SOM234"/>
      <c r="SON234"/>
      <c r="SOO234"/>
      <c r="SOP234"/>
      <c r="SOQ234"/>
      <c r="SOR234"/>
      <c r="SOS234"/>
      <c r="SOT234"/>
      <c r="SOU234"/>
      <c r="SOV234"/>
      <c r="SOW234"/>
      <c r="SOX234"/>
      <c r="SOY234"/>
      <c r="SOZ234"/>
      <c r="SPA234"/>
      <c r="SPB234"/>
      <c r="SPC234"/>
      <c r="SPD234"/>
      <c r="SPE234"/>
      <c r="SPF234"/>
      <c r="SPG234"/>
      <c r="SPH234"/>
      <c r="SPI234"/>
      <c r="SPJ234"/>
      <c r="SPK234"/>
      <c r="SPL234"/>
      <c r="SPM234"/>
      <c r="SPN234"/>
      <c r="SPO234"/>
      <c r="SPP234"/>
      <c r="SPQ234"/>
      <c r="SPR234"/>
      <c r="SPS234"/>
      <c r="SPT234"/>
      <c r="SPU234"/>
      <c r="SPV234"/>
      <c r="SPW234"/>
      <c r="SPX234"/>
      <c r="SPY234"/>
      <c r="SPZ234"/>
      <c r="SQA234"/>
      <c r="SQB234"/>
      <c r="SQC234"/>
      <c r="SQD234"/>
      <c r="SQE234"/>
      <c r="SQF234"/>
      <c r="SQG234"/>
      <c r="SQH234"/>
      <c r="SQI234"/>
      <c r="SQJ234"/>
      <c r="SQK234"/>
      <c r="SQL234"/>
      <c r="SQM234"/>
      <c r="SQN234"/>
      <c r="SQO234"/>
      <c r="SQP234"/>
      <c r="SQQ234"/>
      <c r="SQR234"/>
      <c r="SQS234"/>
      <c r="SQT234"/>
      <c r="SQU234"/>
      <c r="SQV234"/>
      <c r="SQW234"/>
      <c r="SQX234"/>
      <c r="SQY234"/>
      <c r="SQZ234"/>
      <c r="SRA234"/>
      <c r="SRB234"/>
      <c r="SRC234"/>
      <c r="SRD234"/>
      <c r="SRE234"/>
      <c r="SRF234"/>
      <c r="SRG234"/>
      <c r="SRH234"/>
      <c r="SRI234"/>
      <c r="SRJ234"/>
      <c r="SRK234"/>
      <c r="SRL234"/>
      <c r="SRM234"/>
      <c r="SRN234"/>
      <c r="SRO234"/>
      <c r="SRP234"/>
      <c r="SRQ234"/>
      <c r="SRR234"/>
      <c r="SRS234"/>
      <c r="SRT234"/>
      <c r="SRU234"/>
      <c r="SRV234"/>
      <c r="SRW234"/>
      <c r="SRX234"/>
      <c r="SRY234"/>
      <c r="SRZ234"/>
      <c r="SSA234"/>
      <c r="SSB234"/>
      <c r="SSC234"/>
      <c r="SSD234"/>
      <c r="SSE234"/>
      <c r="SSF234"/>
      <c r="SSG234"/>
      <c r="SSH234"/>
      <c r="SSI234"/>
      <c r="SSJ234"/>
      <c r="SSK234"/>
      <c r="SSL234"/>
      <c r="SSM234"/>
      <c r="SSN234"/>
      <c r="SSO234"/>
      <c r="SSP234"/>
      <c r="SSQ234"/>
      <c r="SSR234"/>
      <c r="SSS234"/>
      <c r="SST234"/>
      <c r="SSU234"/>
      <c r="SSV234"/>
      <c r="SSW234"/>
      <c r="SSX234"/>
      <c r="SSY234"/>
      <c r="SSZ234"/>
      <c r="STA234"/>
      <c r="STB234"/>
      <c r="STC234"/>
      <c r="STD234"/>
      <c r="STE234"/>
      <c r="STF234"/>
      <c r="STG234"/>
      <c r="STH234"/>
      <c r="STI234"/>
      <c r="STJ234"/>
      <c r="STK234"/>
      <c r="STL234"/>
      <c r="STM234"/>
      <c r="STN234"/>
      <c r="STO234"/>
      <c r="STP234"/>
      <c r="STQ234"/>
      <c r="STR234"/>
      <c r="STS234"/>
      <c r="STT234"/>
      <c r="STU234"/>
      <c r="STV234"/>
      <c r="STW234"/>
      <c r="STX234"/>
      <c r="STY234"/>
      <c r="STZ234"/>
      <c r="SUA234"/>
      <c r="SUB234"/>
      <c r="SUC234"/>
      <c r="SUD234"/>
      <c r="SUE234"/>
      <c r="SUF234"/>
      <c r="SUG234"/>
      <c r="SUH234"/>
      <c r="SUI234"/>
      <c r="SUJ234"/>
      <c r="SUK234"/>
      <c r="SUL234"/>
      <c r="SUM234"/>
      <c r="SUN234"/>
      <c r="SUO234"/>
      <c r="SUP234"/>
      <c r="SUQ234"/>
      <c r="SUR234"/>
      <c r="SUS234"/>
      <c r="SUT234"/>
      <c r="SUU234"/>
      <c r="SUV234"/>
      <c r="SUW234"/>
      <c r="SUX234"/>
      <c r="SUY234"/>
      <c r="SUZ234"/>
      <c r="SVA234"/>
      <c r="SVB234"/>
      <c r="SVC234"/>
      <c r="SVD234"/>
      <c r="SVE234"/>
      <c r="SVF234"/>
      <c r="SVG234"/>
      <c r="SVH234"/>
      <c r="SVI234"/>
      <c r="SVJ234"/>
      <c r="SVK234"/>
      <c r="SVL234"/>
      <c r="SVM234"/>
      <c r="SVN234"/>
      <c r="SVO234"/>
      <c r="SVP234"/>
      <c r="SVQ234"/>
      <c r="SVR234"/>
      <c r="SVS234"/>
      <c r="SVT234"/>
      <c r="SVU234"/>
      <c r="SVV234"/>
      <c r="SVW234"/>
      <c r="SVX234"/>
      <c r="SVY234"/>
      <c r="SVZ234"/>
      <c r="SWA234"/>
      <c r="SWB234"/>
      <c r="SWC234"/>
      <c r="SWD234"/>
      <c r="SWE234"/>
      <c r="SWF234"/>
      <c r="SWG234"/>
      <c r="SWH234"/>
      <c r="SWI234"/>
      <c r="SWJ234"/>
      <c r="SWK234"/>
      <c r="SWL234"/>
      <c r="SWM234"/>
      <c r="SWN234"/>
      <c r="SWO234"/>
      <c r="SWP234"/>
      <c r="SWQ234"/>
      <c r="SWR234"/>
      <c r="SWS234"/>
      <c r="SWT234"/>
      <c r="SWU234"/>
      <c r="SWV234"/>
      <c r="SWW234"/>
      <c r="SWX234"/>
      <c r="SWY234"/>
      <c r="SWZ234"/>
      <c r="SXA234"/>
      <c r="SXB234"/>
      <c r="SXC234"/>
      <c r="SXD234"/>
      <c r="SXE234"/>
      <c r="SXF234"/>
      <c r="SXG234"/>
      <c r="SXH234"/>
      <c r="SXI234"/>
      <c r="SXJ234"/>
      <c r="SXK234"/>
      <c r="SXL234"/>
      <c r="SXM234"/>
      <c r="SXN234"/>
      <c r="SXO234"/>
      <c r="SXP234"/>
      <c r="SXQ234"/>
      <c r="SXR234"/>
      <c r="SXS234"/>
      <c r="SXT234"/>
      <c r="SXU234"/>
      <c r="SXV234"/>
      <c r="SXW234"/>
      <c r="SXX234"/>
      <c r="SXY234"/>
      <c r="SXZ234"/>
      <c r="SYA234"/>
      <c r="SYB234"/>
      <c r="SYC234"/>
      <c r="SYD234"/>
      <c r="SYE234"/>
      <c r="SYF234"/>
      <c r="SYG234"/>
      <c r="SYH234"/>
      <c r="SYI234"/>
      <c r="SYJ234"/>
      <c r="SYK234"/>
      <c r="SYL234"/>
      <c r="SYM234"/>
      <c r="SYN234"/>
      <c r="SYO234"/>
      <c r="SYP234"/>
      <c r="SYQ234"/>
      <c r="SYR234"/>
      <c r="SYS234"/>
      <c r="SYT234"/>
      <c r="SYU234"/>
      <c r="SYV234"/>
      <c r="SYW234"/>
      <c r="SYX234"/>
      <c r="SYY234"/>
      <c r="SYZ234"/>
      <c r="SZA234"/>
      <c r="SZB234"/>
      <c r="SZC234"/>
      <c r="SZD234"/>
      <c r="SZE234"/>
      <c r="SZF234"/>
      <c r="SZG234"/>
      <c r="SZH234"/>
      <c r="SZI234"/>
      <c r="SZJ234"/>
      <c r="SZK234"/>
      <c r="SZL234"/>
      <c r="SZM234"/>
      <c r="SZN234"/>
      <c r="SZO234"/>
      <c r="SZP234"/>
      <c r="SZQ234"/>
      <c r="SZR234"/>
      <c r="SZS234"/>
      <c r="SZT234"/>
      <c r="SZU234"/>
      <c r="SZV234"/>
      <c r="SZW234"/>
      <c r="SZX234"/>
      <c r="SZY234"/>
      <c r="SZZ234"/>
      <c r="TAA234"/>
      <c r="TAB234"/>
      <c r="TAC234"/>
      <c r="TAD234"/>
      <c r="TAE234"/>
      <c r="TAF234"/>
      <c r="TAG234"/>
      <c r="TAH234"/>
      <c r="TAI234"/>
      <c r="TAJ234"/>
      <c r="TAK234"/>
      <c r="TAL234"/>
      <c r="TAM234"/>
      <c r="TAN234"/>
      <c r="TAO234"/>
      <c r="TAP234"/>
      <c r="TAQ234"/>
      <c r="TAR234"/>
      <c r="TAS234"/>
      <c r="TAT234"/>
      <c r="TAU234"/>
      <c r="TAV234"/>
      <c r="TAW234"/>
      <c r="TAX234"/>
      <c r="TAY234"/>
      <c r="TAZ234"/>
      <c r="TBA234"/>
      <c r="TBB234"/>
      <c r="TBC234"/>
      <c r="TBD234"/>
      <c r="TBE234"/>
      <c r="TBF234"/>
      <c r="TBG234"/>
      <c r="TBH234"/>
      <c r="TBI234"/>
      <c r="TBJ234"/>
      <c r="TBK234"/>
      <c r="TBL234"/>
      <c r="TBM234"/>
      <c r="TBN234"/>
      <c r="TBO234"/>
      <c r="TBP234"/>
      <c r="TBQ234"/>
      <c r="TBR234"/>
      <c r="TBS234"/>
      <c r="TBT234"/>
      <c r="TBU234"/>
      <c r="TBV234"/>
      <c r="TBW234"/>
      <c r="TBX234"/>
      <c r="TBY234"/>
      <c r="TBZ234"/>
      <c r="TCA234"/>
      <c r="TCB234"/>
      <c r="TCC234"/>
      <c r="TCD234"/>
      <c r="TCE234"/>
      <c r="TCF234"/>
      <c r="TCG234"/>
      <c r="TCH234"/>
      <c r="TCI234"/>
      <c r="TCJ234"/>
      <c r="TCK234"/>
      <c r="TCL234"/>
      <c r="TCM234"/>
      <c r="TCN234"/>
      <c r="TCO234"/>
      <c r="TCP234"/>
      <c r="TCQ234"/>
      <c r="TCR234"/>
      <c r="TCS234"/>
      <c r="TCT234"/>
      <c r="TCU234"/>
      <c r="TCV234"/>
      <c r="TCW234"/>
      <c r="TCX234"/>
      <c r="TCY234"/>
      <c r="TCZ234"/>
      <c r="TDA234"/>
      <c r="TDB234"/>
      <c r="TDC234"/>
      <c r="TDD234"/>
      <c r="TDE234"/>
      <c r="TDF234"/>
      <c r="TDG234"/>
      <c r="TDH234"/>
      <c r="TDI234"/>
      <c r="TDJ234"/>
      <c r="TDK234"/>
      <c r="TDL234"/>
      <c r="TDM234"/>
      <c r="TDN234"/>
      <c r="TDO234"/>
      <c r="TDP234"/>
      <c r="TDQ234"/>
      <c r="TDR234"/>
      <c r="TDS234"/>
      <c r="TDT234"/>
      <c r="TDU234"/>
      <c r="TDV234"/>
      <c r="TDW234"/>
      <c r="TDX234"/>
      <c r="TDY234"/>
      <c r="TDZ234"/>
      <c r="TEA234"/>
      <c r="TEB234"/>
      <c r="TEC234"/>
      <c r="TED234"/>
      <c r="TEE234"/>
      <c r="TEF234"/>
      <c r="TEG234"/>
      <c r="TEH234"/>
      <c r="TEI234"/>
      <c r="TEJ234"/>
      <c r="TEK234"/>
      <c r="TEL234"/>
      <c r="TEM234"/>
      <c r="TEN234"/>
      <c r="TEO234"/>
      <c r="TEP234"/>
      <c r="TEQ234"/>
      <c r="TER234"/>
      <c r="TES234"/>
      <c r="TET234"/>
      <c r="TEU234"/>
      <c r="TEV234"/>
      <c r="TEW234"/>
      <c r="TEX234"/>
      <c r="TEY234"/>
      <c r="TEZ234"/>
      <c r="TFA234"/>
      <c r="TFB234"/>
      <c r="TFC234"/>
      <c r="TFD234"/>
      <c r="TFE234"/>
      <c r="TFF234"/>
      <c r="TFG234"/>
      <c r="TFH234"/>
      <c r="TFI234"/>
      <c r="TFJ234"/>
      <c r="TFK234"/>
      <c r="TFL234"/>
      <c r="TFM234"/>
      <c r="TFN234"/>
      <c r="TFO234"/>
      <c r="TFP234"/>
      <c r="TFQ234"/>
      <c r="TFR234"/>
      <c r="TFS234"/>
      <c r="TFT234"/>
      <c r="TFU234"/>
      <c r="TFV234"/>
      <c r="TFW234"/>
      <c r="TFX234"/>
      <c r="TFY234"/>
      <c r="TFZ234"/>
      <c r="TGA234"/>
      <c r="TGB234"/>
      <c r="TGC234"/>
      <c r="TGD234"/>
      <c r="TGE234"/>
      <c r="TGF234"/>
      <c r="TGG234"/>
      <c r="TGH234"/>
      <c r="TGI234"/>
      <c r="TGJ234"/>
      <c r="TGK234"/>
      <c r="TGL234"/>
      <c r="TGM234"/>
      <c r="TGN234"/>
      <c r="TGO234"/>
      <c r="TGP234"/>
      <c r="TGQ234"/>
      <c r="TGR234"/>
      <c r="TGS234"/>
      <c r="TGT234"/>
      <c r="TGU234"/>
      <c r="TGV234"/>
      <c r="TGW234"/>
      <c r="TGX234"/>
      <c r="TGY234"/>
      <c r="TGZ234"/>
      <c r="THA234"/>
      <c r="THB234"/>
      <c r="THC234"/>
      <c r="THD234"/>
      <c r="THE234"/>
      <c r="THF234"/>
      <c r="THG234"/>
      <c r="THH234"/>
      <c r="THI234"/>
      <c r="THJ234"/>
      <c r="THK234"/>
      <c r="THL234"/>
      <c r="THM234"/>
      <c r="THN234"/>
      <c r="THO234"/>
      <c r="THP234"/>
      <c r="THQ234"/>
      <c r="THR234"/>
      <c r="THS234"/>
      <c r="THT234"/>
      <c r="THU234"/>
      <c r="THV234"/>
      <c r="THW234"/>
      <c r="THX234"/>
      <c r="THY234"/>
      <c r="THZ234"/>
      <c r="TIA234"/>
      <c r="TIB234"/>
      <c r="TIC234"/>
      <c r="TID234"/>
      <c r="TIE234"/>
      <c r="TIF234"/>
      <c r="TIG234"/>
      <c r="TIH234"/>
      <c r="TII234"/>
      <c r="TIJ234"/>
      <c r="TIK234"/>
      <c r="TIL234"/>
      <c r="TIM234"/>
      <c r="TIN234"/>
      <c r="TIO234"/>
      <c r="TIP234"/>
      <c r="TIQ234"/>
      <c r="TIR234"/>
      <c r="TIS234"/>
      <c r="TIT234"/>
      <c r="TIU234"/>
      <c r="TIV234"/>
      <c r="TIW234"/>
      <c r="TIX234"/>
      <c r="TIY234"/>
      <c r="TIZ234"/>
      <c r="TJA234"/>
      <c r="TJB234"/>
      <c r="TJC234"/>
      <c r="TJD234"/>
      <c r="TJE234"/>
      <c r="TJF234"/>
      <c r="TJG234"/>
      <c r="TJH234"/>
      <c r="TJI234"/>
      <c r="TJJ234"/>
      <c r="TJK234"/>
      <c r="TJL234"/>
      <c r="TJM234"/>
      <c r="TJN234"/>
      <c r="TJO234"/>
      <c r="TJP234"/>
      <c r="TJQ234"/>
      <c r="TJR234"/>
      <c r="TJS234"/>
      <c r="TJT234"/>
      <c r="TJU234"/>
      <c r="TJV234"/>
      <c r="TJW234"/>
      <c r="TJX234"/>
      <c r="TJY234"/>
      <c r="TJZ234"/>
      <c r="TKA234"/>
      <c r="TKB234"/>
      <c r="TKC234"/>
      <c r="TKD234"/>
      <c r="TKE234"/>
      <c r="TKF234"/>
      <c r="TKG234"/>
      <c r="TKH234"/>
      <c r="TKI234"/>
      <c r="TKJ234"/>
      <c r="TKK234"/>
      <c r="TKL234"/>
      <c r="TKM234"/>
      <c r="TKN234"/>
      <c r="TKO234"/>
      <c r="TKP234"/>
      <c r="TKQ234"/>
      <c r="TKR234"/>
      <c r="TKS234"/>
      <c r="TKT234"/>
      <c r="TKU234"/>
      <c r="TKV234"/>
      <c r="TKW234"/>
      <c r="TKX234"/>
      <c r="TKY234"/>
      <c r="TKZ234"/>
      <c r="TLA234"/>
      <c r="TLB234"/>
      <c r="TLC234"/>
      <c r="TLD234"/>
      <c r="TLE234"/>
      <c r="TLF234"/>
      <c r="TLG234"/>
      <c r="TLH234"/>
      <c r="TLI234"/>
      <c r="TLJ234"/>
      <c r="TLK234"/>
      <c r="TLL234"/>
      <c r="TLM234"/>
      <c r="TLN234"/>
      <c r="TLO234"/>
      <c r="TLP234"/>
      <c r="TLQ234"/>
      <c r="TLR234"/>
      <c r="TLS234"/>
      <c r="TLT234"/>
      <c r="TLU234"/>
      <c r="TLV234"/>
      <c r="TLW234"/>
      <c r="TLX234"/>
      <c r="TLY234"/>
      <c r="TLZ234"/>
      <c r="TMA234"/>
      <c r="TMB234"/>
      <c r="TMC234"/>
      <c r="TMD234"/>
      <c r="TME234"/>
      <c r="TMF234"/>
      <c r="TMG234"/>
      <c r="TMH234"/>
      <c r="TMI234"/>
      <c r="TMJ234"/>
      <c r="TMK234"/>
      <c r="TML234"/>
      <c r="TMM234"/>
      <c r="TMN234"/>
      <c r="TMO234"/>
      <c r="TMP234"/>
      <c r="TMQ234"/>
      <c r="TMR234"/>
      <c r="TMS234"/>
      <c r="TMT234"/>
      <c r="TMU234"/>
      <c r="TMV234"/>
      <c r="TMW234"/>
      <c r="TMX234"/>
      <c r="TMY234"/>
      <c r="TMZ234"/>
      <c r="TNA234"/>
      <c r="TNB234"/>
      <c r="TNC234"/>
      <c r="TND234"/>
      <c r="TNE234"/>
      <c r="TNF234"/>
      <c r="TNG234"/>
      <c r="TNH234"/>
      <c r="TNI234"/>
      <c r="TNJ234"/>
      <c r="TNK234"/>
      <c r="TNL234"/>
      <c r="TNM234"/>
      <c r="TNN234"/>
      <c r="TNO234"/>
      <c r="TNP234"/>
      <c r="TNQ234"/>
      <c r="TNR234"/>
      <c r="TNS234"/>
      <c r="TNT234"/>
      <c r="TNU234"/>
      <c r="TNV234"/>
      <c r="TNW234"/>
      <c r="TNX234"/>
      <c r="TNY234"/>
      <c r="TNZ234"/>
      <c r="TOA234"/>
      <c r="TOB234"/>
      <c r="TOC234"/>
      <c r="TOD234"/>
      <c r="TOE234"/>
      <c r="TOF234"/>
      <c r="TOG234"/>
      <c r="TOH234"/>
      <c r="TOI234"/>
      <c r="TOJ234"/>
      <c r="TOK234"/>
      <c r="TOL234"/>
      <c r="TOM234"/>
      <c r="TON234"/>
      <c r="TOO234"/>
      <c r="TOP234"/>
      <c r="TOQ234"/>
      <c r="TOR234"/>
      <c r="TOS234"/>
      <c r="TOT234"/>
      <c r="TOU234"/>
      <c r="TOV234"/>
      <c r="TOW234"/>
      <c r="TOX234"/>
      <c r="TOY234"/>
      <c r="TOZ234"/>
      <c r="TPA234"/>
      <c r="TPB234"/>
      <c r="TPC234"/>
      <c r="TPD234"/>
      <c r="TPE234"/>
      <c r="TPF234"/>
      <c r="TPG234"/>
      <c r="TPH234"/>
      <c r="TPI234"/>
      <c r="TPJ234"/>
      <c r="TPK234"/>
      <c r="TPL234"/>
      <c r="TPM234"/>
      <c r="TPN234"/>
      <c r="TPO234"/>
      <c r="TPP234"/>
      <c r="TPQ234"/>
      <c r="TPR234"/>
      <c r="TPS234"/>
      <c r="TPT234"/>
      <c r="TPU234"/>
      <c r="TPV234"/>
      <c r="TPW234"/>
      <c r="TPX234"/>
      <c r="TPY234"/>
      <c r="TPZ234"/>
      <c r="TQA234"/>
      <c r="TQB234"/>
      <c r="TQC234"/>
      <c r="TQD234"/>
      <c r="TQE234"/>
      <c r="TQF234"/>
      <c r="TQG234"/>
      <c r="TQH234"/>
      <c r="TQI234"/>
      <c r="TQJ234"/>
      <c r="TQK234"/>
      <c r="TQL234"/>
      <c r="TQM234"/>
      <c r="TQN234"/>
      <c r="TQO234"/>
      <c r="TQP234"/>
      <c r="TQQ234"/>
      <c r="TQR234"/>
      <c r="TQS234"/>
      <c r="TQT234"/>
      <c r="TQU234"/>
      <c r="TQV234"/>
      <c r="TQW234"/>
      <c r="TQX234"/>
      <c r="TQY234"/>
      <c r="TQZ234"/>
      <c r="TRA234"/>
      <c r="TRB234"/>
      <c r="TRC234"/>
      <c r="TRD234"/>
      <c r="TRE234"/>
      <c r="TRF234"/>
      <c r="TRG234"/>
      <c r="TRH234"/>
      <c r="TRI234"/>
      <c r="TRJ234"/>
      <c r="TRK234"/>
      <c r="TRL234"/>
      <c r="TRM234"/>
      <c r="TRN234"/>
      <c r="TRO234"/>
      <c r="TRP234"/>
      <c r="TRQ234"/>
      <c r="TRR234"/>
      <c r="TRS234"/>
      <c r="TRT234"/>
      <c r="TRU234"/>
      <c r="TRV234"/>
      <c r="TRW234"/>
      <c r="TRX234"/>
      <c r="TRY234"/>
      <c r="TRZ234"/>
      <c r="TSA234"/>
      <c r="TSB234"/>
      <c r="TSC234"/>
      <c r="TSD234"/>
      <c r="TSE234"/>
      <c r="TSF234"/>
      <c r="TSG234"/>
      <c r="TSH234"/>
      <c r="TSI234"/>
      <c r="TSJ234"/>
      <c r="TSK234"/>
      <c r="TSL234"/>
      <c r="TSM234"/>
      <c r="TSN234"/>
      <c r="TSO234"/>
      <c r="TSP234"/>
      <c r="TSQ234"/>
      <c r="TSR234"/>
      <c r="TSS234"/>
      <c r="TST234"/>
      <c r="TSU234"/>
      <c r="TSV234"/>
      <c r="TSW234"/>
      <c r="TSX234"/>
      <c r="TSY234"/>
      <c r="TSZ234"/>
      <c r="TTA234"/>
      <c r="TTB234"/>
      <c r="TTC234"/>
      <c r="TTD234"/>
      <c r="TTE234"/>
      <c r="TTF234"/>
      <c r="TTG234"/>
      <c r="TTH234"/>
      <c r="TTI234"/>
      <c r="TTJ234"/>
      <c r="TTK234"/>
      <c r="TTL234"/>
      <c r="TTM234"/>
      <c r="TTN234"/>
      <c r="TTO234"/>
      <c r="TTP234"/>
      <c r="TTQ234"/>
      <c r="TTR234"/>
      <c r="TTS234"/>
      <c r="TTT234"/>
      <c r="TTU234"/>
      <c r="TTV234"/>
      <c r="TTW234"/>
      <c r="TTX234"/>
      <c r="TTY234"/>
      <c r="TTZ234"/>
      <c r="TUA234"/>
      <c r="TUB234"/>
      <c r="TUC234"/>
      <c r="TUD234"/>
      <c r="TUE234"/>
      <c r="TUF234"/>
      <c r="TUG234"/>
      <c r="TUH234"/>
      <c r="TUI234"/>
      <c r="TUJ234"/>
      <c r="TUK234"/>
      <c r="TUL234"/>
      <c r="TUM234"/>
      <c r="TUN234"/>
      <c r="TUO234"/>
      <c r="TUP234"/>
      <c r="TUQ234"/>
      <c r="TUR234"/>
      <c r="TUS234"/>
      <c r="TUT234"/>
      <c r="TUU234"/>
      <c r="TUV234"/>
      <c r="TUW234"/>
      <c r="TUX234"/>
      <c r="TUY234"/>
      <c r="TUZ234"/>
      <c r="TVA234"/>
      <c r="TVB234"/>
      <c r="TVC234"/>
      <c r="TVD234"/>
      <c r="TVE234"/>
      <c r="TVF234"/>
      <c r="TVG234"/>
      <c r="TVH234"/>
      <c r="TVI234"/>
      <c r="TVJ234"/>
      <c r="TVK234"/>
      <c r="TVL234"/>
      <c r="TVM234"/>
      <c r="TVN234"/>
      <c r="TVO234"/>
      <c r="TVP234"/>
      <c r="TVQ234"/>
      <c r="TVR234"/>
      <c r="TVS234"/>
      <c r="TVT234"/>
      <c r="TVU234"/>
      <c r="TVV234"/>
      <c r="TVW234"/>
      <c r="TVX234"/>
      <c r="TVY234"/>
      <c r="TVZ234"/>
      <c r="TWA234"/>
      <c r="TWB234"/>
      <c r="TWC234"/>
      <c r="TWD234"/>
      <c r="TWE234"/>
      <c r="TWF234"/>
      <c r="TWG234"/>
      <c r="TWH234"/>
      <c r="TWI234"/>
      <c r="TWJ234"/>
      <c r="TWK234"/>
      <c r="TWL234"/>
      <c r="TWM234"/>
      <c r="TWN234"/>
      <c r="TWO234"/>
      <c r="TWP234"/>
      <c r="TWQ234"/>
      <c r="TWR234"/>
      <c r="TWS234"/>
      <c r="TWT234"/>
      <c r="TWU234"/>
      <c r="TWV234"/>
      <c r="TWW234"/>
      <c r="TWX234"/>
      <c r="TWY234"/>
      <c r="TWZ234"/>
      <c r="TXA234"/>
      <c r="TXB234"/>
      <c r="TXC234"/>
      <c r="TXD234"/>
      <c r="TXE234"/>
      <c r="TXF234"/>
      <c r="TXG234"/>
      <c r="TXH234"/>
      <c r="TXI234"/>
      <c r="TXJ234"/>
      <c r="TXK234"/>
      <c r="TXL234"/>
      <c r="TXM234"/>
      <c r="TXN234"/>
      <c r="TXO234"/>
      <c r="TXP234"/>
      <c r="TXQ234"/>
      <c r="TXR234"/>
      <c r="TXS234"/>
      <c r="TXT234"/>
      <c r="TXU234"/>
      <c r="TXV234"/>
      <c r="TXW234"/>
      <c r="TXX234"/>
      <c r="TXY234"/>
      <c r="TXZ234"/>
      <c r="TYA234"/>
      <c r="TYB234"/>
      <c r="TYC234"/>
      <c r="TYD234"/>
      <c r="TYE234"/>
      <c r="TYF234"/>
      <c r="TYG234"/>
      <c r="TYH234"/>
      <c r="TYI234"/>
      <c r="TYJ234"/>
      <c r="TYK234"/>
      <c r="TYL234"/>
      <c r="TYM234"/>
      <c r="TYN234"/>
      <c r="TYO234"/>
      <c r="TYP234"/>
      <c r="TYQ234"/>
      <c r="TYR234"/>
      <c r="TYS234"/>
      <c r="TYT234"/>
      <c r="TYU234"/>
      <c r="TYV234"/>
      <c r="TYW234"/>
      <c r="TYX234"/>
      <c r="TYY234"/>
      <c r="TYZ234"/>
      <c r="TZA234"/>
      <c r="TZB234"/>
      <c r="TZC234"/>
      <c r="TZD234"/>
      <c r="TZE234"/>
      <c r="TZF234"/>
      <c r="TZG234"/>
      <c r="TZH234"/>
      <c r="TZI234"/>
      <c r="TZJ234"/>
      <c r="TZK234"/>
      <c r="TZL234"/>
      <c r="TZM234"/>
      <c r="TZN234"/>
      <c r="TZO234"/>
      <c r="TZP234"/>
      <c r="TZQ234"/>
      <c r="TZR234"/>
      <c r="TZS234"/>
      <c r="TZT234"/>
      <c r="TZU234"/>
      <c r="TZV234"/>
      <c r="TZW234"/>
      <c r="TZX234"/>
      <c r="TZY234"/>
      <c r="TZZ234"/>
      <c r="UAA234"/>
      <c r="UAB234"/>
      <c r="UAC234"/>
      <c r="UAD234"/>
      <c r="UAE234"/>
      <c r="UAF234"/>
      <c r="UAG234"/>
      <c r="UAH234"/>
      <c r="UAI234"/>
      <c r="UAJ234"/>
      <c r="UAK234"/>
      <c r="UAL234"/>
      <c r="UAM234"/>
      <c r="UAN234"/>
      <c r="UAO234"/>
      <c r="UAP234"/>
      <c r="UAQ234"/>
      <c r="UAR234"/>
      <c r="UAS234"/>
      <c r="UAT234"/>
      <c r="UAU234"/>
      <c r="UAV234"/>
      <c r="UAW234"/>
      <c r="UAX234"/>
      <c r="UAY234"/>
      <c r="UAZ234"/>
      <c r="UBA234"/>
      <c r="UBB234"/>
      <c r="UBC234"/>
      <c r="UBD234"/>
      <c r="UBE234"/>
      <c r="UBF234"/>
      <c r="UBG234"/>
      <c r="UBH234"/>
      <c r="UBI234"/>
      <c r="UBJ234"/>
      <c r="UBK234"/>
      <c r="UBL234"/>
      <c r="UBM234"/>
      <c r="UBN234"/>
      <c r="UBO234"/>
      <c r="UBP234"/>
      <c r="UBQ234"/>
      <c r="UBR234"/>
      <c r="UBS234"/>
      <c r="UBT234"/>
      <c r="UBU234"/>
      <c r="UBV234"/>
      <c r="UBW234"/>
      <c r="UBX234"/>
      <c r="UBY234"/>
      <c r="UBZ234"/>
      <c r="UCA234"/>
      <c r="UCB234"/>
      <c r="UCC234"/>
      <c r="UCD234"/>
      <c r="UCE234"/>
      <c r="UCF234"/>
      <c r="UCG234"/>
      <c r="UCH234"/>
      <c r="UCI234"/>
      <c r="UCJ234"/>
      <c r="UCK234"/>
      <c r="UCL234"/>
      <c r="UCM234"/>
      <c r="UCN234"/>
      <c r="UCO234"/>
      <c r="UCP234"/>
      <c r="UCQ234"/>
      <c r="UCR234"/>
      <c r="UCS234"/>
      <c r="UCT234"/>
      <c r="UCU234"/>
      <c r="UCV234"/>
      <c r="UCW234"/>
      <c r="UCX234"/>
      <c r="UCY234"/>
      <c r="UCZ234"/>
      <c r="UDA234"/>
      <c r="UDB234"/>
      <c r="UDC234"/>
      <c r="UDD234"/>
      <c r="UDE234"/>
      <c r="UDF234"/>
      <c r="UDG234"/>
      <c r="UDH234"/>
      <c r="UDI234"/>
      <c r="UDJ234"/>
      <c r="UDK234"/>
      <c r="UDL234"/>
      <c r="UDM234"/>
      <c r="UDN234"/>
      <c r="UDO234"/>
      <c r="UDP234"/>
      <c r="UDQ234"/>
      <c r="UDR234"/>
      <c r="UDS234"/>
      <c r="UDT234"/>
      <c r="UDU234"/>
      <c r="UDV234"/>
      <c r="UDW234"/>
      <c r="UDX234"/>
      <c r="UDY234"/>
      <c r="UDZ234"/>
      <c r="UEA234"/>
      <c r="UEB234"/>
      <c r="UEC234"/>
      <c r="UED234"/>
      <c r="UEE234"/>
      <c r="UEF234"/>
      <c r="UEG234"/>
      <c r="UEH234"/>
      <c r="UEI234"/>
      <c r="UEJ234"/>
      <c r="UEK234"/>
      <c r="UEL234"/>
      <c r="UEM234"/>
      <c r="UEN234"/>
      <c r="UEO234"/>
      <c r="UEP234"/>
      <c r="UEQ234"/>
      <c r="UER234"/>
      <c r="UES234"/>
      <c r="UET234"/>
      <c r="UEU234"/>
      <c r="UEV234"/>
      <c r="UEW234"/>
      <c r="UEX234"/>
      <c r="UEY234"/>
      <c r="UEZ234"/>
      <c r="UFA234"/>
      <c r="UFB234"/>
      <c r="UFC234"/>
      <c r="UFD234"/>
      <c r="UFE234"/>
      <c r="UFF234"/>
      <c r="UFG234"/>
      <c r="UFH234"/>
      <c r="UFI234"/>
      <c r="UFJ234"/>
      <c r="UFK234"/>
      <c r="UFL234"/>
      <c r="UFM234"/>
      <c r="UFN234"/>
      <c r="UFO234"/>
      <c r="UFP234"/>
      <c r="UFQ234"/>
      <c r="UFR234"/>
      <c r="UFS234"/>
      <c r="UFT234"/>
      <c r="UFU234"/>
      <c r="UFV234"/>
      <c r="UFW234"/>
      <c r="UFX234"/>
      <c r="UFY234"/>
      <c r="UFZ234"/>
      <c r="UGA234"/>
      <c r="UGB234"/>
      <c r="UGC234"/>
      <c r="UGD234"/>
      <c r="UGE234"/>
      <c r="UGF234"/>
      <c r="UGG234"/>
      <c r="UGH234"/>
      <c r="UGI234"/>
      <c r="UGJ234"/>
      <c r="UGK234"/>
      <c r="UGL234"/>
      <c r="UGM234"/>
      <c r="UGN234"/>
      <c r="UGO234"/>
      <c r="UGP234"/>
      <c r="UGQ234"/>
      <c r="UGR234"/>
      <c r="UGS234"/>
      <c r="UGT234"/>
      <c r="UGU234"/>
      <c r="UGV234"/>
      <c r="UGW234"/>
      <c r="UGX234"/>
      <c r="UGY234"/>
      <c r="UGZ234"/>
      <c r="UHA234"/>
      <c r="UHB234"/>
      <c r="UHC234"/>
      <c r="UHD234"/>
      <c r="UHE234"/>
      <c r="UHF234"/>
      <c r="UHG234"/>
      <c r="UHH234"/>
      <c r="UHI234"/>
      <c r="UHJ234"/>
      <c r="UHK234"/>
      <c r="UHL234"/>
      <c r="UHM234"/>
      <c r="UHN234"/>
      <c r="UHO234"/>
      <c r="UHP234"/>
      <c r="UHQ234"/>
      <c r="UHR234"/>
      <c r="UHS234"/>
      <c r="UHT234"/>
      <c r="UHU234"/>
      <c r="UHV234"/>
      <c r="UHW234"/>
      <c r="UHX234"/>
      <c r="UHY234"/>
      <c r="UHZ234"/>
      <c r="UIA234"/>
      <c r="UIB234"/>
      <c r="UIC234"/>
      <c r="UID234"/>
      <c r="UIE234"/>
      <c r="UIF234"/>
      <c r="UIG234"/>
      <c r="UIH234"/>
      <c r="UII234"/>
      <c r="UIJ234"/>
      <c r="UIK234"/>
      <c r="UIL234"/>
      <c r="UIM234"/>
      <c r="UIN234"/>
      <c r="UIO234"/>
      <c r="UIP234"/>
      <c r="UIQ234"/>
      <c r="UIR234"/>
      <c r="UIS234"/>
      <c r="UIT234"/>
      <c r="UIU234"/>
      <c r="UIV234"/>
      <c r="UIW234"/>
      <c r="UIX234"/>
      <c r="UIY234"/>
      <c r="UIZ234"/>
      <c r="UJA234"/>
      <c r="UJB234"/>
      <c r="UJC234"/>
      <c r="UJD234"/>
      <c r="UJE234"/>
      <c r="UJF234"/>
      <c r="UJG234"/>
      <c r="UJH234"/>
      <c r="UJI234"/>
      <c r="UJJ234"/>
      <c r="UJK234"/>
      <c r="UJL234"/>
      <c r="UJM234"/>
      <c r="UJN234"/>
      <c r="UJO234"/>
      <c r="UJP234"/>
      <c r="UJQ234"/>
      <c r="UJR234"/>
      <c r="UJS234"/>
      <c r="UJT234"/>
      <c r="UJU234"/>
      <c r="UJV234"/>
      <c r="UJW234"/>
      <c r="UJX234"/>
      <c r="UJY234"/>
      <c r="UJZ234"/>
      <c r="UKA234"/>
      <c r="UKB234"/>
      <c r="UKC234"/>
      <c r="UKD234"/>
      <c r="UKE234"/>
      <c r="UKF234"/>
      <c r="UKG234"/>
      <c r="UKH234"/>
      <c r="UKI234"/>
      <c r="UKJ234"/>
      <c r="UKK234"/>
      <c r="UKL234"/>
      <c r="UKM234"/>
      <c r="UKN234"/>
      <c r="UKO234"/>
      <c r="UKP234"/>
      <c r="UKQ234"/>
      <c r="UKR234"/>
      <c r="UKS234"/>
      <c r="UKT234"/>
      <c r="UKU234"/>
      <c r="UKV234"/>
      <c r="UKW234"/>
      <c r="UKX234"/>
      <c r="UKY234"/>
      <c r="UKZ234"/>
      <c r="ULA234"/>
      <c r="ULB234"/>
      <c r="ULC234"/>
      <c r="ULD234"/>
      <c r="ULE234"/>
      <c r="ULF234"/>
      <c r="ULG234"/>
      <c r="ULH234"/>
      <c r="ULI234"/>
      <c r="ULJ234"/>
      <c r="ULK234"/>
      <c r="ULL234"/>
      <c r="ULM234"/>
      <c r="ULN234"/>
      <c r="ULO234"/>
      <c r="ULP234"/>
      <c r="ULQ234"/>
      <c r="ULR234"/>
      <c r="ULS234"/>
      <c r="ULT234"/>
      <c r="ULU234"/>
      <c r="ULV234"/>
      <c r="ULW234"/>
      <c r="ULX234"/>
      <c r="ULY234"/>
      <c r="ULZ234"/>
      <c r="UMA234"/>
      <c r="UMB234"/>
      <c r="UMC234"/>
      <c r="UMD234"/>
      <c r="UME234"/>
      <c r="UMF234"/>
      <c r="UMG234"/>
      <c r="UMH234"/>
      <c r="UMI234"/>
      <c r="UMJ234"/>
      <c r="UMK234"/>
      <c r="UML234"/>
      <c r="UMM234"/>
      <c r="UMN234"/>
      <c r="UMO234"/>
      <c r="UMP234"/>
      <c r="UMQ234"/>
      <c r="UMR234"/>
      <c r="UMS234"/>
      <c r="UMT234"/>
      <c r="UMU234"/>
      <c r="UMV234"/>
      <c r="UMW234"/>
      <c r="UMX234"/>
      <c r="UMY234"/>
      <c r="UMZ234"/>
      <c r="UNA234"/>
      <c r="UNB234"/>
      <c r="UNC234"/>
      <c r="UND234"/>
      <c r="UNE234"/>
      <c r="UNF234"/>
      <c r="UNG234"/>
      <c r="UNH234"/>
      <c r="UNI234"/>
      <c r="UNJ234"/>
      <c r="UNK234"/>
      <c r="UNL234"/>
      <c r="UNM234"/>
      <c r="UNN234"/>
      <c r="UNO234"/>
      <c r="UNP234"/>
      <c r="UNQ234"/>
      <c r="UNR234"/>
      <c r="UNS234"/>
      <c r="UNT234"/>
      <c r="UNU234"/>
      <c r="UNV234"/>
      <c r="UNW234"/>
      <c r="UNX234"/>
      <c r="UNY234"/>
      <c r="UNZ234"/>
      <c r="UOA234"/>
      <c r="UOB234"/>
      <c r="UOC234"/>
      <c r="UOD234"/>
      <c r="UOE234"/>
      <c r="UOF234"/>
      <c r="UOG234"/>
      <c r="UOH234"/>
      <c r="UOI234"/>
      <c r="UOJ234"/>
      <c r="UOK234"/>
      <c r="UOL234"/>
      <c r="UOM234"/>
      <c r="UON234"/>
      <c r="UOO234"/>
      <c r="UOP234"/>
      <c r="UOQ234"/>
      <c r="UOR234"/>
      <c r="UOS234"/>
      <c r="UOT234"/>
      <c r="UOU234"/>
      <c r="UOV234"/>
      <c r="UOW234"/>
      <c r="UOX234"/>
      <c r="UOY234"/>
      <c r="UOZ234"/>
      <c r="UPA234"/>
      <c r="UPB234"/>
      <c r="UPC234"/>
      <c r="UPD234"/>
      <c r="UPE234"/>
      <c r="UPF234"/>
      <c r="UPG234"/>
      <c r="UPH234"/>
      <c r="UPI234"/>
      <c r="UPJ234"/>
      <c r="UPK234"/>
      <c r="UPL234"/>
      <c r="UPM234"/>
      <c r="UPN234"/>
      <c r="UPO234"/>
      <c r="UPP234"/>
      <c r="UPQ234"/>
      <c r="UPR234"/>
      <c r="UPS234"/>
      <c r="UPT234"/>
      <c r="UPU234"/>
      <c r="UPV234"/>
      <c r="UPW234"/>
      <c r="UPX234"/>
      <c r="UPY234"/>
      <c r="UPZ234"/>
      <c r="UQA234"/>
      <c r="UQB234"/>
      <c r="UQC234"/>
      <c r="UQD234"/>
      <c r="UQE234"/>
      <c r="UQF234"/>
      <c r="UQG234"/>
      <c r="UQH234"/>
      <c r="UQI234"/>
      <c r="UQJ234"/>
      <c r="UQK234"/>
      <c r="UQL234"/>
      <c r="UQM234"/>
      <c r="UQN234"/>
      <c r="UQO234"/>
      <c r="UQP234"/>
      <c r="UQQ234"/>
      <c r="UQR234"/>
      <c r="UQS234"/>
      <c r="UQT234"/>
      <c r="UQU234"/>
      <c r="UQV234"/>
      <c r="UQW234"/>
      <c r="UQX234"/>
      <c r="UQY234"/>
      <c r="UQZ234"/>
      <c r="URA234"/>
      <c r="URB234"/>
      <c r="URC234"/>
      <c r="URD234"/>
      <c r="URE234"/>
      <c r="URF234"/>
      <c r="URG234"/>
      <c r="URH234"/>
      <c r="URI234"/>
      <c r="URJ234"/>
      <c r="URK234"/>
      <c r="URL234"/>
      <c r="URM234"/>
      <c r="URN234"/>
      <c r="URO234"/>
      <c r="URP234"/>
      <c r="URQ234"/>
      <c r="URR234"/>
      <c r="URS234"/>
      <c r="URT234"/>
      <c r="URU234"/>
      <c r="URV234"/>
      <c r="URW234"/>
      <c r="URX234"/>
      <c r="URY234"/>
      <c r="URZ234"/>
      <c r="USA234"/>
      <c r="USB234"/>
      <c r="USC234"/>
      <c r="USD234"/>
      <c r="USE234"/>
      <c r="USF234"/>
      <c r="USG234"/>
      <c r="USH234"/>
      <c r="USI234"/>
      <c r="USJ234"/>
      <c r="USK234"/>
      <c r="USL234"/>
      <c r="USM234"/>
      <c r="USN234"/>
      <c r="USO234"/>
      <c r="USP234"/>
      <c r="USQ234"/>
      <c r="USR234"/>
      <c r="USS234"/>
      <c r="UST234"/>
      <c r="USU234"/>
      <c r="USV234"/>
      <c r="USW234"/>
      <c r="USX234"/>
      <c r="USY234"/>
      <c r="USZ234"/>
      <c r="UTA234"/>
      <c r="UTB234"/>
      <c r="UTC234"/>
      <c r="UTD234"/>
      <c r="UTE234"/>
      <c r="UTF234"/>
      <c r="UTG234"/>
      <c r="UTH234"/>
      <c r="UTI234"/>
      <c r="UTJ234"/>
      <c r="UTK234"/>
      <c r="UTL234"/>
      <c r="UTM234"/>
      <c r="UTN234"/>
      <c r="UTO234"/>
      <c r="UTP234"/>
      <c r="UTQ234"/>
      <c r="UTR234"/>
      <c r="UTS234"/>
      <c r="UTT234"/>
      <c r="UTU234"/>
      <c r="UTV234"/>
      <c r="UTW234"/>
      <c r="UTX234"/>
      <c r="UTY234"/>
      <c r="UTZ234"/>
      <c r="UUA234"/>
      <c r="UUB234"/>
      <c r="UUC234"/>
      <c r="UUD234"/>
      <c r="UUE234"/>
      <c r="UUF234"/>
      <c r="UUG234"/>
      <c r="UUH234"/>
      <c r="UUI234"/>
      <c r="UUJ234"/>
      <c r="UUK234"/>
      <c r="UUL234"/>
      <c r="UUM234"/>
      <c r="UUN234"/>
      <c r="UUO234"/>
      <c r="UUP234"/>
      <c r="UUQ234"/>
      <c r="UUR234"/>
      <c r="UUS234"/>
      <c r="UUT234"/>
      <c r="UUU234"/>
      <c r="UUV234"/>
      <c r="UUW234"/>
      <c r="UUX234"/>
      <c r="UUY234"/>
      <c r="UUZ234"/>
      <c r="UVA234"/>
      <c r="UVB234"/>
      <c r="UVC234"/>
      <c r="UVD234"/>
      <c r="UVE234"/>
      <c r="UVF234"/>
      <c r="UVG234"/>
      <c r="UVH234"/>
      <c r="UVI234"/>
      <c r="UVJ234"/>
      <c r="UVK234"/>
      <c r="UVL234"/>
      <c r="UVM234"/>
      <c r="UVN234"/>
      <c r="UVO234"/>
      <c r="UVP234"/>
      <c r="UVQ234"/>
      <c r="UVR234"/>
      <c r="UVS234"/>
      <c r="UVT234"/>
      <c r="UVU234"/>
      <c r="UVV234"/>
      <c r="UVW234"/>
      <c r="UVX234"/>
      <c r="UVY234"/>
      <c r="UVZ234"/>
      <c r="UWA234"/>
      <c r="UWB234"/>
      <c r="UWC234"/>
      <c r="UWD234"/>
      <c r="UWE234"/>
      <c r="UWF234"/>
      <c r="UWG234"/>
      <c r="UWH234"/>
      <c r="UWI234"/>
      <c r="UWJ234"/>
      <c r="UWK234"/>
      <c r="UWL234"/>
      <c r="UWM234"/>
      <c r="UWN234"/>
      <c r="UWO234"/>
      <c r="UWP234"/>
      <c r="UWQ234"/>
      <c r="UWR234"/>
      <c r="UWS234"/>
      <c r="UWT234"/>
      <c r="UWU234"/>
      <c r="UWV234"/>
      <c r="UWW234"/>
      <c r="UWX234"/>
      <c r="UWY234"/>
      <c r="UWZ234"/>
      <c r="UXA234"/>
      <c r="UXB234"/>
      <c r="UXC234"/>
      <c r="UXD234"/>
      <c r="UXE234"/>
      <c r="UXF234"/>
      <c r="UXG234"/>
      <c r="UXH234"/>
      <c r="UXI234"/>
      <c r="UXJ234"/>
      <c r="UXK234"/>
      <c r="UXL234"/>
      <c r="UXM234"/>
      <c r="UXN234"/>
      <c r="UXO234"/>
      <c r="UXP234"/>
      <c r="UXQ234"/>
      <c r="UXR234"/>
      <c r="UXS234"/>
      <c r="UXT234"/>
      <c r="UXU234"/>
      <c r="UXV234"/>
      <c r="UXW234"/>
      <c r="UXX234"/>
      <c r="UXY234"/>
      <c r="UXZ234"/>
      <c r="UYA234"/>
      <c r="UYB234"/>
      <c r="UYC234"/>
      <c r="UYD234"/>
      <c r="UYE234"/>
      <c r="UYF234"/>
      <c r="UYG234"/>
      <c r="UYH234"/>
      <c r="UYI234"/>
      <c r="UYJ234"/>
      <c r="UYK234"/>
      <c r="UYL234"/>
      <c r="UYM234"/>
      <c r="UYN234"/>
      <c r="UYO234"/>
      <c r="UYP234"/>
      <c r="UYQ234"/>
      <c r="UYR234"/>
      <c r="UYS234"/>
      <c r="UYT234"/>
      <c r="UYU234"/>
      <c r="UYV234"/>
      <c r="UYW234"/>
      <c r="UYX234"/>
      <c r="UYY234"/>
      <c r="UYZ234"/>
      <c r="UZA234"/>
      <c r="UZB234"/>
      <c r="UZC234"/>
      <c r="UZD234"/>
      <c r="UZE234"/>
      <c r="UZF234"/>
      <c r="UZG234"/>
      <c r="UZH234"/>
      <c r="UZI234"/>
      <c r="UZJ234"/>
      <c r="UZK234"/>
      <c r="UZL234"/>
      <c r="UZM234"/>
      <c r="UZN234"/>
      <c r="UZO234"/>
      <c r="UZP234"/>
      <c r="UZQ234"/>
      <c r="UZR234"/>
      <c r="UZS234"/>
      <c r="UZT234"/>
      <c r="UZU234"/>
      <c r="UZV234"/>
      <c r="UZW234"/>
      <c r="UZX234"/>
      <c r="UZY234"/>
      <c r="UZZ234"/>
      <c r="VAA234"/>
      <c r="VAB234"/>
      <c r="VAC234"/>
      <c r="VAD234"/>
      <c r="VAE234"/>
      <c r="VAF234"/>
      <c r="VAG234"/>
      <c r="VAH234"/>
      <c r="VAI234"/>
      <c r="VAJ234"/>
      <c r="VAK234"/>
      <c r="VAL234"/>
      <c r="VAM234"/>
      <c r="VAN234"/>
      <c r="VAO234"/>
      <c r="VAP234"/>
      <c r="VAQ234"/>
      <c r="VAR234"/>
      <c r="VAS234"/>
      <c r="VAT234"/>
      <c r="VAU234"/>
      <c r="VAV234"/>
      <c r="VAW234"/>
      <c r="VAX234"/>
      <c r="VAY234"/>
      <c r="VAZ234"/>
      <c r="VBA234"/>
      <c r="VBB234"/>
      <c r="VBC234"/>
      <c r="VBD234"/>
      <c r="VBE234"/>
      <c r="VBF234"/>
      <c r="VBG234"/>
      <c r="VBH234"/>
      <c r="VBI234"/>
      <c r="VBJ234"/>
      <c r="VBK234"/>
      <c r="VBL234"/>
      <c r="VBM234"/>
      <c r="VBN234"/>
      <c r="VBO234"/>
      <c r="VBP234"/>
      <c r="VBQ234"/>
      <c r="VBR234"/>
      <c r="VBS234"/>
      <c r="VBT234"/>
      <c r="VBU234"/>
      <c r="VBV234"/>
      <c r="VBW234"/>
      <c r="VBX234"/>
      <c r="VBY234"/>
      <c r="VBZ234"/>
      <c r="VCA234"/>
      <c r="VCB234"/>
      <c r="VCC234"/>
      <c r="VCD234"/>
      <c r="VCE234"/>
      <c r="VCF234"/>
      <c r="VCG234"/>
      <c r="VCH234"/>
      <c r="VCI234"/>
      <c r="VCJ234"/>
      <c r="VCK234"/>
      <c r="VCL234"/>
      <c r="VCM234"/>
      <c r="VCN234"/>
      <c r="VCO234"/>
      <c r="VCP234"/>
      <c r="VCQ234"/>
      <c r="VCR234"/>
      <c r="VCS234"/>
      <c r="VCT234"/>
      <c r="VCU234"/>
      <c r="VCV234"/>
      <c r="VCW234"/>
      <c r="VCX234"/>
      <c r="VCY234"/>
      <c r="VCZ234"/>
      <c r="VDA234"/>
      <c r="VDB234"/>
      <c r="VDC234"/>
      <c r="VDD234"/>
      <c r="VDE234"/>
      <c r="VDF234"/>
      <c r="VDG234"/>
      <c r="VDH234"/>
      <c r="VDI234"/>
      <c r="VDJ234"/>
      <c r="VDK234"/>
      <c r="VDL234"/>
      <c r="VDM234"/>
      <c r="VDN234"/>
      <c r="VDO234"/>
      <c r="VDP234"/>
      <c r="VDQ234"/>
      <c r="VDR234"/>
      <c r="VDS234"/>
      <c r="VDT234"/>
      <c r="VDU234"/>
      <c r="VDV234"/>
      <c r="VDW234"/>
      <c r="VDX234"/>
      <c r="VDY234"/>
      <c r="VDZ234"/>
      <c r="VEA234"/>
      <c r="VEB234"/>
      <c r="VEC234"/>
      <c r="VED234"/>
      <c r="VEE234"/>
      <c r="VEF234"/>
      <c r="VEG234"/>
      <c r="VEH234"/>
      <c r="VEI234"/>
      <c r="VEJ234"/>
      <c r="VEK234"/>
      <c r="VEL234"/>
      <c r="VEM234"/>
      <c r="VEN234"/>
      <c r="VEO234"/>
      <c r="VEP234"/>
      <c r="VEQ234"/>
      <c r="VER234"/>
      <c r="VES234"/>
      <c r="VET234"/>
      <c r="VEU234"/>
      <c r="VEV234"/>
      <c r="VEW234"/>
      <c r="VEX234"/>
      <c r="VEY234"/>
      <c r="VEZ234"/>
      <c r="VFA234"/>
      <c r="VFB234"/>
      <c r="VFC234"/>
      <c r="VFD234"/>
      <c r="VFE234"/>
      <c r="VFF234"/>
      <c r="VFG234"/>
      <c r="VFH234"/>
      <c r="VFI234"/>
      <c r="VFJ234"/>
      <c r="VFK234"/>
      <c r="VFL234"/>
      <c r="VFM234"/>
      <c r="VFN234"/>
      <c r="VFO234"/>
      <c r="VFP234"/>
      <c r="VFQ234"/>
      <c r="VFR234"/>
      <c r="VFS234"/>
      <c r="VFT234"/>
      <c r="VFU234"/>
      <c r="VFV234"/>
      <c r="VFW234"/>
      <c r="VFX234"/>
      <c r="VFY234"/>
      <c r="VFZ234"/>
      <c r="VGA234"/>
      <c r="VGB234"/>
      <c r="VGC234"/>
      <c r="VGD234"/>
      <c r="VGE234"/>
      <c r="VGF234"/>
      <c r="VGG234"/>
      <c r="VGH234"/>
      <c r="VGI234"/>
      <c r="VGJ234"/>
      <c r="VGK234"/>
      <c r="VGL234"/>
      <c r="VGM234"/>
      <c r="VGN234"/>
      <c r="VGO234"/>
      <c r="VGP234"/>
      <c r="VGQ234"/>
      <c r="VGR234"/>
      <c r="VGS234"/>
      <c r="VGT234"/>
      <c r="VGU234"/>
      <c r="VGV234"/>
      <c r="VGW234"/>
      <c r="VGX234"/>
      <c r="VGY234"/>
      <c r="VGZ234"/>
      <c r="VHA234"/>
      <c r="VHB234"/>
      <c r="VHC234"/>
      <c r="VHD234"/>
      <c r="VHE234"/>
      <c r="VHF234"/>
      <c r="VHG234"/>
      <c r="VHH234"/>
      <c r="VHI234"/>
      <c r="VHJ234"/>
      <c r="VHK234"/>
      <c r="VHL234"/>
      <c r="VHM234"/>
      <c r="VHN234"/>
      <c r="VHO234"/>
      <c r="VHP234"/>
      <c r="VHQ234"/>
      <c r="VHR234"/>
      <c r="VHS234"/>
      <c r="VHT234"/>
      <c r="VHU234"/>
      <c r="VHV234"/>
      <c r="VHW234"/>
      <c r="VHX234"/>
      <c r="VHY234"/>
      <c r="VHZ234"/>
      <c r="VIA234"/>
      <c r="VIB234"/>
      <c r="VIC234"/>
      <c r="VID234"/>
      <c r="VIE234"/>
      <c r="VIF234"/>
      <c r="VIG234"/>
      <c r="VIH234"/>
      <c r="VII234"/>
      <c r="VIJ234"/>
      <c r="VIK234"/>
      <c r="VIL234"/>
      <c r="VIM234"/>
      <c r="VIN234"/>
      <c r="VIO234"/>
      <c r="VIP234"/>
      <c r="VIQ234"/>
      <c r="VIR234"/>
      <c r="VIS234"/>
      <c r="VIT234"/>
      <c r="VIU234"/>
      <c r="VIV234"/>
      <c r="VIW234"/>
      <c r="VIX234"/>
      <c r="VIY234"/>
      <c r="VIZ234"/>
      <c r="VJA234"/>
      <c r="VJB234"/>
      <c r="VJC234"/>
      <c r="VJD234"/>
      <c r="VJE234"/>
      <c r="VJF234"/>
      <c r="VJG234"/>
      <c r="VJH234"/>
      <c r="VJI234"/>
      <c r="VJJ234"/>
      <c r="VJK234"/>
      <c r="VJL234"/>
      <c r="VJM234"/>
      <c r="VJN234"/>
      <c r="VJO234"/>
      <c r="VJP234"/>
      <c r="VJQ234"/>
      <c r="VJR234"/>
      <c r="VJS234"/>
      <c r="VJT234"/>
      <c r="VJU234"/>
      <c r="VJV234"/>
      <c r="VJW234"/>
      <c r="VJX234"/>
      <c r="VJY234"/>
      <c r="VJZ234"/>
      <c r="VKA234"/>
      <c r="VKB234"/>
      <c r="VKC234"/>
      <c r="VKD234"/>
      <c r="VKE234"/>
      <c r="VKF234"/>
      <c r="VKG234"/>
      <c r="VKH234"/>
      <c r="VKI234"/>
      <c r="VKJ234"/>
      <c r="VKK234"/>
      <c r="VKL234"/>
      <c r="VKM234"/>
      <c r="VKN234"/>
      <c r="VKO234"/>
      <c r="VKP234"/>
      <c r="VKQ234"/>
      <c r="VKR234"/>
      <c r="VKS234"/>
      <c r="VKT234"/>
      <c r="VKU234"/>
      <c r="VKV234"/>
      <c r="VKW234"/>
      <c r="VKX234"/>
      <c r="VKY234"/>
      <c r="VKZ234"/>
      <c r="VLA234"/>
      <c r="VLB234"/>
      <c r="VLC234"/>
      <c r="VLD234"/>
      <c r="VLE234"/>
      <c r="VLF234"/>
      <c r="VLG234"/>
      <c r="VLH234"/>
      <c r="VLI234"/>
      <c r="VLJ234"/>
      <c r="VLK234"/>
      <c r="VLL234"/>
      <c r="VLM234"/>
      <c r="VLN234"/>
      <c r="VLO234"/>
      <c r="VLP234"/>
      <c r="VLQ234"/>
      <c r="VLR234"/>
      <c r="VLS234"/>
      <c r="VLT234"/>
      <c r="VLU234"/>
      <c r="VLV234"/>
      <c r="VLW234"/>
      <c r="VLX234"/>
      <c r="VLY234"/>
      <c r="VLZ234"/>
      <c r="VMA234"/>
      <c r="VMB234"/>
      <c r="VMC234"/>
      <c r="VMD234"/>
      <c r="VME234"/>
      <c r="VMF234"/>
      <c r="VMG234"/>
      <c r="VMH234"/>
      <c r="VMI234"/>
      <c r="VMJ234"/>
      <c r="VMK234"/>
      <c r="VML234"/>
      <c r="VMM234"/>
      <c r="VMN234"/>
      <c r="VMO234"/>
      <c r="VMP234"/>
      <c r="VMQ234"/>
      <c r="VMR234"/>
      <c r="VMS234"/>
      <c r="VMT234"/>
      <c r="VMU234"/>
      <c r="VMV234"/>
      <c r="VMW234"/>
      <c r="VMX234"/>
      <c r="VMY234"/>
      <c r="VMZ234"/>
      <c r="VNA234"/>
      <c r="VNB234"/>
      <c r="VNC234"/>
      <c r="VND234"/>
      <c r="VNE234"/>
      <c r="VNF234"/>
      <c r="VNG234"/>
      <c r="VNH234"/>
      <c r="VNI234"/>
      <c r="VNJ234"/>
      <c r="VNK234"/>
      <c r="VNL234"/>
      <c r="VNM234"/>
      <c r="VNN234"/>
      <c r="VNO234"/>
      <c r="VNP234"/>
      <c r="VNQ234"/>
      <c r="VNR234"/>
      <c r="VNS234"/>
      <c r="VNT234"/>
      <c r="VNU234"/>
      <c r="VNV234"/>
      <c r="VNW234"/>
      <c r="VNX234"/>
      <c r="VNY234"/>
      <c r="VNZ234"/>
      <c r="VOA234"/>
      <c r="VOB234"/>
      <c r="VOC234"/>
      <c r="VOD234"/>
      <c r="VOE234"/>
      <c r="VOF234"/>
      <c r="VOG234"/>
      <c r="VOH234"/>
      <c r="VOI234"/>
      <c r="VOJ234"/>
      <c r="VOK234"/>
      <c r="VOL234"/>
      <c r="VOM234"/>
      <c r="VON234"/>
      <c r="VOO234"/>
      <c r="VOP234"/>
      <c r="VOQ234"/>
      <c r="VOR234"/>
      <c r="VOS234"/>
      <c r="VOT234"/>
      <c r="VOU234"/>
      <c r="VOV234"/>
      <c r="VOW234"/>
      <c r="VOX234"/>
      <c r="VOY234"/>
      <c r="VOZ234"/>
      <c r="VPA234"/>
      <c r="VPB234"/>
      <c r="VPC234"/>
      <c r="VPD234"/>
      <c r="VPE234"/>
      <c r="VPF234"/>
      <c r="VPG234"/>
      <c r="VPH234"/>
      <c r="VPI234"/>
      <c r="VPJ234"/>
      <c r="VPK234"/>
      <c r="VPL234"/>
      <c r="VPM234"/>
      <c r="VPN234"/>
      <c r="VPO234"/>
      <c r="VPP234"/>
      <c r="VPQ234"/>
      <c r="VPR234"/>
      <c r="VPS234"/>
      <c r="VPT234"/>
      <c r="VPU234"/>
      <c r="VPV234"/>
      <c r="VPW234"/>
      <c r="VPX234"/>
      <c r="VPY234"/>
      <c r="VPZ234"/>
      <c r="VQA234"/>
      <c r="VQB234"/>
      <c r="VQC234"/>
      <c r="VQD234"/>
      <c r="VQE234"/>
      <c r="VQF234"/>
      <c r="VQG234"/>
      <c r="VQH234"/>
      <c r="VQI234"/>
      <c r="VQJ234"/>
      <c r="VQK234"/>
      <c r="VQL234"/>
      <c r="VQM234"/>
      <c r="VQN234"/>
      <c r="VQO234"/>
      <c r="VQP234"/>
      <c r="VQQ234"/>
      <c r="VQR234"/>
      <c r="VQS234"/>
      <c r="VQT234"/>
      <c r="VQU234"/>
      <c r="VQV234"/>
      <c r="VQW234"/>
      <c r="VQX234"/>
      <c r="VQY234"/>
      <c r="VQZ234"/>
      <c r="VRA234"/>
      <c r="VRB234"/>
      <c r="VRC234"/>
      <c r="VRD234"/>
      <c r="VRE234"/>
      <c r="VRF234"/>
      <c r="VRG234"/>
      <c r="VRH234"/>
      <c r="VRI234"/>
      <c r="VRJ234"/>
      <c r="VRK234"/>
      <c r="VRL234"/>
      <c r="VRM234"/>
      <c r="VRN234"/>
      <c r="VRO234"/>
      <c r="VRP234"/>
      <c r="VRQ234"/>
      <c r="VRR234"/>
      <c r="VRS234"/>
      <c r="VRT234"/>
      <c r="VRU234"/>
      <c r="VRV234"/>
      <c r="VRW234"/>
      <c r="VRX234"/>
      <c r="VRY234"/>
      <c r="VRZ234"/>
      <c r="VSA234"/>
      <c r="VSB234"/>
      <c r="VSC234"/>
      <c r="VSD234"/>
      <c r="VSE234"/>
      <c r="VSF234"/>
      <c r="VSG234"/>
      <c r="VSH234"/>
      <c r="VSI234"/>
      <c r="VSJ234"/>
      <c r="VSK234"/>
      <c r="VSL234"/>
      <c r="VSM234"/>
      <c r="VSN234"/>
      <c r="VSO234"/>
      <c r="VSP234"/>
      <c r="VSQ234"/>
      <c r="VSR234"/>
      <c r="VSS234"/>
      <c r="VST234"/>
      <c r="VSU234"/>
      <c r="VSV234"/>
      <c r="VSW234"/>
      <c r="VSX234"/>
      <c r="VSY234"/>
      <c r="VSZ234"/>
      <c r="VTA234"/>
      <c r="VTB234"/>
      <c r="VTC234"/>
      <c r="VTD234"/>
      <c r="VTE234"/>
      <c r="VTF234"/>
      <c r="VTG234"/>
      <c r="VTH234"/>
      <c r="VTI234"/>
      <c r="VTJ234"/>
      <c r="VTK234"/>
      <c r="VTL234"/>
      <c r="VTM234"/>
      <c r="VTN234"/>
      <c r="VTO234"/>
      <c r="VTP234"/>
      <c r="VTQ234"/>
      <c r="VTR234"/>
      <c r="VTS234"/>
      <c r="VTT234"/>
      <c r="VTU234"/>
      <c r="VTV234"/>
      <c r="VTW234"/>
      <c r="VTX234"/>
      <c r="VTY234"/>
      <c r="VTZ234"/>
      <c r="VUA234"/>
      <c r="VUB234"/>
      <c r="VUC234"/>
      <c r="VUD234"/>
      <c r="VUE234"/>
      <c r="VUF234"/>
      <c r="VUG234"/>
      <c r="VUH234"/>
      <c r="VUI234"/>
      <c r="VUJ234"/>
      <c r="VUK234"/>
      <c r="VUL234"/>
      <c r="VUM234"/>
      <c r="VUN234"/>
      <c r="VUO234"/>
      <c r="VUP234"/>
      <c r="VUQ234"/>
      <c r="VUR234"/>
      <c r="VUS234"/>
      <c r="VUT234"/>
      <c r="VUU234"/>
      <c r="VUV234"/>
      <c r="VUW234"/>
      <c r="VUX234"/>
      <c r="VUY234"/>
      <c r="VUZ234"/>
      <c r="VVA234"/>
      <c r="VVB234"/>
      <c r="VVC234"/>
      <c r="VVD234"/>
      <c r="VVE234"/>
      <c r="VVF234"/>
      <c r="VVG234"/>
      <c r="VVH234"/>
      <c r="VVI234"/>
      <c r="VVJ234"/>
      <c r="VVK234"/>
      <c r="VVL234"/>
      <c r="VVM234"/>
      <c r="VVN234"/>
      <c r="VVO234"/>
      <c r="VVP234"/>
      <c r="VVQ234"/>
      <c r="VVR234"/>
      <c r="VVS234"/>
      <c r="VVT234"/>
      <c r="VVU234"/>
      <c r="VVV234"/>
      <c r="VVW234"/>
      <c r="VVX234"/>
      <c r="VVY234"/>
      <c r="VVZ234"/>
      <c r="VWA234"/>
      <c r="VWB234"/>
      <c r="VWC234"/>
      <c r="VWD234"/>
      <c r="VWE234"/>
      <c r="VWF234"/>
      <c r="VWG234"/>
      <c r="VWH234"/>
      <c r="VWI234"/>
      <c r="VWJ234"/>
      <c r="VWK234"/>
      <c r="VWL234"/>
      <c r="VWM234"/>
      <c r="VWN234"/>
      <c r="VWO234"/>
      <c r="VWP234"/>
      <c r="VWQ234"/>
      <c r="VWR234"/>
      <c r="VWS234"/>
      <c r="VWT234"/>
      <c r="VWU234"/>
      <c r="VWV234"/>
      <c r="VWW234"/>
      <c r="VWX234"/>
      <c r="VWY234"/>
      <c r="VWZ234"/>
      <c r="VXA234"/>
      <c r="VXB234"/>
      <c r="VXC234"/>
      <c r="VXD234"/>
      <c r="VXE234"/>
      <c r="VXF234"/>
      <c r="VXG234"/>
      <c r="VXH234"/>
      <c r="VXI234"/>
      <c r="VXJ234"/>
      <c r="VXK234"/>
      <c r="VXL234"/>
      <c r="VXM234"/>
      <c r="VXN234"/>
      <c r="VXO234"/>
      <c r="VXP234"/>
      <c r="VXQ234"/>
      <c r="VXR234"/>
      <c r="VXS234"/>
      <c r="VXT234"/>
      <c r="VXU234"/>
      <c r="VXV234"/>
      <c r="VXW234"/>
      <c r="VXX234"/>
      <c r="VXY234"/>
      <c r="VXZ234"/>
      <c r="VYA234"/>
      <c r="VYB234"/>
      <c r="VYC234"/>
      <c r="VYD234"/>
      <c r="VYE234"/>
      <c r="VYF234"/>
      <c r="VYG234"/>
      <c r="VYH234"/>
      <c r="VYI234"/>
      <c r="VYJ234"/>
      <c r="VYK234"/>
      <c r="VYL234"/>
      <c r="VYM234"/>
      <c r="VYN234"/>
      <c r="VYO234"/>
      <c r="VYP234"/>
      <c r="VYQ234"/>
      <c r="VYR234"/>
      <c r="VYS234"/>
      <c r="VYT234"/>
      <c r="VYU234"/>
      <c r="VYV234"/>
      <c r="VYW234"/>
      <c r="VYX234"/>
      <c r="VYY234"/>
      <c r="VYZ234"/>
      <c r="VZA234"/>
      <c r="VZB234"/>
      <c r="VZC234"/>
      <c r="VZD234"/>
      <c r="VZE234"/>
      <c r="VZF234"/>
      <c r="VZG234"/>
      <c r="VZH234"/>
      <c r="VZI234"/>
      <c r="VZJ234"/>
      <c r="VZK234"/>
      <c r="VZL234"/>
      <c r="VZM234"/>
      <c r="VZN234"/>
      <c r="VZO234"/>
      <c r="VZP234"/>
      <c r="VZQ234"/>
      <c r="VZR234"/>
      <c r="VZS234"/>
      <c r="VZT234"/>
      <c r="VZU234"/>
      <c r="VZV234"/>
      <c r="VZW234"/>
      <c r="VZX234"/>
      <c r="VZY234"/>
      <c r="VZZ234"/>
      <c r="WAA234"/>
      <c r="WAB234"/>
      <c r="WAC234"/>
      <c r="WAD234"/>
      <c r="WAE234"/>
      <c r="WAF234"/>
      <c r="WAG234"/>
      <c r="WAH234"/>
      <c r="WAI234"/>
      <c r="WAJ234"/>
      <c r="WAK234"/>
      <c r="WAL234"/>
      <c r="WAM234"/>
      <c r="WAN234"/>
      <c r="WAO234"/>
      <c r="WAP234"/>
      <c r="WAQ234"/>
      <c r="WAR234"/>
      <c r="WAS234"/>
      <c r="WAT234"/>
      <c r="WAU234"/>
      <c r="WAV234"/>
      <c r="WAW234"/>
      <c r="WAX234"/>
      <c r="WAY234"/>
      <c r="WAZ234"/>
      <c r="WBA234"/>
      <c r="WBB234"/>
      <c r="WBC234"/>
      <c r="WBD234"/>
      <c r="WBE234"/>
      <c r="WBF234"/>
      <c r="WBG234"/>
      <c r="WBH234"/>
      <c r="WBI234"/>
      <c r="WBJ234"/>
      <c r="WBK234"/>
      <c r="WBL234"/>
      <c r="WBM234"/>
      <c r="WBN234"/>
      <c r="WBO234"/>
      <c r="WBP234"/>
      <c r="WBQ234"/>
      <c r="WBR234"/>
      <c r="WBS234"/>
      <c r="WBT234"/>
      <c r="WBU234"/>
      <c r="WBV234"/>
      <c r="WBW234"/>
      <c r="WBX234"/>
      <c r="WBY234"/>
      <c r="WBZ234"/>
      <c r="WCA234"/>
      <c r="WCB234"/>
      <c r="WCC234"/>
      <c r="WCD234"/>
      <c r="WCE234"/>
      <c r="WCF234"/>
      <c r="WCG234"/>
      <c r="WCH234"/>
      <c r="WCI234"/>
      <c r="WCJ234"/>
      <c r="WCK234"/>
      <c r="WCL234"/>
      <c r="WCM234"/>
      <c r="WCN234"/>
      <c r="WCO234"/>
      <c r="WCP234"/>
      <c r="WCQ234"/>
      <c r="WCR234"/>
      <c r="WCS234"/>
      <c r="WCT234"/>
      <c r="WCU234"/>
      <c r="WCV234"/>
      <c r="WCW234"/>
      <c r="WCX234"/>
      <c r="WCY234"/>
      <c r="WCZ234"/>
      <c r="WDA234"/>
      <c r="WDB234"/>
      <c r="WDC234"/>
      <c r="WDD234"/>
      <c r="WDE234"/>
      <c r="WDF234"/>
      <c r="WDG234"/>
      <c r="WDH234"/>
      <c r="WDI234"/>
      <c r="WDJ234"/>
      <c r="WDK234"/>
      <c r="WDL234"/>
      <c r="WDM234"/>
      <c r="WDN234"/>
      <c r="WDO234"/>
      <c r="WDP234"/>
      <c r="WDQ234"/>
      <c r="WDR234"/>
      <c r="WDS234"/>
      <c r="WDT234"/>
      <c r="WDU234"/>
      <c r="WDV234"/>
      <c r="WDW234"/>
      <c r="WDX234"/>
      <c r="WDY234"/>
      <c r="WDZ234"/>
      <c r="WEA234"/>
      <c r="WEB234"/>
      <c r="WEC234"/>
      <c r="WED234"/>
      <c r="WEE234"/>
      <c r="WEF234"/>
      <c r="WEG234"/>
      <c r="WEH234"/>
      <c r="WEI234"/>
      <c r="WEJ234"/>
      <c r="WEK234"/>
      <c r="WEL234"/>
      <c r="WEM234"/>
      <c r="WEN234"/>
      <c r="WEO234"/>
      <c r="WEP234"/>
      <c r="WEQ234"/>
      <c r="WER234"/>
      <c r="WES234"/>
      <c r="WET234"/>
      <c r="WEU234"/>
      <c r="WEV234"/>
      <c r="WEW234"/>
      <c r="WEX234"/>
      <c r="WEY234"/>
      <c r="WEZ234"/>
      <c r="WFA234"/>
      <c r="WFB234"/>
      <c r="WFC234"/>
      <c r="WFD234"/>
      <c r="WFE234"/>
      <c r="WFF234"/>
      <c r="WFG234"/>
      <c r="WFH234"/>
      <c r="WFI234"/>
      <c r="WFJ234"/>
      <c r="WFK234"/>
      <c r="WFL234"/>
      <c r="WFM234"/>
      <c r="WFN234"/>
      <c r="WFO234"/>
      <c r="WFP234"/>
      <c r="WFQ234"/>
      <c r="WFR234"/>
      <c r="WFS234"/>
      <c r="WFT234"/>
      <c r="WFU234"/>
      <c r="WFV234"/>
      <c r="WFW234"/>
      <c r="WFX234"/>
      <c r="WFY234"/>
      <c r="WFZ234"/>
      <c r="WGA234"/>
      <c r="WGB234"/>
      <c r="WGC234"/>
      <c r="WGD234"/>
      <c r="WGE234"/>
      <c r="WGF234"/>
      <c r="WGG234"/>
      <c r="WGH234"/>
      <c r="WGI234"/>
      <c r="WGJ234"/>
      <c r="WGK234"/>
      <c r="WGL234"/>
      <c r="WGM234"/>
      <c r="WGN234"/>
      <c r="WGO234"/>
      <c r="WGP234"/>
      <c r="WGQ234"/>
      <c r="WGR234"/>
      <c r="WGS234"/>
      <c r="WGT234"/>
      <c r="WGU234"/>
      <c r="WGV234"/>
      <c r="WGW234"/>
      <c r="WGX234"/>
      <c r="WGY234"/>
      <c r="WGZ234"/>
      <c r="WHA234"/>
      <c r="WHB234"/>
      <c r="WHC234"/>
      <c r="WHD234"/>
      <c r="WHE234"/>
      <c r="WHF234"/>
      <c r="WHG234"/>
      <c r="WHH234"/>
      <c r="WHI234"/>
      <c r="WHJ234"/>
      <c r="WHK234"/>
      <c r="WHL234"/>
      <c r="WHM234"/>
      <c r="WHN234"/>
      <c r="WHO234"/>
      <c r="WHP234"/>
      <c r="WHQ234"/>
      <c r="WHR234"/>
      <c r="WHS234"/>
      <c r="WHT234"/>
      <c r="WHU234"/>
      <c r="WHV234"/>
      <c r="WHW234"/>
      <c r="WHX234"/>
      <c r="WHY234"/>
      <c r="WHZ234"/>
      <c r="WIA234"/>
      <c r="WIB234"/>
      <c r="WIC234"/>
      <c r="WID234"/>
      <c r="WIE234"/>
      <c r="WIF234"/>
      <c r="WIG234"/>
      <c r="WIH234"/>
      <c r="WII234"/>
      <c r="WIJ234"/>
      <c r="WIK234"/>
      <c r="WIL234"/>
      <c r="WIM234"/>
      <c r="WIN234"/>
      <c r="WIO234"/>
      <c r="WIP234"/>
      <c r="WIQ234"/>
      <c r="WIR234"/>
      <c r="WIS234"/>
      <c r="WIT234"/>
      <c r="WIU234"/>
      <c r="WIV234"/>
      <c r="WIW234"/>
      <c r="WIX234"/>
      <c r="WIY234"/>
      <c r="WIZ234"/>
      <c r="WJA234"/>
      <c r="WJB234"/>
      <c r="WJC234"/>
      <c r="WJD234"/>
      <c r="WJE234"/>
      <c r="WJF234"/>
      <c r="WJG234"/>
      <c r="WJH234"/>
      <c r="WJI234"/>
      <c r="WJJ234"/>
      <c r="WJK234"/>
      <c r="WJL234"/>
      <c r="WJM234"/>
      <c r="WJN234"/>
      <c r="WJO234"/>
      <c r="WJP234"/>
      <c r="WJQ234"/>
      <c r="WJR234"/>
      <c r="WJS234"/>
      <c r="WJT234"/>
      <c r="WJU234"/>
      <c r="WJV234"/>
      <c r="WJW234"/>
      <c r="WJX234"/>
      <c r="WJY234"/>
      <c r="WJZ234"/>
      <c r="WKA234"/>
      <c r="WKB234"/>
      <c r="WKC234"/>
      <c r="WKD234"/>
      <c r="WKE234"/>
      <c r="WKF234"/>
      <c r="WKG234"/>
      <c r="WKH234"/>
      <c r="WKI234"/>
      <c r="WKJ234"/>
      <c r="WKK234"/>
      <c r="WKL234"/>
      <c r="WKM234"/>
      <c r="WKN234"/>
      <c r="WKO234"/>
      <c r="WKP234"/>
      <c r="WKQ234"/>
      <c r="WKR234"/>
      <c r="WKS234"/>
      <c r="WKT234"/>
      <c r="WKU234"/>
      <c r="WKV234"/>
      <c r="WKW234"/>
      <c r="WKX234"/>
      <c r="WKY234"/>
      <c r="WKZ234"/>
      <c r="WLA234"/>
      <c r="WLB234"/>
      <c r="WLC234"/>
      <c r="WLD234"/>
      <c r="WLE234"/>
      <c r="WLF234"/>
      <c r="WLG234"/>
      <c r="WLH234"/>
      <c r="WLI234"/>
      <c r="WLJ234"/>
      <c r="WLK234"/>
      <c r="WLL234"/>
      <c r="WLM234"/>
      <c r="WLN234"/>
      <c r="WLO234"/>
      <c r="WLP234"/>
      <c r="WLQ234"/>
      <c r="WLR234"/>
      <c r="WLS234"/>
      <c r="WLT234"/>
      <c r="WLU234"/>
      <c r="WLV234"/>
      <c r="WLW234"/>
      <c r="WLX234"/>
      <c r="WLY234"/>
      <c r="WLZ234"/>
      <c r="WMA234"/>
      <c r="WMB234"/>
      <c r="WMC234"/>
      <c r="WMD234"/>
      <c r="WME234"/>
      <c r="WMF234"/>
      <c r="WMG234"/>
      <c r="WMH234"/>
      <c r="WMI234"/>
      <c r="WMJ234"/>
      <c r="WMK234"/>
      <c r="WML234"/>
      <c r="WMM234"/>
      <c r="WMN234"/>
      <c r="WMO234"/>
      <c r="WMP234"/>
      <c r="WMQ234"/>
      <c r="WMR234"/>
      <c r="WMS234"/>
      <c r="WMT234"/>
      <c r="WMU234"/>
      <c r="WMV234"/>
      <c r="WMW234"/>
      <c r="WMX234"/>
      <c r="WMY234"/>
      <c r="WMZ234"/>
      <c r="WNA234"/>
      <c r="WNB234"/>
      <c r="WNC234"/>
      <c r="WND234"/>
      <c r="WNE234"/>
      <c r="WNF234"/>
      <c r="WNG234"/>
      <c r="WNH234"/>
      <c r="WNI234"/>
      <c r="WNJ234"/>
      <c r="WNK234"/>
      <c r="WNL234"/>
      <c r="WNM234"/>
      <c r="WNN234"/>
      <c r="WNO234"/>
      <c r="WNP234"/>
      <c r="WNQ234"/>
      <c r="WNR234"/>
      <c r="WNS234"/>
      <c r="WNT234"/>
      <c r="WNU234"/>
      <c r="WNV234"/>
      <c r="WNW234"/>
      <c r="WNX234"/>
      <c r="WNY234"/>
      <c r="WNZ234"/>
      <c r="WOA234"/>
      <c r="WOB234"/>
      <c r="WOC234"/>
      <c r="WOD234"/>
      <c r="WOE234"/>
      <c r="WOF234"/>
      <c r="WOG234"/>
      <c r="WOH234"/>
      <c r="WOI234"/>
      <c r="WOJ234"/>
      <c r="WOK234"/>
      <c r="WOL234"/>
      <c r="WOM234"/>
      <c r="WON234"/>
      <c r="WOO234"/>
      <c r="WOP234"/>
      <c r="WOQ234"/>
      <c r="WOR234"/>
      <c r="WOS234"/>
      <c r="WOT234"/>
      <c r="WOU234"/>
      <c r="WOV234"/>
      <c r="WOW234"/>
      <c r="WOX234"/>
      <c r="WOY234"/>
      <c r="WOZ234"/>
      <c r="WPA234"/>
      <c r="WPB234"/>
      <c r="WPC234"/>
      <c r="WPD234"/>
      <c r="WPE234"/>
      <c r="WPF234"/>
      <c r="WPG234"/>
      <c r="WPH234"/>
      <c r="WPI234"/>
      <c r="WPJ234"/>
      <c r="WPK234"/>
      <c r="WPL234"/>
      <c r="WPM234"/>
      <c r="WPN234"/>
      <c r="WPO234"/>
      <c r="WPP234"/>
      <c r="WPQ234"/>
      <c r="WPR234"/>
      <c r="WPS234"/>
      <c r="WPT234"/>
      <c r="WPU234"/>
      <c r="WPV234"/>
      <c r="WPW234"/>
      <c r="WPX234"/>
      <c r="WPY234"/>
      <c r="WPZ234"/>
      <c r="WQA234"/>
      <c r="WQB234"/>
      <c r="WQC234"/>
      <c r="WQD234"/>
      <c r="WQE234"/>
      <c r="WQF234"/>
      <c r="WQG234"/>
      <c r="WQH234"/>
      <c r="WQI234"/>
      <c r="WQJ234"/>
      <c r="WQK234"/>
      <c r="WQL234"/>
      <c r="WQM234"/>
      <c r="WQN234"/>
      <c r="WQO234"/>
      <c r="WQP234"/>
      <c r="WQQ234"/>
      <c r="WQR234"/>
      <c r="WQS234"/>
      <c r="WQT234"/>
      <c r="WQU234"/>
      <c r="WQV234"/>
      <c r="WQW234"/>
      <c r="WQX234"/>
      <c r="WQY234"/>
      <c r="WQZ234"/>
      <c r="WRA234"/>
      <c r="WRB234"/>
      <c r="WRC234"/>
      <c r="WRD234"/>
      <c r="WRE234"/>
      <c r="WRF234"/>
      <c r="WRG234"/>
      <c r="WRH234"/>
      <c r="WRI234"/>
      <c r="WRJ234"/>
      <c r="WRK234"/>
      <c r="WRL234"/>
      <c r="WRM234"/>
      <c r="WRN234"/>
      <c r="WRO234"/>
      <c r="WRP234"/>
      <c r="WRQ234"/>
      <c r="WRR234"/>
      <c r="WRS234"/>
      <c r="WRT234"/>
      <c r="WRU234"/>
      <c r="WRV234"/>
      <c r="WRW234"/>
      <c r="WRX234"/>
      <c r="WRY234"/>
      <c r="WRZ234"/>
      <c r="WSA234"/>
      <c r="WSB234"/>
      <c r="WSC234"/>
      <c r="WSD234"/>
      <c r="WSE234"/>
      <c r="WSF234"/>
      <c r="WSG234"/>
      <c r="WSH234"/>
      <c r="WSI234"/>
      <c r="WSJ234"/>
      <c r="WSK234"/>
      <c r="WSL234"/>
      <c r="WSM234"/>
      <c r="WSN234"/>
      <c r="WSO234"/>
      <c r="WSP234"/>
      <c r="WSQ234"/>
      <c r="WSR234"/>
      <c r="WSS234"/>
      <c r="WST234"/>
      <c r="WSU234"/>
      <c r="WSV234"/>
      <c r="WSW234"/>
      <c r="WSX234"/>
      <c r="WSY234"/>
      <c r="WSZ234"/>
      <c r="WTA234"/>
      <c r="WTB234"/>
      <c r="WTC234"/>
      <c r="WTD234"/>
      <c r="WTE234"/>
      <c r="WTF234"/>
      <c r="WTG234"/>
      <c r="WTH234"/>
      <c r="WTI234"/>
      <c r="WTJ234"/>
      <c r="WTK234"/>
      <c r="WTL234"/>
      <c r="WTM234"/>
      <c r="WTN234"/>
      <c r="WTO234"/>
      <c r="WTP234"/>
      <c r="WTQ234"/>
      <c r="WTR234"/>
      <c r="WTS234"/>
      <c r="WTT234"/>
      <c r="WTU234"/>
      <c r="WTV234"/>
      <c r="WTW234"/>
      <c r="WTX234"/>
      <c r="WTY234"/>
      <c r="WTZ234"/>
      <c r="WUA234"/>
      <c r="WUB234"/>
      <c r="WUC234"/>
      <c r="WUD234"/>
      <c r="WUE234"/>
      <c r="WUF234"/>
      <c r="WUG234"/>
      <c r="WUH234"/>
      <c r="WUI234"/>
      <c r="WUJ234"/>
      <c r="WUK234"/>
      <c r="WUL234"/>
      <c r="WUM234"/>
      <c r="WUN234"/>
      <c r="WUO234"/>
      <c r="WUP234"/>
      <c r="WUQ234"/>
      <c r="WUR234"/>
      <c r="WUS234"/>
      <c r="WUT234"/>
      <c r="WUU234"/>
      <c r="WUV234"/>
      <c r="WUW234"/>
      <c r="WUX234"/>
      <c r="WUY234"/>
      <c r="WUZ234"/>
      <c r="WVA234"/>
      <c r="WVB234"/>
      <c r="WVC234"/>
      <c r="WVD234"/>
      <c r="WVE234"/>
      <c r="WVF234"/>
      <c r="WVG234"/>
      <c r="WVH234"/>
      <c r="WVI234"/>
      <c r="WVJ234"/>
      <c r="WVK234"/>
      <c r="WVL234"/>
      <c r="WVM234"/>
      <c r="WVN234"/>
      <c r="WVO234"/>
      <c r="WVP234"/>
      <c r="WVQ234"/>
      <c r="WVR234"/>
      <c r="WVS234"/>
      <c r="WVT234"/>
      <c r="WVU234"/>
      <c r="WVV234"/>
      <c r="WVW234"/>
      <c r="WVX234"/>
      <c r="WVY234"/>
      <c r="WVZ234"/>
      <c r="WWA234"/>
      <c r="WWB234"/>
      <c r="WWC234"/>
      <c r="WWD234"/>
      <c r="WWE234"/>
      <c r="WWF234"/>
      <c r="WWG234"/>
      <c r="WWH234"/>
      <c r="WWI234"/>
      <c r="WWJ234"/>
      <c r="WWK234"/>
      <c r="WWL234"/>
      <c r="WWM234"/>
      <c r="WWN234"/>
      <c r="WWO234"/>
      <c r="WWP234"/>
      <c r="WWQ234"/>
      <c r="WWR234"/>
      <c r="WWS234"/>
      <c r="WWT234"/>
      <c r="WWU234"/>
      <c r="WWV234"/>
      <c r="WWW234"/>
      <c r="WWX234"/>
      <c r="WWY234"/>
      <c r="WWZ234"/>
      <c r="WXA234"/>
      <c r="WXB234"/>
      <c r="WXC234"/>
      <c r="WXD234"/>
      <c r="WXE234"/>
      <c r="WXF234"/>
      <c r="WXG234"/>
      <c r="WXH234"/>
      <c r="WXI234"/>
      <c r="WXJ234"/>
      <c r="WXK234"/>
      <c r="WXL234"/>
      <c r="WXM234"/>
      <c r="WXN234"/>
      <c r="WXO234"/>
      <c r="WXP234"/>
      <c r="WXQ234"/>
      <c r="WXR234"/>
      <c r="WXS234"/>
      <c r="WXT234"/>
      <c r="WXU234"/>
      <c r="WXV234"/>
      <c r="WXW234"/>
      <c r="WXX234"/>
      <c r="WXY234"/>
      <c r="WXZ234"/>
      <c r="WYA234"/>
      <c r="WYB234"/>
      <c r="WYC234"/>
      <c r="WYD234"/>
      <c r="WYE234"/>
      <c r="WYF234"/>
      <c r="WYG234"/>
      <c r="WYH234"/>
      <c r="WYI234"/>
      <c r="WYJ234"/>
      <c r="WYK234"/>
      <c r="WYL234"/>
      <c r="WYM234"/>
      <c r="WYN234"/>
      <c r="WYO234"/>
      <c r="WYP234"/>
      <c r="WYQ234"/>
      <c r="WYR234"/>
      <c r="WYS234"/>
      <c r="WYT234"/>
      <c r="WYU234"/>
      <c r="WYV234"/>
      <c r="WYW234"/>
      <c r="WYX234"/>
      <c r="WYY234"/>
      <c r="WYZ234"/>
      <c r="WZA234"/>
      <c r="WZB234"/>
      <c r="WZC234"/>
      <c r="WZD234"/>
      <c r="WZE234"/>
      <c r="WZF234"/>
      <c r="WZG234"/>
      <c r="WZH234"/>
      <c r="WZI234"/>
      <c r="WZJ234"/>
      <c r="WZK234"/>
      <c r="WZL234"/>
      <c r="WZM234"/>
      <c r="WZN234"/>
      <c r="WZO234"/>
      <c r="WZP234"/>
      <c r="WZQ234"/>
      <c r="WZR234"/>
      <c r="WZS234"/>
      <c r="WZT234"/>
      <c r="WZU234"/>
      <c r="WZV234"/>
      <c r="WZW234"/>
      <c r="WZX234"/>
      <c r="WZY234"/>
      <c r="WZZ234"/>
      <c r="XAA234"/>
      <c r="XAB234"/>
      <c r="XAC234"/>
      <c r="XAD234"/>
      <c r="XAE234"/>
      <c r="XAF234"/>
      <c r="XAG234"/>
      <c r="XAH234"/>
      <c r="XAI234"/>
      <c r="XAJ234"/>
      <c r="XAK234"/>
      <c r="XAL234"/>
      <c r="XAM234"/>
      <c r="XAN234"/>
      <c r="XAO234"/>
      <c r="XAP234"/>
      <c r="XAQ234"/>
      <c r="XAR234"/>
      <c r="XAS234"/>
      <c r="XAT234"/>
      <c r="XAU234"/>
      <c r="XAV234"/>
      <c r="XAW234"/>
      <c r="XAX234"/>
      <c r="XAY234"/>
      <c r="XAZ234"/>
      <c r="XBA234"/>
      <c r="XBB234"/>
      <c r="XBC234"/>
      <c r="XBD234"/>
      <c r="XBE234"/>
      <c r="XBF234"/>
      <c r="XBG234"/>
      <c r="XBH234"/>
      <c r="XBI234"/>
      <c r="XBJ234"/>
      <c r="XBK234"/>
      <c r="XBL234"/>
      <c r="XBM234"/>
      <c r="XBN234"/>
      <c r="XBO234"/>
      <c r="XBP234"/>
      <c r="XBQ234"/>
      <c r="XBR234"/>
      <c r="XBS234"/>
      <c r="XBT234"/>
      <c r="XBU234"/>
      <c r="XBV234"/>
      <c r="XBW234"/>
      <c r="XBX234"/>
      <c r="XBY234"/>
      <c r="XBZ234"/>
      <c r="XCA234"/>
      <c r="XCB234"/>
      <c r="XCC234"/>
      <c r="XCD234"/>
      <c r="XCE234"/>
      <c r="XCF234"/>
      <c r="XCG234"/>
      <c r="XCH234"/>
      <c r="XCI234"/>
      <c r="XCJ234"/>
      <c r="XCK234"/>
      <c r="XCL234"/>
      <c r="XCM234"/>
      <c r="XCN234"/>
      <c r="XCO234"/>
      <c r="XCP234"/>
      <c r="XCQ234"/>
      <c r="XCR234"/>
      <c r="XCS234"/>
      <c r="XCT234"/>
      <c r="XCU234"/>
      <c r="XCV234"/>
      <c r="XCW234"/>
      <c r="XCX234"/>
      <c r="XCY234"/>
      <c r="XCZ234"/>
      <c r="XDA234"/>
      <c r="XDB234"/>
      <c r="XDC234"/>
      <c r="XDD234"/>
      <c r="XDE234"/>
      <c r="XDF234"/>
      <c r="XDG234"/>
      <c r="XDH234"/>
      <c r="XDI234"/>
      <c r="XDJ234"/>
      <c r="XDK234"/>
      <c r="XDL234"/>
      <c r="XDM234"/>
      <c r="XDN234"/>
      <c r="XDO234"/>
      <c r="XDP234"/>
      <c r="XDQ234"/>
      <c r="XDR234"/>
      <c r="XDS234"/>
      <c r="XDT234"/>
      <c r="XDU234"/>
      <c r="XDV234"/>
      <c r="XDW234"/>
      <c r="XDX234"/>
      <c r="XDY234"/>
      <c r="XDZ234"/>
      <c r="XEA234"/>
      <c r="XEB234"/>
      <c r="XEC234"/>
      <c r="XED234"/>
      <c r="XEE234"/>
      <c r="XEF234"/>
      <c r="XEG234"/>
      <c r="XEH234"/>
      <c r="XEI234"/>
      <c r="XEJ234"/>
      <c r="XEK234"/>
      <c r="XEL234"/>
      <c r="XEM234"/>
      <c r="XEN234"/>
      <c r="XEO234"/>
      <c r="XEP234"/>
      <c r="XEQ234"/>
      <c r="XER234"/>
      <c r="XES234"/>
      <c r="XET234"/>
      <c r="XEU234"/>
      <c r="XEV234"/>
    </row>
    <row r="235" spans="1:16376" s="19" customFormat="1" x14ac:dyDescent="0.25">
      <c r="B235" s="233" t="s">
        <v>1550</v>
      </c>
      <c r="C235" s="197" t="s">
        <v>910</v>
      </c>
      <c r="D235" s="2">
        <f t="shared" si="21"/>
        <v>1</v>
      </c>
      <c r="E235" s="123">
        <v>1</v>
      </c>
      <c r="F235" s="123">
        <v>0</v>
      </c>
      <c r="G235" s="123">
        <v>0</v>
      </c>
      <c r="H235" s="123">
        <v>0</v>
      </c>
      <c r="I235" s="123">
        <v>0</v>
      </c>
      <c r="J235" s="123">
        <v>0</v>
      </c>
      <c r="K235" s="123">
        <v>0</v>
      </c>
      <c r="L235" s="123">
        <v>0</v>
      </c>
      <c r="M235" s="123">
        <v>0</v>
      </c>
      <c r="N235" s="116"/>
      <c r="O235" s="116"/>
    </row>
    <row r="236" spans="1:16376" s="19" customFormat="1" x14ac:dyDescent="0.25">
      <c r="B236" s="233" t="s">
        <v>1551</v>
      </c>
      <c r="C236" s="197" t="s">
        <v>911</v>
      </c>
      <c r="D236" s="2">
        <f t="shared" si="21"/>
        <v>1</v>
      </c>
      <c r="E236" s="123">
        <v>0</v>
      </c>
      <c r="F236" s="123">
        <v>0</v>
      </c>
      <c r="G236" s="123">
        <v>0</v>
      </c>
      <c r="H236" s="123">
        <v>0</v>
      </c>
      <c r="I236" s="123">
        <v>1</v>
      </c>
      <c r="J236" s="123">
        <v>0</v>
      </c>
      <c r="K236" s="123">
        <v>0</v>
      </c>
      <c r="L236" s="123">
        <v>0</v>
      </c>
      <c r="M236" s="123">
        <v>1</v>
      </c>
      <c r="N236" s="116"/>
      <c r="O236" s="116"/>
    </row>
    <row r="237" spans="1:16376" s="19" customFormat="1" x14ac:dyDescent="0.25">
      <c r="B237" s="287" t="s">
        <v>1552</v>
      </c>
      <c r="C237" s="103" t="s">
        <v>274</v>
      </c>
      <c r="D237" s="2">
        <f t="shared" si="21"/>
        <v>0</v>
      </c>
      <c r="E237" s="135">
        <f>E214-E226</f>
        <v>0</v>
      </c>
      <c r="F237" s="135">
        <f t="shared" ref="F237:M237" si="22">F214-F226</f>
        <v>0</v>
      </c>
      <c r="G237" s="135">
        <f t="shared" si="22"/>
        <v>0</v>
      </c>
      <c r="H237" s="135">
        <f t="shared" si="22"/>
        <v>0</v>
      </c>
      <c r="I237" s="135">
        <f t="shared" si="22"/>
        <v>0</v>
      </c>
      <c r="J237" s="135">
        <f t="shared" si="22"/>
        <v>0</v>
      </c>
      <c r="K237" s="135">
        <f t="shared" si="22"/>
        <v>0</v>
      </c>
      <c r="L237" s="135">
        <f t="shared" si="22"/>
        <v>0</v>
      </c>
      <c r="M237" s="135">
        <f t="shared" si="22"/>
        <v>0</v>
      </c>
      <c r="N237" s="116"/>
      <c r="O237" s="116"/>
    </row>
    <row r="238" spans="1:16376" s="19" customFormat="1" ht="60" x14ac:dyDescent="0.25">
      <c r="B238" s="287" t="s">
        <v>1553</v>
      </c>
      <c r="C238" s="271" t="s">
        <v>1564</v>
      </c>
      <c r="D238" s="170"/>
      <c r="E238" s="171"/>
      <c r="F238" s="171"/>
      <c r="G238" s="171"/>
      <c r="H238" s="171"/>
      <c r="I238" s="171"/>
      <c r="J238" s="171"/>
      <c r="K238" s="171"/>
      <c r="L238" s="171"/>
      <c r="M238" s="171"/>
      <c r="N238" s="122"/>
      <c r="O238" s="235"/>
    </row>
    <row r="239" spans="1:16376" s="19" customFormat="1" ht="60" x14ac:dyDescent="0.25">
      <c r="B239" s="287" t="s">
        <v>1561</v>
      </c>
      <c r="C239" s="280" t="s">
        <v>1618</v>
      </c>
      <c r="D239" s="227">
        <f t="shared" si="21"/>
        <v>61</v>
      </c>
      <c r="E239" s="215">
        <v>11</v>
      </c>
      <c r="F239" s="215">
        <v>2</v>
      </c>
      <c r="G239" s="215">
        <v>45</v>
      </c>
      <c r="H239" s="215">
        <v>0</v>
      </c>
      <c r="I239" s="215">
        <v>3</v>
      </c>
      <c r="J239" s="215">
        <v>0</v>
      </c>
      <c r="K239" s="215">
        <v>0</v>
      </c>
      <c r="L239" s="215">
        <v>0</v>
      </c>
      <c r="M239" s="215">
        <v>1</v>
      </c>
      <c r="N239" s="153" t="str">
        <f>IF((D239&lt;=D213)*AND(E239&lt;=E213)*AND(F239&lt;=F213)*AND(G239&lt;=G213)*AND(H239&lt;=H213)*AND(I239&lt;=I213)*AND(J239&lt;=J213)*AND(K239&lt;=K213)*AND(L239&lt;=L213)*AND(M239&lt;=M213),"Выполнено","ПРОВЕРИТЬ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39" s="116"/>
    </row>
    <row r="240" spans="1:16376" s="19" customFormat="1" ht="60" x14ac:dyDescent="0.25">
      <c r="B240" s="287" t="s">
        <v>1562</v>
      </c>
      <c r="C240" s="280" t="s">
        <v>1617</v>
      </c>
      <c r="D240" s="227">
        <f t="shared" si="21"/>
        <v>0</v>
      </c>
      <c r="E240" s="215">
        <v>0</v>
      </c>
      <c r="F240" s="215">
        <v>0</v>
      </c>
      <c r="G240" s="215">
        <v>0</v>
      </c>
      <c r="H240" s="215">
        <v>0</v>
      </c>
      <c r="I240" s="215">
        <v>0</v>
      </c>
      <c r="J240" s="215">
        <v>0</v>
      </c>
      <c r="K240" s="215">
        <v>0</v>
      </c>
      <c r="L240" s="215">
        <v>0</v>
      </c>
      <c r="M240" s="215">
        <v>0</v>
      </c>
      <c r="N240" s="153" t="str">
        <f>IF((D240&lt;=D239)*AND(E240&lt;=E239)*AND(F240&lt;=F239)*AND(G240&lt;=G239)*AND(H240&lt;=H239)*AND(I240&lt;=I239)*AND(J240&lt;=J239)*AND(K240&lt;=K239)*AND(L240&lt;=L239)*AND(M240&lt;=M239),"Выполнено","ПРОВЕРИТЬ (эта подстрока не может быть больше предыдущей)
)")</f>
        <v>Выполнено</v>
      </c>
      <c r="O240" s="116"/>
    </row>
    <row r="241" spans="2:15" s="19" customFormat="1" ht="60" x14ac:dyDescent="0.25">
      <c r="B241" s="287" t="s">
        <v>1563</v>
      </c>
      <c r="C241" s="280" t="s">
        <v>1616</v>
      </c>
      <c r="D241" s="227">
        <f t="shared" si="21"/>
        <v>0</v>
      </c>
      <c r="E241" s="215">
        <v>0</v>
      </c>
      <c r="F241" s="215">
        <v>0</v>
      </c>
      <c r="G241" s="215">
        <v>0</v>
      </c>
      <c r="H241" s="215">
        <v>0</v>
      </c>
      <c r="I241" s="215">
        <v>0</v>
      </c>
      <c r="J241" s="215">
        <v>0</v>
      </c>
      <c r="K241" s="215">
        <v>0</v>
      </c>
      <c r="L241" s="215">
        <v>0</v>
      </c>
      <c r="M241" s="215">
        <v>0</v>
      </c>
      <c r="N241" s="153" t="str">
        <f>IF((D241&lt;=D240)*AND(E241&lt;=E240)*AND(F241&lt;=F240)*AND(G241&lt;=G240)*AND(H241&lt;=H240)*AND(I241&lt;=I240)*AND(J241&lt;=J240)*AND(K241&lt;=K240)*AND(L241&lt;=L240)*AND(M241&lt;=M240),"Выполнено","ПРОВЕРИТЬ (эта подстрока не может быть больше предыдущей)
)")</f>
        <v>Выполнено</v>
      </c>
      <c r="O241" s="116"/>
    </row>
    <row r="242" spans="2:15" s="19" customFormat="1" ht="45" x14ac:dyDescent="0.25">
      <c r="B242" s="200" t="s">
        <v>656</v>
      </c>
      <c r="C242" s="202" t="s">
        <v>758</v>
      </c>
      <c r="D242" s="198">
        <f t="shared" si="21"/>
        <v>0</v>
      </c>
      <c r="E242" s="199">
        <f t="shared" ref="E242:M242" si="23">E213-E214</f>
        <v>0</v>
      </c>
      <c r="F242" s="199">
        <f t="shared" si="23"/>
        <v>0</v>
      </c>
      <c r="G242" s="199">
        <f t="shared" si="23"/>
        <v>0</v>
      </c>
      <c r="H242" s="199">
        <f t="shared" si="23"/>
        <v>0</v>
      </c>
      <c r="I242" s="199">
        <f t="shared" si="23"/>
        <v>0</v>
      </c>
      <c r="J242" s="199">
        <f t="shared" si="23"/>
        <v>0</v>
      </c>
      <c r="K242" s="199">
        <f t="shared" si="23"/>
        <v>0</v>
      </c>
      <c r="L242" s="199">
        <f t="shared" si="23"/>
        <v>0</v>
      </c>
      <c r="M242" s="135">
        <f t="shared" si="23"/>
        <v>0</v>
      </c>
      <c r="N242" s="116"/>
      <c r="O242" s="157" t="str">
        <f>IF(((D242=0)),"   ","Нужно заполнить пункт 19 текстовой части (муниципальные образования - участники бюджетного процесса, не имеющие принятого бюджета на 2019 год")</f>
        <v xml:space="preserve">   </v>
      </c>
    </row>
    <row r="243" spans="2:15" s="19" customFormat="1" ht="45" x14ac:dyDescent="0.25">
      <c r="B243" s="89" t="s">
        <v>1554</v>
      </c>
      <c r="C243" s="203" t="s">
        <v>925</v>
      </c>
      <c r="D243" s="52">
        <f>SUM(E243:L243)</f>
        <v>0</v>
      </c>
      <c r="E243" s="145">
        <v>0</v>
      </c>
      <c r="F243" s="145">
        <v>0</v>
      </c>
      <c r="G243" s="145">
        <v>0</v>
      </c>
      <c r="H243" s="145">
        <v>0</v>
      </c>
      <c r="I243" s="145">
        <v>0</v>
      </c>
      <c r="J243" s="145">
        <v>0</v>
      </c>
      <c r="K243" s="145">
        <v>0</v>
      </c>
      <c r="L243" s="145">
        <v>0</v>
      </c>
      <c r="M243" s="215">
        <v>0</v>
      </c>
      <c r="N243" s="116"/>
      <c r="O243" s="157" t="str">
        <f>IF(((D243=0)),"   ","Нужно заполнить пункт 20 текстовой части - о временных финансовых администрациях")</f>
        <v xml:space="preserve">   </v>
      </c>
    </row>
    <row r="244" spans="2:15" s="19" customFormat="1" ht="30" x14ac:dyDescent="0.25">
      <c r="B244" s="89" t="s">
        <v>1555</v>
      </c>
      <c r="C244" s="90" t="s">
        <v>449</v>
      </c>
      <c r="D244" s="52">
        <f>SUM(E244:L244)</f>
        <v>0</v>
      </c>
      <c r="E244" s="145">
        <v>0</v>
      </c>
      <c r="F244" s="145">
        <v>0</v>
      </c>
      <c r="G244" s="145">
        <v>0</v>
      </c>
      <c r="H244" s="145">
        <v>0</v>
      </c>
      <c r="I244" s="145">
        <v>0</v>
      </c>
      <c r="J244" s="145">
        <v>0</v>
      </c>
      <c r="K244" s="145">
        <v>0</v>
      </c>
      <c r="L244" s="145">
        <v>0</v>
      </c>
      <c r="M244" s="215">
        <v>0</v>
      </c>
      <c r="N244" s="116"/>
      <c r="O244" s="157" t="str">
        <f>IF(((D244=0)),"   ","Нужно заполнить пункт 20 текстовой части - о временных финансовых администрациях")</f>
        <v xml:space="preserve">   </v>
      </c>
    </row>
    <row r="245" spans="2:15" s="48" customFormat="1" ht="45" x14ac:dyDescent="0.25">
      <c r="B245" s="27" t="s">
        <v>377</v>
      </c>
      <c r="C245" s="6" t="s">
        <v>472</v>
      </c>
      <c r="D245" s="170"/>
      <c r="E245" s="171"/>
      <c r="F245" s="171"/>
      <c r="G245" s="171"/>
      <c r="H245" s="171"/>
      <c r="I245" s="171"/>
      <c r="J245" s="171"/>
      <c r="K245" s="171"/>
      <c r="L245" s="171"/>
      <c r="M245" s="171"/>
      <c r="N245" s="122"/>
      <c r="O245" s="71"/>
    </row>
    <row r="246" spans="2:15" s="48" customFormat="1" ht="90" x14ac:dyDescent="0.25">
      <c r="B246" s="29" t="s">
        <v>450</v>
      </c>
      <c r="C246" s="63" t="s">
        <v>473</v>
      </c>
      <c r="D246" s="2">
        <f t="shared" ref="D246:D307" si="24">SUM(E246:L246)</f>
        <v>65</v>
      </c>
      <c r="E246" s="125">
        <v>11</v>
      </c>
      <c r="F246" s="125">
        <v>5</v>
      </c>
      <c r="G246" s="125">
        <v>46</v>
      </c>
      <c r="H246" s="125">
        <v>0</v>
      </c>
      <c r="I246" s="125">
        <v>3</v>
      </c>
      <c r="J246" s="125">
        <v>0</v>
      </c>
      <c r="K246" s="125">
        <v>0</v>
      </c>
      <c r="L246" s="125">
        <v>0</v>
      </c>
      <c r="M246" s="123">
        <v>1</v>
      </c>
      <c r="N246" s="153" t="str">
        <f>IF((D246&lt;=D183)*AND(E246&lt;=E183)*AND(F246&lt;=F183)*AND(G246&lt;=G183)*AND(H246&lt;=H183)*AND(I246&lt;=I183)*AND(J246&lt;=J183)*AND(K246&lt;=K183)*AND(L246&lt;=L183)*AND(M246&lt;=M183),"Выполнено","ПРОВЕРИТЬ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246" s="157" t="str">
        <f>IF(((D246&lt;=D247+D250+D254)*AND(E246=E183)*AND(F246&lt;=F247+F250+F254)*AND(G246&lt;=G247+G250+G254)*AND(H246=H183)*AND(I246=I183)*AND(J246=J183)*AND(K246&lt;=K247+K250+K254)*AND(L246&lt;=L247+L250+L254)*AND(M246=M183)),"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11.1.1, 11.1.2 и 11.1.3.")</f>
        <v xml:space="preserve">   </v>
      </c>
    </row>
    <row r="247" spans="2:15" s="48" customFormat="1" ht="45" x14ac:dyDescent="0.25">
      <c r="B247" s="29" t="s">
        <v>451</v>
      </c>
      <c r="C247" s="204" t="s">
        <v>252</v>
      </c>
      <c r="D247" s="2">
        <f t="shared" si="24"/>
        <v>61</v>
      </c>
      <c r="E247" s="125">
        <v>11</v>
      </c>
      <c r="F247" s="125">
        <v>3</v>
      </c>
      <c r="G247" s="125">
        <v>44</v>
      </c>
      <c r="H247" s="125">
        <v>0</v>
      </c>
      <c r="I247" s="125">
        <v>3</v>
      </c>
      <c r="J247" s="125">
        <v>0</v>
      </c>
      <c r="K247" s="125">
        <v>0</v>
      </c>
      <c r="L247" s="125">
        <v>0</v>
      </c>
      <c r="M247" s="123">
        <v>1</v>
      </c>
      <c r="N247" s="153" t="str">
        <f>IF((D247&lt;=D246)*AND(E247&lt;=E246)*AND(F247&lt;=F246)*AND(G247&lt;=G246)*AND(H247&lt;=H246)*AND(I247&lt;=I246)*AND(J247&lt;=J246)*AND(K247&lt;=K246)*AND(L247&lt;=L246)*AND(M247&lt;=M246),"Выполнено","ПРОВЕРИТЬ (эта подстрока не может быть больше 11.1)
)")</f>
        <v>Выполнено</v>
      </c>
      <c r="O247" s="239" t="str">
        <f>IF((D247&lt;=D248+D249)*AND(E247&lt;=E248+E249)*AND(F247&lt;=F248+F249)*AND(G247&lt;=G248+G249)*AND(H247&lt;=H248+H249)*AND(I247&lt;=I248+I249)*AND(J247&lt;=J248+J249)*AND(K247&lt;=K248+K249)*AND(L247&lt;=L248+L249)*AND(M247&lt;=M248+M249),"   ","Подсказка - эта строка не должна быть больше суммы двух ее подстрок")</f>
        <v>Подсказка - эта строка не должна быть больше суммы двух ее подстрок</v>
      </c>
    </row>
    <row r="248" spans="2:15" s="48" customFormat="1" ht="30" x14ac:dyDescent="0.25">
      <c r="B248" s="29" t="s">
        <v>452</v>
      </c>
      <c r="C248" s="12" t="s">
        <v>110</v>
      </c>
      <c r="D248" s="2">
        <f t="shared" si="24"/>
        <v>4</v>
      </c>
      <c r="E248" s="125">
        <v>1</v>
      </c>
      <c r="F248" s="125">
        <v>0</v>
      </c>
      <c r="G248" s="125">
        <v>0</v>
      </c>
      <c r="H248" s="125">
        <v>0</v>
      </c>
      <c r="I248" s="125">
        <v>3</v>
      </c>
      <c r="J248" s="125">
        <v>0</v>
      </c>
      <c r="K248" s="125">
        <v>0</v>
      </c>
      <c r="L248" s="146"/>
      <c r="M248" s="123">
        <v>1</v>
      </c>
      <c r="N248" s="153" t="str">
        <f>IF((D248&lt;=D247)*AND(E248&lt;=E247)*AND(F248&lt;=F247)*AND(G248&lt;=G247)*AND(H248&lt;=H247)*AND(I248&lt;=I247)*AND(J248&lt;=J247)*AND(K248&lt;=K247)*AND(L248=0)*AND(M248&lt;=M247),"Выполнено","ПРОВЕРИТЬ (эта подстрока не может быть больше 11.1.1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11.1.2.1)
)")</f>
        <v>Выполнено</v>
      </c>
      <c r="O248" s="112"/>
    </row>
    <row r="249" spans="2:15" s="48" customFormat="1" ht="30" x14ac:dyDescent="0.25">
      <c r="B249" s="102" t="s">
        <v>640</v>
      </c>
      <c r="C249" s="88" t="s">
        <v>111</v>
      </c>
      <c r="D249" s="2">
        <f t="shared" si="24"/>
        <v>48</v>
      </c>
      <c r="E249" s="121">
        <v>0</v>
      </c>
      <c r="F249" s="121">
        <v>3</v>
      </c>
      <c r="G249" s="121">
        <v>44</v>
      </c>
      <c r="H249" s="121">
        <v>0</v>
      </c>
      <c r="I249" s="121">
        <v>1</v>
      </c>
      <c r="J249" s="121">
        <v>0</v>
      </c>
      <c r="K249" s="121">
        <v>0</v>
      </c>
      <c r="L249" s="121">
        <v>0</v>
      </c>
      <c r="M249" s="123">
        <v>0</v>
      </c>
      <c r="N249" s="153" t="str">
        <f>IF((D249&lt;=D247)*AND(E249&lt;=E247)*AND(F249&lt;=F247)*AND(G249&lt;=G247)*AND(H249&lt;=H247)*AND(I249&lt;=I247)*AND(J249&lt;=J247)*AND(K249&lt;=K247)*AND(L249&lt;=L247)*AND(M249&lt;=M247),"Выполнено","ПРОВЕРИТЬ (эта подстрока не может быть больше 11.1.1)
)")</f>
        <v>Выполнено</v>
      </c>
      <c r="O249" s="157" t="str">
        <f>IF(((D249=0)),"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250" spans="2:15" s="48" customFormat="1" ht="75" x14ac:dyDescent="0.25">
      <c r="B250" s="29" t="s">
        <v>453</v>
      </c>
      <c r="C250" s="41" t="s">
        <v>253</v>
      </c>
      <c r="D250" s="2">
        <f t="shared" si="24"/>
        <v>36</v>
      </c>
      <c r="E250" s="125">
        <v>10</v>
      </c>
      <c r="F250" s="125">
        <v>1</v>
      </c>
      <c r="G250" s="125">
        <v>22</v>
      </c>
      <c r="H250" s="125">
        <v>0</v>
      </c>
      <c r="I250" s="125">
        <v>3</v>
      </c>
      <c r="J250" s="125">
        <v>0</v>
      </c>
      <c r="K250" s="125">
        <v>0</v>
      </c>
      <c r="L250" s="125">
        <v>0</v>
      </c>
      <c r="M250" s="123">
        <v>1</v>
      </c>
      <c r="N250" s="153" t="str">
        <f>IF((D250&lt;=D246)*AND(E250&lt;=E246)*AND(F250&lt;=F246)*AND(G250&lt;=G246)*AND(H250&lt;=H246)*AND(I250&lt;=I246)*AND(J250&lt;=J246)*AND(K250&lt;=K246)*AND(L250&lt;=L246)*AND(M250&lt;=M246),"Выполнено","ПРОВЕРИТЬ (эта подстрока не может быть больше 11.1)
)")</f>
        <v>Выполнено</v>
      </c>
      <c r="O250" s="239" t="str">
        <f>IF((D250&lt;=D252+D253)*AND(E250&lt;=E252+E253)*AND(F250&lt;=F252+F253)*AND(G250&lt;=G252+G253)*AND(H250&lt;=H252+H253)*AND(I250&lt;=I252+I253)*AND(J250&lt;=J252+J253)*AND(K250&lt;=K252+K253)*AND(L250&lt;=L251+L252+L253)*AND(M250&lt;=M252+M253),"   ","Подсказка - эта строка не должна быть больше суммы ее подстрок")</f>
        <v xml:space="preserve">   </v>
      </c>
    </row>
    <row r="251" spans="2:15" s="48" customFormat="1" ht="45" x14ac:dyDescent="0.25">
      <c r="B251" s="29" t="s">
        <v>454</v>
      </c>
      <c r="C251" s="63" t="s">
        <v>393</v>
      </c>
      <c r="D251" s="2">
        <f t="shared" si="24"/>
        <v>0</v>
      </c>
      <c r="E251" s="144"/>
      <c r="F251" s="122"/>
      <c r="G251" s="122"/>
      <c r="H251" s="122"/>
      <c r="I251" s="122"/>
      <c r="J251" s="122"/>
      <c r="K251" s="143"/>
      <c r="L251" s="125">
        <v>0</v>
      </c>
      <c r="M251" s="146"/>
      <c r="N251" s="157" t="str">
        <f>IF((L251&lt;=L250),"Выполнено","ПРОВЕРИТЬ (эта подстрока не может быть больше основной строки)")</f>
        <v>Выполнено</v>
      </c>
      <c r="O251" s="116"/>
    </row>
    <row r="252" spans="2:15" s="48" customFormat="1" x14ac:dyDescent="0.25">
      <c r="B252" s="105" t="s">
        <v>658</v>
      </c>
      <c r="C252" s="88" t="s">
        <v>112</v>
      </c>
      <c r="D252" s="2">
        <f t="shared" si="24"/>
        <v>35</v>
      </c>
      <c r="E252" s="121">
        <v>10</v>
      </c>
      <c r="F252" s="121">
        <v>1</v>
      </c>
      <c r="G252" s="121">
        <v>22</v>
      </c>
      <c r="H252" s="121">
        <v>0</v>
      </c>
      <c r="I252" s="121">
        <v>2</v>
      </c>
      <c r="J252" s="121">
        <v>0</v>
      </c>
      <c r="K252" s="121">
        <v>0</v>
      </c>
      <c r="L252" s="121">
        <v>0</v>
      </c>
      <c r="M252" s="121">
        <v>0</v>
      </c>
      <c r="N252" s="153" t="str">
        <f>IF((D252&lt;=D250)*AND(E252&lt;=E250)*AND(F252&lt;=F250)*AND(G252&lt;=G250)*AND(H252&lt;=H250)*AND(I252&lt;=I250)*AND(J252&lt;=J250)*AND(K252&lt;=K250)*AND(L252&lt;=L250)*AND(M252&lt;=M250),"Выполнено","ПРОВЕРИТЬ (эта подстрока не может быть больше 11.1.2)
)")</f>
        <v>Выполнено</v>
      </c>
      <c r="O252" s="157" t="str">
        <f>IF(((D252=0)),"   ","Нужно заполнить пункт 22 текстовой части - об органах местного самоуправления, осуществляющих полномочия по регистрации актов гражданского состояния")</f>
        <v>Нужно заполнить пункт 22 текстовой части - об органах местного самоуправления, осуществляющих полномочия по регистрации актов гражданского состояния</v>
      </c>
    </row>
    <row r="253" spans="2:15" s="48" customFormat="1" ht="60" x14ac:dyDescent="0.25">
      <c r="B253" s="106" t="s">
        <v>659</v>
      </c>
      <c r="C253" s="63" t="s">
        <v>394</v>
      </c>
      <c r="D253" s="2">
        <f t="shared" si="24"/>
        <v>1</v>
      </c>
      <c r="E253" s="125">
        <v>0</v>
      </c>
      <c r="F253" s="125">
        <v>0</v>
      </c>
      <c r="G253" s="125">
        <v>0</v>
      </c>
      <c r="H253" s="125">
        <v>0</v>
      </c>
      <c r="I253" s="125">
        <v>1</v>
      </c>
      <c r="J253" s="125">
        <v>0</v>
      </c>
      <c r="K253" s="125">
        <v>0</v>
      </c>
      <c r="L253" s="125">
        <v>0</v>
      </c>
      <c r="M253" s="123">
        <v>1</v>
      </c>
      <c r="N253" s="153" t="str">
        <f>IF((D253&lt;=D250)*AND(E253&lt;=E250)*AND(F253&lt;=F250)*AND(G253&lt;=G250)*AND(H253&lt;=H250)*AND(I253&lt;=I250)*AND(J253&lt;=J250)*AND(K253&lt;=K250)*AND(L253&lt;=L250)*AND(M253&lt;=M250),"Выполнено","ПРОВЕРИТЬ (эта подстрока не может быть больше 11.1.2)
)")</f>
        <v>Выполнено</v>
      </c>
      <c r="O253" s="116"/>
    </row>
    <row r="254" spans="2:15" s="48" customFormat="1" ht="75" x14ac:dyDescent="0.25">
      <c r="B254" s="29" t="s">
        <v>455</v>
      </c>
      <c r="C254" s="41" t="s">
        <v>254</v>
      </c>
      <c r="D254" s="2">
        <f t="shared" si="24"/>
        <v>65</v>
      </c>
      <c r="E254" s="123">
        <v>11</v>
      </c>
      <c r="F254" s="123">
        <v>5</v>
      </c>
      <c r="G254" s="123">
        <v>46</v>
      </c>
      <c r="H254" s="123">
        <v>0</v>
      </c>
      <c r="I254" s="123">
        <v>3</v>
      </c>
      <c r="J254" s="123">
        <v>0</v>
      </c>
      <c r="K254" s="123">
        <v>0</v>
      </c>
      <c r="L254" s="123">
        <v>0</v>
      </c>
      <c r="M254" s="123">
        <v>1</v>
      </c>
      <c r="N254" s="153" t="str">
        <f>IF((D254&lt;=D246)*AND(E254&lt;=E246)*AND(F254&lt;=F246)*AND(G254&lt;=G246)*AND(H254&lt;=H246)*AND(I254&lt;=I246)*AND(J254&lt;=J246)*AND(K254&lt;=K246)*AND(L254&lt;=L246)*AND(M254&lt;=M246),"Выполнено","ПРОВЕРИТЬ (эта подстрока не может быть больше 11.1)
)")</f>
        <v>Выполнено</v>
      </c>
      <c r="O254" s="157" t="str">
        <f>IF(((D254&lt;=D255+D256+D257)*AND(E254=E183)*AND(F254&lt;=F255+F256+F257)*AND(G254&lt;=G255+G256+G257)*AND(H254=H183)*AND(I254=I183)*AND(J254=J183)*AND(K254&lt;=K255+K256+K257)*AND(L254&lt;=L255+L256+L257)*AND(M254=M183)),"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 xml:space="preserve">   </v>
      </c>
    </row>
    <row r="255" spans="2:15" s="48" customFormat="1" ht="45" x14ac:dyDescent="0.25">
      <c r="B255" s="45" t="s">
        <v>456</v>
      </c>
      <c r="C255" s="12" t="s">
        <v>114</v>
      </c>
      <c r="D255" s="2">
        <f t="shared" si="24"/>
        <v>14</v>
      </c>
      <c r="E255" s="125">
        <v>11</v>
      </c>
      <c r="F255" s="125">
        <v>0</v>
      </c>
      <c r="G255" s="125">
        <v>0</v>
      </c>
      <c r="H255" s="125">
        <v>0</v>
      </c>
      <c r="I255" s="125">
        <v>3</v>
      </c>
      <c r="J255" s="125">
        <v>0</v>
      </c>
      <c r="K255" s="125">
        <v>0</v>
      </c>
      <c r="L255" s="125">
        <v>0</v>
      </c>
      <c r="M255" s="123">
        <v>1</v>
      </c>
      <c r="N255" s="153" t="str">
        <f>IF((D255&lt;=D254)*AND(E255&lt;=E254)*AND(F255&lt;=F254)*AND(G255&lt;=G254)*AND(H255&lt;=H254)*AND(I255&lt;=I254)*AND(J255&lt;=J254)*AND(K255&lt;=K254)*AND(L255&lt;=L254)*AND(M255&lt;=M254),"Выполнено","ПРОВЕРИТЬ (эта подстрока не может быть больше 11.1.3)
)")</f>
        <v>Выполнено</v>
      </c>
      <c r="O255" s="237"/>
    </row>
    <row r="256" spans="2:15" s="48" customFormat="1" ht="45" x14ac:dyDescent="0.25">
      <c r="B256" s="45" t="s">
        <v>457</v>
      </c>
      <c r="C256" s="289" t="s">
        <v>115</v>
      </c>
      <c r="D256" s="2">
        <f t="shared" si="24"/>
        <v>11</v>
      </c>
      <c r="E256" s="125">
        <v>11</v>
      </c>
      <c r="F256" s="125">
        <v>0</v>
      </c>
      <c r="G256" s="125">
        <v>0</v>
      </c>
      <c r="H256" s="125">
        <v>0</v>
      </c>
      <c r="I256" s="125">
        <v>0</v>
      </c>
      <c r="J256" s="125">
        <v>0</v>
      </c>
      <c r="K256" s="125">
        <v>0</v>
      </c>
      <c r="L256" s="125">
        <v>0</v>
      </c>
      <c r="M256" s="123">
        <v>0</v>
      </c>
      <c r="N256" s="153" t="str">
        <f>IF((D256&lt;=D254)*AND(E256&lt;=E254)*AND(F256&lt;=F254)*AND(G256&lt;=G254)*AND(H256&lt;=H254)*AND(I256&lt;=I254)*AND(J256&lt;=J254)*AND(K256&lt;=K254)*AND(L256&lt;=L254)*AND(M256&lt;=M254),"Выполнено","ПРОВЕРИТЬ (эта подстрока не может быть больше 11.1.3)
)")</f>
        <v>Выполнено</v>
      </c>
      <c r="O256" s="237"/>
    </row>
    <row r="257" spans="2:15" s="48" customFormat="1" ht="75" x14ac:dyDescent="0.25">
      <c r="B257" s="45" t="s">
        <v>458</v>
      </c>
      <c r="C257" s="41" t="s">
        <v>255</v>
      </c>
      <c r="D257" s="2">
        <f t="shared" si="24"/>
        <v>65</v>
      </c>
      <c r="E257" s="125">
        <v>11</v>
      </c>
      <c r="F257" s="125">
        <v>5</v>
      </c>
      <c r="G257" s="125">
        <v>46</v>
      </c>
      <c r="H257" s="125">
        <v>0</v>
      </c>
      <c r="I257" s="125">
        <v>3</v>
      </c>
      <c r="J257" s="125">
        <v>0</v>
      </c>
      <c r="K257" s="125">
        <v>0</v>
      </c>
      <c r="L257" s="125">
        <v>0</v>
      </c>
      <c r="M257" s="123">
        <v>1</v>
      </c>
      <c r="N257" s="153" t="str">
        <f>IF((D257&lt;=D254)*AND(E257&lt;=E254)*AND(F257&lt;=F254)*AND(G257&lt;=G254)*AND(H257&lt;=H254)*AND(I257&lt;=I254)*AND(J257&lt;=J254)*AND(K257&lt;=K254)*AND(L257&lt;=L254)*AND(M257&lt;=M254),"Выполнено","ПРОВЕРИТЬ (эта подстрока не может быть больше 11.1.3)
)")</f>
        <v>Выполнено</v>
      </c>
      <c r="O257" s="237"/>
    </row>
    <row r="258" spans="2:15" s="48" customFormat="1" ht="60" x14ac:dyDescent="0.25">
      <c r="B258" s="206" t="s">
        <v>477</v>
      </c>
      <c r="C258" s="269" t="s">
        <v>1524</v>
      </c>
      <c r="D258" s="2">
        <f t="shared" si="24"/>
        <v>0</v>
      </c>
      <c r="E258" s="205">
        <f t="shared" ref="E258:M258" si="25">E183-E246</f>
        <v>0</v>
      </c>
      <c r="F258" s="205">
        <f t="shared" si="25"/>
        <v>0</v>
      </c>
      <c r="G258" s="146">
        <f t="shared" si="25"/>
        <v>0</v>
      </c>
      <c r="H258" s="205">
        <f t="shared" si="25"/>
        <v>0</v>
      </c>
      <c r="I258" s="205">
        <f t="shared" si="25"/>
        <v>0</v>
      </c>
      <c r="J258" s="205">
        <f t="shared" si="25"/>
        <v>0</v>
      </c>
      <c r="K258" s="205">
        <f t="shared" si="25"/>
        <v>0</v>
      </c>
      <c r="L258" s="205">
        <f t="shared" si="25"/>
        <v>0</v>
      </c>
      <c r="M258" s="146">
        <f t="shared" si="25"/>
        <v>0</v>
      </c>
      <c r="N258" s="111"/>
      <c r="O258" s="157" t="str">
        <f>IF(((D258-G258=0)),"   ","Нужно заполнить пункт 23 текстовой части - об органах местного самоуправления, НЕ осуществляющих делегированные государственные полномочия")</f>
        <v xml:space="preserve">   </v>
      </c>
    </row>
    <row r="259" spans="2:15" s="48" customFormat="1" ht="105" x14ac:dyDescent="0.25">
      <c r="B259" s="74" t="s">
        <v>378</v>
      </c>
      <c r="C259" s="290" t="s">
        <v>926</v>
      </c>
      <c r="D259" s="2">
        <f t="shared" si="24"/>
        <v>9</v>
      </c>
      <c r="E259" s="121">
        <v>0</v>
      </c>
      <c r="F259" s="121">
        <v>1</v>
      </c>
      <c r="G259" s="121">
        <v>7</v>
      </c>
      <c r="H259" s="121">
        <v>0</v>
      </c>
      <c r="I259" s="121">
        <v>1</v>
      </c>
      <c r="J259" s="121">
        <v>0</v>
      </c>
      <c r="K259" s="121">
        <v>0</v>
      </c>
      <c r="L259" s="121">
        <v>0</v>
      </c>
      <c r="M259" s="123">
        <v>1</v>
      </c>
      <c r="N259" s="153" t="str">
        <f>IF((D259&lt;=D183)*AND(E259&lt;=E183)*AND(F259&lt;=F183)*AND(G259&lt;=G183)*AND(H259&lt;=H183)*AND(I259&lt;=I183)*AND(J259&lt;=J183)*AND(K259&lt;=K183)*AND(L259&lt;=L183)*AND(M259&lt;=M183),"Выполнено","ПРОВЕРИТЬ (изъять полномочия в порядке перераспределения можно только у тех, кто обладал ими)
)")</f>
        <v>Выполнено</v>
      </c>
      <c r="O259" s="157" t="str">
        <f>IF(((D259=0)),"   ","Нужно заполнить пункт 24 текстовой части - о перераспределении полномочий")</f>
        <v>Нужно заполнить пункт 24 текстовой части - о перераспределении полномочий</v>
      </c>
    </row>
    <row r="260" spans="2:15" s="48" customFormat="1" ht="45" x14ac:dyDescent="0.25">
      <c r="B260" s="102" t="s">
        <v>653</v>
      </c>
      <c r="C260" s="290" t="s">
        <v>927</v>
      </c>
      <c r="D260" s="2">
        <f t="shared" si="24"/>
        <v>0</v>
      </c>
      <c r="E260" s="121">
        <v>0</v>
      </c>
      <c r="F260" s="121">
        <v>0</v>
      </c>
      <c r="G260" s="146"/>
      <c r="H260" s="121">
        <v>0</v>
      </c>
      <c r="I260" s="121">
        <v>0</v>
      </c>
      <c r="J260" s="121">
        <v>0</v>
      </c>
      <c r="K260" s="121">
        <v>0</v>
      </c>
      <c r="L260" s="121">
        <v>0</v>
      </c>
      <c r="M260" s="123">
        <v>0</v>
      </c>
      <c r="N260" s="153" t="str">
        <f>IF((D260&lt;=D259)*AND(E260&lt;=E259)*AND(F260&lt;=F259)*AND(G260&lt;=G259)*AND(H260&lt;=H259)*AND(I260&lt;=I259)*AND(J260&lt;=J259)*AND(K260&lt;=K259)*AND(L260&lt;=L259)*AND(M260&lt;=M259),"Выполнено","ПРОВЕРИТЬ (эта подстрока не может быть больше 11.2)
)")</f>
        <v>Выполнено</v>
      </c>
      <c r="O260" s="157" t="str">
        <f>IF(((D260=0)),"   ","Нужно заполнить пункт 24 текстовой части - о перераспределении полномочий")</f>
        <v xml:space="preserve">   </v>
      </c>
    </row>
    <row r="261" spans="2:15" s="48" customFormat="1" ht="75" x14ac:dyDescent="0.25">
      <c r="B261" s="209" t="s">
        <v>928</v>
      </c>
      <c r="C261" s="76" t="s">
        <v>474</v>
      </c>
      <c r="D261" s="2">
        <f t="shared" si="24"/>
        <v>46</v>
      </c>
      <c r="E261" s="144"/>
      <c r="F261" s="122"/>
      <c r="G261" s="124">
        <f>SUM(G262:G264)</f>
        <v>46</v>
      </c>
      <c r="H261" s="144"/>
      <c r="I261" s="122"/>
      <c r="J261" s="122"/>
      <c r="K261" s="122"/>
      <c r="L261" s="122"/>
      <c r="M261" s="122"/>
      <c r="N261" s="153" t="str">
        <f>IF((G261&lt;=G183),"Выполнено","ПРОВЕРИТЬ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261" s="111"/>
    </row>
    <row r="262" spans="2:15" s="48" customFormat="1" ht="30" x14ac:dyDescent="0.25">
      <c r="B262" s="210" t="s">
        <v>929</v>
      </c>
      <c r="C262" s="208" t="s">
        <v>277</v>
      </c>
      <c r="D262" s="2">
        <f t="shared" si="24"/>
        <v>0</v>
      </c>
      <c r="E262" s="126"/>
      <c r="F262" s="128"/>
      <c r="G262" s="121">
        <v>0</v>
      </c>
      <c r="H262" s="138"/>
      <c r="I262" s="138"/>
      <c r="J262" s="138"/>
      <c r="K262" s="138"/>
      <c r="L262" s="138"/>
      <c r="M262" s="138"/>
      <c r="N262" s="111"/>
      <c r="O262" s="157" t="str">
        <f>IF(((D262=0)),"   ","Нужно заполнить пункт 25 текстовой части - о дополнительном закреплении вопросов местного значения за сельскими поселениями")</f>
        <v xml:space="preserve">   </v>
      </c>
    </row>
    <row r="263" spans="2:15" s="48" customFormat="1" ht="30" x14ac:dyDescent="0.25">
      <c r="B263" s="210" t="s">
        <v>930</v>
      </c>
      <c r="C263" s="91" t="s">
        <v>396</v>
      </c>
      <c r="D263" s="2">
        <f t="shared" si="24"/>
        <v>46</v>
      </c>
      <c r="E263" s="126"/>
      <c r="F263" s="128"/>
      <c r="G263" s="121">
        <v>46</v>
      </c>
      <c r="H263" s="138"/>
      <c r="I263" s="138"/>
      <c r="J263" s="138"/>
      <c r="K263" s="138"/>
      <c r="L263" s="138"/>
      <c r="M263" s="138"/>
      <c r="N263" s="111"/>
      <c r="O263" s="157" t="str">
        <f>IF(((D263=0)),"   ","Нужно заполнить пункт 25 текстовой части - о дополнительном закреплении вопросов местного значения за сельскими поселениями")</f>
        <v>Нужно заполнить пункт 25 текстовой части - о дополнительном закреплении вопросов местного значения за сельскими поселениями</v>
      </c>
    </row>
    <row r="264" spans="2:15" s="48" customFormat="1" ht="45" x14ac:dyDescent="0.25">
      <c r="B264" s="210" t="s">
        <v>931</v>
      </c>
      <c r="C264" s="208" t="s">
        <v>113</v>
      </c>
      <c r="D264" s="2">
        <f t="shared" si="24"/>
        <v>0</v>
      </c>
      <c r="E264" s="129"/>
      <c r="F264" s="131"/>
      <c r="G264" s="121">
        <v>0</v>
      </c>
      <c r="H264" s="138"/>
      <c r="I264" s="138"/>
      <c r="J264" s="138"/>
      <c r="K264" s="138"/>
      <c r="L264" s="138"/>
      <c r="M264" s="138"/>
      <c r="N264" s="111"/>
      <c r="O264" s="157" t="str">
        <f>IF(((D264=0)),"   ","Нужно заполнить пункт 25 текстовой части - о дополнительном закреплении вопросов местного значения за сельскими поселениями")</f>
        <v xml:space="preserve">   </v>
      </c>
    </row>
    <row r="265" spans="2:15" s="48" customFormat="1" ht="75" x14ac:dyDescent="0.25">
      <c r="B265" s="102" t="s">
        <v>647</v>
      </c>
      <c r="C265" s="104" t="s">
        <v>646</v>
      </c>
      <c r="D265" s="2">
        <f t="shared" si="24"/>
        <v>0</v>
      </c>
      <c r="E265" s="144"/>
      <c r="F265" s="122"/>
      <c r="G265" s="122"/>
      <c r="H265" s="122"/>
      <c r="I265" s="122"/>
      <c r="J265" s="122"/>
      <c r="K265" s="121">
        <v>0</v>
      </c>
      <c r="L265" s="144"/>
      <c r="M265" s="122"/>
      <c r="N265" s="153" t="str">
        <f>IF((K265&lt;=K183),"Выполнено","ПРОВЕРИТЬ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265" s="157" t="str">
        <f>IF(((D265=0)),"   ","Нужно заполнить пункт 26 текстовой части - о дополнительном закреплении вопросов местного значения за внутригородскими районами")</f>
        <v xml:space="preserve">   </v>
      </c>
    </row>
    <row r="266" spans="2:15" s="48" customFormat="1" ht="75" x14ac:dyDescent="0.25">
      <c r="B266" s="101" t="s">
        <v>649</v>
      </c>
      <c r="C266" s="41" t="s">
        <v>256</v>
      </c>
      <c r="D266" s="2">
        <f t="shared" si="24"/>
        <v>27</v>
      </c>
      <c r="E266" s="136"/>
      <c r="F266" s="125">
        <v>0</v>
      </c>
      <c r="G266" s="125">
        <v>27</v>
      </c>
      <c r="H266" s="138"/>
      <c r="I266" s="133"/>
      <c r="J266" s="133"/>
      <c r="K266" s="133"/>
      <c r="L266" s="133"/>
      <c r="M266" s="134"/>
      <c r="N266" s="153" t="str">
        <f>IF((D266&lt;=D183)*AND(F266&lt;=F183)*AND(G266&lt;=G183),"Выполнено","ПРОВЕРИТЬ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66" s="111"/>
    </row>
    <row r="267" spans="2:15" s="230" customFormat="1" ht="90" x14ac:dyDescent="0.25">
      <c r="B267" s="254" t="s">
        <v>650</v>
      </c>
      <c r="C267" s="255" t="s">
        <v>1378</v>
      </c>
      <c r="D267" s="227">
        <f t="shared" si="24"/>
        <v>3</v>
      </c>
      <c r="E267" s="136"/>
      <c r="F267" s="125">
        <v>0</v>
      </c>
      <c r="G267" s="295">
        <v>3</v>
      </c>
      <c r="H267" s="138"/>
      <c r="I267" s="127"/>
      <c r="J267" s="127"/>
      <c r="K267" s="127"/>
      <c r="L267" s="127"/>
      <c r="M267" s="127"/>
      <c r="N267" s="153" t="str">
        <f>IF((D267&lt;=D266)*AND(F267&lt;=F266)*AND(G267&lt;=G266),"Выполнено","ПРОВЕРИТЬ (значения этой подстроки не могут быть больше значений основной строки)")</f>
        <v>Выполнено</v>
      </c>
      <c r="O267" s="237"/>
    </row>
    <row r="268" spans="2:15" s="230" customFormat="1" ht="45" x14ac:dyDescent="0.25">
      <c r="B268" s="254" t="s">
        <v>651</v>
      </c>
      <c r="C268" s="255" t="s">
        <v>1374</v>
      </c>
      <c r="D268" s="227">
        <f t="shared" si="24"/>
        <v>1</v>
      </c>
      <c r="E268" s="136"/>
      <c r="F268" s="125">
        <v>0</v>
      </c>
      <c r="G268" s="295">
        <v>1</v>
      </c>
      <c r="H268" s="138"/>
      <c r="I268" s="127"/>
      <c r="J268" s="127"/>
      <c r="K268" s="127"/>
      <c r="L268" s="127"/>
      <c r="M268" s="127"/>
      <c r="N268" s="153" t="str">
        <f>IF((D268&lt;=D266)*AND(F268&lt;=F266)*AND(G268&lt;=G266),"Выполнено","ПРОВЕРИТЬ (значения этой подстроки не могут быть больше значений основной строки)")</f>
        <v>Выполнено</v>
      </c>
      <c r="O268" s="237"/>
    </row>
    <row r="269" spans="2:15" s="230" customFormat="1" x14ac:dyDescent="0.25">
      <c r="B269" s="254" t="s">
        <v>1382</v>
      </c>
      <c r="C269" s="255" t="s">
        <v>1383</v>
      </c>
      <c r="D269" s="227">
        <f t="shared" si="24"/>
        <v>0</v>
      </c>
      <c r="E269" s="136"/>
      <c r="F269" s="125">
        <v>0</v>
      </c>
      <c r="G269" s="295"/>
      <c r="H269" s="138"/>
      <c r="I269" s="127"/>
      <c r="J269" s="127"/>
      <c r="K269" s="127"/>
      <c r="L269" s="127"/>
      <c r="M269" s="127"/>
      <c r="N269" s="153" t="str">
        <f>IF((D269&lt;=D266)*AND(F269&lt;=F266)*AND(G269&lt;=G266),"Выполнено","ПРОВЕРИТЬ (значения этой подстроки не могут быть больше значений основной строки)")</f>
        <v>Выполнено</v>
      </c>
      <c r="O269" s="237"/>
    </row>
    <row r="270" spans="2:15" s="230" customFormat="1" x14ac:dyDescent="0.25">
      <c r="B270" s="254" t="s">
        <v>1368</v>
      </c>
      <c r="C270" s="255" t="s">
        <v>1370</v>
      </c>
      <c r="D270" s="227">
        <f t="shared" si="24"/>
        <v>1</v>
      </c>
      <c r="E270" s="136"/>
      <c r="F270" s="125">
        <v>0</v>
      </c>
      <c r="G270" s="295">
        <v>1</v>
      </c>
      <c r="H270" s="138"/>
      <c r="I270" s="127"/>
      <c r="J270" s="127"/>
      <c r="K270" s="127"/>
      <c r="L270" s="127"/>
      <c r="M270" s="127"/>
      <c r="N270" s="153" t="str">
        <f>IF((D270&lt;=D266)*AND(F270&lt;=F266)*AND(G270&lt;=G266),"Выполнено","ПРОВЕРИТЬ (значения этой подстроки не могут быть больше значений основной строки)")</f>
        <v>Выполнено</v>
      </c>
      <c r="O270" s="237"/>
    </row>
    <row r="271" spans="2:15" s="230" customFormat="1" ht="60" x14ac:dyDescent="0.25">
      <c r="B271" s="254" t="s">
        <v>1369</v>
      </c>
      <c r="C271" s="255" t="s">
        <v>1384</v>
      </c>
      <c r="D271" s="227">
        <f t="shared" si="24"/>
        <v>6</v>
      </c>
      <c r="E271" s="136"/>
      <c r="F271" s="125">
        <v>0</v>
      </c>
      <c r="G271" s="295">
        <v>6</v>
      </c>
      <c r="H271" s="138"/>
      <c r="I271" s="127"/>
      <c r="J271" s="127"/>
      <c r="K271" s="127"/>
      <c r="L271" s="127"/>
      <c r="M271" s="127"/>
      <c r="N271" s="153" t="str">
        <f>IF((D271&lt;=D266)*AND(F271&lt;=F266)*AND(G271&lt;=G266),"Выполнено","ПРОВЕРИТЬ (значения этой подстроки не могут быть больше значений основной строки)")</f>
        <v>Выполнено</v>
      </c>
      <c r="O271" s="237"/>
    </row>
    <row r="272" spans="2:15" s="230" customFormat="1" ht="60" x14ac:dyDescent="0.25">
      <c r="B272" s="254" t="s">
        <v>1386</v>
      </c>
      <c r="C272" s="255" t="s">
        <v>1379</v>
      </c>
      <c r="D272" s="227">
        <f t="shared" si="24"/>
        <v>2</v>
      </c>
      <c r="E272" s="136"/>
      <c r="F272" s="125">
        <v>0</v>
      </c>
      <c r="G272" s="295">
        <v>2</v>
      </c>
      <c r="H272" s="138"/>
      <c r="I272" s="127"/>
      <c r="J272" s="127"/>
      <c r="K272" s="127"/>
      <c r="L272" s="127"/>
      <c r="M272" s="127"/>
      <c r="N272" s="153" t="str">
        <f>IF((D272&lt;=D266)*AND(F272&lt;=F266)*AND(G272&lt;=G266),"Выполнено","ПРОВЕРИТЬ (значения этой подстроки не могут быть больше значений основной строки)")</f>
        <v>Выполнено</v>
      </c>
      <c r="O272" s="237"/>
    </row>
    <row r="273" spans="2:15" s="230" customFormat="1" ht="60" x14ac:dyDescent="0.25">
      <c r="B273" s="254" t="s">
        <v>1387</v>
      </c>
      <c r="C273" s="255" t="s">
        <v>1375</v>
      </c>
      <c r="D273" s="227">
        <f t="shared" si="24"/>
        <v>9</v>
      </c>
      <c r="E273" s="136"/>
      <c r="F273" s="125">
        <v>0</v>
      </c>
      <c r="G273" s="295">
        <v>9</v>
      </c>
      <c r="H273" s="138"/>
      <c r="I273" s="127"/>
      <c r="J273" s="127"/>
      <c r="K273" s="127"/>
      <c r="L273" s="127"/>
      <c r="M273" s="127"/>
      <c r="N273" s="153" t="str">
        <f>IF((D273&lt;=D266)*AND(F273&lt;=F266)*AND(G273&lt;=G266),"Выполнено","ПРОВЕРИТЬ (значения этой подстроки не могут быть больше значений основной строки)")</f>
        <v>Выполнено</v>
      </c>
      <c r="O273" s="237"/>
    </row>
    <row r="274" spans="2:15" s="230" customFormat="1" ht="30" x14ac:dyDescent="0.25">
      <c r="B274" s="254" t="s">
        <v>1388</v>
      </c>
      <c r="C274" s="255" t="s">
        <v>1377</v>
      </c>
      <c r="D274" s="227">
        <f t="shared" si="24"/>
        <v>0</v>
      </c>
      <c r="E274" s="136"/>
      <c r="F274" s="125">
        <v>0</v>
      </c>
      <c r="G274" s="295">
        <v>0</v>
      </c>
      <c r="H274" s="138"/>
      <c r="I274" s="127"/>
      <c r="J274" s="127"/>
      <c r="K274" s="127"/>
      <c r="L274" s="127"/>
      <c r="M274" s="127"/>
      <c r="N274" s="153" t="str">
        <f>IF((D274&lt;=D266)*AND(F274&lt;=F266)*AND(G274&lt;=G266),"Выполнено","ПРОВЕРИТЬ (значения этой подстроки не могут быть больше значений основной строки)")</f>
        <v>Выполнено</v>
      </c>
      <c r="O274" s="237"/>
    </row>
    <row r="275" spans="2:15" s="230" customFormat="1" ht="45" x14ac:dyDescent="0.25">
      <c r="B275" s="254" t="s">
        <v>1389</v>
      </c>
      <c r="C275" s="255" t="s">
        <v>1385</v>
      </c>
      <c r="D275" s="227">
        <f t="shared" si="24"/>
        <v>0</v>
      </c>
      <c r="E275" s="136"/>
      <c r="F275" s="125">
        <v>0</v>
      </c>
      <c r="G275" s="295">
        <v>0</v>
      </c>
      <c r="H275" s="138"/>
      <c r="I275" s="127"/>
      <c r="J275" s="127"/>
      <c r="K275" s="127"/>
      <c r="L275" s="127"/>
      <c r="M275" s="127"/>
      <c r="N275" s="153" t="str">
        <f>IF((D275&lt;=D266)*AND(F275&lt;=F266)*AND(G275&lt;=G266),"Выполнено","ПРОВЕРИТЬ (значения этой подстроки не могут быть больше значений основной строки)")</f>
        <v>Выполнено</v>
      </c>
      <c r="O275" s="237"/>
    </row>
    <row r="276" spans="2:15" s="230" customFormat="1" x14ac:dyDescent="0.25">
      <c r="B276" s="254" t="s">
        <v>1390</v>
      </c>
      <c r="C276" s="255" t="s">
        <v>1376</v>
      </c>
      <c r="D276" s="227">
        <f t="shared" si="24"/>
        <v>3</v>
      </c>
      <c r="E276" s="136"/>
      <c r="F276" s="125">
        <v>0</v>
      </c>
      <c r="G276" s="295">
        <v>3</v>
      </c>
      <c r="H276" s="138"/>
      <c r="I276" s="127"/>
      <c r="J276" s="127"/>
      <c r="K276" s="127"/>
      <c r="L276" s="127"/>
      <c r="M276" s="127"/>
      <c r="N276" s="153" t="str">
        <f>IF((D276&lt;=D266)*AND(F276&lt;=F266)*AND(G276&lt;=G266),"Выполнено","ПРОВЕРИТЬ (значения этой подстроки не могут быть больше значений основной строки)")</f>
        <v>Выполнено</v>
      </c>
      <c r="O276" s="237"/>
    </row>
    <row r="277" spans="2:15" s="230" customFormat="1" ht="30" x14ac:dyDescent="0.25">
      <c r="B277" s="254" t="s">
        <v>1391</v>
      </c>
      <c r="C277" s="255" t="s">
        <v>1371</v>
      </c>
      <c r="D277" s="227">
        <f t="shared" si="24"/>
        <v>0</v>
      </c>
      <c r="E277" s="136"/>
      <c r="F277" s="125">
        <v>0</v>
      </c>
      <c r="G277" s="295"/>
      <c r="H277" s="138"/>
      <c r="I277" s="127"/>
      <c r="J277" s="127"/>
      <c r="K277" s="127"/>
      <c r="L277" s="127"/>
      <c r="M277" s="127"/>
      <c r="N277" s="153" t="str">
        <f>IF((D277&lt;=D266)*AND(F277&lt;=F266)*AND(G277&lt;=G266),"Выполнено","ПРОВЕРИТЬ (значения этой подстроки не могут быть больше значений основной строки)")</f>
        <v>Выполнено</v>
      </c>
      <c r="O277" s="237"/>
    </row>
    <row r="278" spans="2:15" s="230" customFormat="1" x14ac:dyDescent="0.25">
      <c r="B278" s="254" t="s">
        <v>1392</v>
      </c>
      <c r="C278" s="255" t="s">
        <v>1373</v>
      </c>
      <c r="D278" s="227">
        <f t="shared" si="24"/>
        <v>6</v>
      </c>
      <c r="E278" s="136"/>
      <c r="F278" s="125">
        <v>0</v>
      </c>
      <c r="G278" s="295">
        <v>6</v>
      </c>
      <c r="H278" s="138"/>
      <c r="I278" s="127"/>
      <c r="J278" s="127"/>
      <c r="K278" s="127"/>
      <c r="L278" s="127"/>
      <c r="M278" s="127"/>
      <c r="N278" s="153" t="str">
        <f>IF((D278&lt;=D266)*AND(F278&lt;=F266)*AND(G278&lt;=G266),"Выполнено","ПРОВЕРИТЬ (значения этой подстроки не могут быть больше значений основной строки)")</f>
        <v>Выполнено</v>
      </c>
      <c r="O278" s="237"/>
    </row>
    <row r="279" spans="2:15" s="230" customFormat="1" x14ac:dyDescent="0.25">
      <c r="B279" s="254" t="s">
        <v>1393</v>
      </c>
      <c r="C279" s="255" t="s">
        <v>1372</v>
      </c>
      <c r="D279" s="227">
        <f t="shared" si="24"/>
        <v>7</v>
      </c>
      <c r="E279" s="136"/>
      <c r="F279" s="125">
        <v>0</v>
      </c>
      <c r="G279" s="295">
        <v>7</v>
      </c>
      <c r="H279" s="138"/>
      <c r="I279" s="127"/>
      <c r="J279" s="127"/>
      <c r="K279" s="127"/>
      <c r="L279" s="127"/>
      <c r="M279" s="127"/>
      <c r="N279" s="153" t="str">
        <f>IF((D279&lt;=D266)*AND(F279&lt;=F266)*AND(G279&lt;=G266),"Выполнено","ПРОВЕРИТЬ (значения этой подстроки не могут быть больше значений основной строки)")</f>
        <v>Выполнено</v>
      </c>
      <c r="O279" s="237"/>
    </row>
    <row r="280" spans="2:15" s="230" customFormat="1" ht="60" x14ac:dyDescent="0.25">
      <c r="B280" s="254" t="s">
        <v>1394</v>
      </c>
      <c r="C280" s="255" t="s">
        <v>1380</v>
      </c>
      <c r="D280" s="227">
        <f t="shared" si="24"/>
        <v>1</v>
      </c>
      <c r="E280" s="136"/>
      <c r="F280" s="125">
        <v>0</v>
      </c>
      <c r="G280" s="295">
        <v>1</v>
      </c>
      <c r="H280" s="138"/>
      <c r="I280" s="127"/>
      <c r="J280" s="127"/>
      <c r="K280" s="127"/>
      <c r="L280" s="127"/>
      <c r="M280" s="127"/>
      <c r="N280" s="153" t="str">
        <f>IF((D280&lt;=D266)*AND(F280&lt;=F266)*AND(G280&lt;=G266),"Выполнено","ПРОВЕРИТЬ (значения этой подстроки не могут быть больше значений основной строки)")</f>
        <v>Выполнено</v>
      </c>
      <c r="O280" s="237"/>
    </row>
    <row r="281" spans="2:15" s="230" customFormat="1" ht="60" x14ac:dyDescent="0.25">
      <c r="B281" s="254" t="s">
        <v>1395</v>
      </c>
      <c r="C281" s="255" t="s">
        <v>1381</v>
      </c>
      <c r="D281" s="227">
        <f t="shared" si="24"/>
        <v>1</v>
      </c>
      <c r="E281" s="136"/>
      <c r="F281" s="125">
        <v>0</v>
      </c>
      <c r="G281" s="295">
        <v>1</v>
      </c>
      <c r="H281" s="138"/>
      <c r="I281" s="127"/>
      <c r="J281" s="127"/>
      <c r="K281" s="127"/>
      <c r="L281" s="127"/>
      <c r="M281" s="127"/>
      <c r="N281" s="153" t="str">
        <f>IF((D281&lt;=D266)*AND(F281&lt;=F266)*AND(G281&lt;=G266),"Выполнено","ПРОВЕРИТЬ (значения этой подстроки не могут быть больше значений основной строки)")</f>
        <v>Выполнено</v>
      </c>
      <c r="O281" s="237"/>
    </row>
    <row r="282" spans="2:15" s="48" customFormat="1" ht="45" x14ac:dyDescent="0.25">
      <c r="B282" s="254" t="s">
        <v>1396</v>
      </c>
      <c r="C282" s="258" t="s">
        <v>1417</v>
      </c>
      <c r="D282" s="2">
        <f t="shared" si="24"/>
        <v>0</v>
      </c>
      <c r="E282" s="136"/>
      <c r="F282" s="125">
        <v>0</v>
      </c>
      <c r="G282" s="295">
        <v>0</v>
      </c>
      <c r="H282" s="138"/>
      <c r="I282" s="138"/>
      <c r="J282" s="138"/>
      <c r="K282" s="138"/>
      <c r="L282" s="138"/>
      <c r="M282" s="138"/>
      <c r="N282" s="153" t="str">
        <f>IF((D282&lt;=D266)*AND(F282&lt;=F266)*AND(G282&lt;=G266),"Выполнено","ПРОВЕРИТЬ (значения этой подстроки не могут быть больше значений основной строки)")</f>
        <v>Выполнено</v>
      </c>
      <c r="O282" s="111"/>
    </row>
    <row r="283" spans="2:15" s="48" customFormat="1" ht="30" x14ac:dyDescent="0.25">
      <c r="B283" s="256" t="s">
        <v>1397</v>
      </c>
      <c r="C283" s="66" t="s">
        <v>257</v>
      </c>
      <c r="D283" s="2">
        <f t="shared" si="24"/>
        <v>7</v>
      </c>
      <c r="E283" s="136"/>
      <c r="F283" s="121">
        <v>0</v>
      </c>
      <c r="G283" s="121">
        <v>7</v>
      </c>
      <c r="H283" s="138"/>
      <c r="I283" s="138"/>
      <c r="J283" s="138"/>
      <c r="K283" s="138"/>
      <c r="L283" s="138"/>
      <c r="M283" s="138"/>
      <c r="N283" s="153" t="str">
        <f>IF((D283&lt;=D266)*AND(F283&lt;=F266)*AND(G283&lt;=G266),"Выполнено","ПРОВЕРИТЬ (значения этой подстроки не могут быть больше значений основной строки)")</f>
        <v>Выполнено</v>
      </c>
      <c r="O283" s="157" t="str">
        <f>IF(((D283=0)),"   ","Нужно заполнить пункт 27 текстовой части - о поселениях, передавших району все полномочия")</f>
        <v>Нужно заполнить пункт 27 текстовой части - о поселениях, передавших району все полномочия</v>
      </c>
    </row>
    <row r="284" spans="2:15" s="48" customFormat="1" ht="30" x14ac:dyDescent="0.25">
      <c r="B284" s="256" t="s">
        <v>1398</v>
      </c>
      <c r="C284" s="88" t="s">
        <v>116</v>
      </c>
      <c r="D284" s="2">
        <f t="shared" si="24"/>
        <v>20</v>
      </c>
      <c r="E284" s="136"/>
      <c r="F284" s="121">
        <v>0</v>
      </c>
      <c r="G284" s="121">
        <v>20</v>
      </c>
      <c r="H284" s="138"/>
      <c r="I284" s="138"/>
      <c r="J284" s="138"/>
      <c r="K284" s="138"/>
      <c r="L284" s="138"/>
      <c r="M284" s="138"/>
      <c r="N284" s="153" t="str">
        <f>IF((D284&lt;=D266)*AND(F284&lt;=F266)*AND(G284&lt;=G266),"Выполнено","ПРОВЕРИТЬ (значения этой подстроки не могут быть больше значений основной строки)")</f>
        <v>Выполнено</v>
      </c>
      <c r="O284" s="157" t="str">
        <f>IF(((D284=0)),"   ","Нужно заполнить пункт 27 текстовой части - о поселениях, передавших району основные бюджетные полномочия")</f>
        <v>Нужно заполнить пункт 27 текстовой части - о поселениях, передавших району основные бюджетные полномочия</v>
      </c>
    </row>
    <row r="285" spans="2:15" s="48" customFormat="1" ht="105" x14ac:dyDescent="0.25">
      <c r="B285" s="102" t="s">
        <v>459</v>
      </c>
      <c r="C285" s="92" t="s">
        <v>312</v>
      </c>
      <c r="D285" s="2">
        <f t="shared" si="24"/>
        <v>6</v>
      </c>
      <c r="E285" s="121">
        <v>6</v>
      </c>
      <c r="F285" s="132"/>
      <c r="G285" s="134"/>
      <c r="H285" s="138"/>
      <c r="I285" s="138"/>
      <c r="J285" s="138"/>
      <c r="K285" s="138"/>
      <c r="L285" s="138"/>
      <c r="M285" s="138"/>
      <c r="N285" s="239" t="str">
        <f>IF((D285&lt;=D266),"Выполнено","ПРОВЕРИТЬ (муниципальных районов, принявших полномочия поселений, не может быть больше чем поселений, их передавших)")</f>
        <v>Выполнено</v>
      </c>
      <c r="O285" s="157" t="str">
        <f>IF(((D285=0)),"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286" spans="2:15" s="48" customFormat="1" ht="75" x14ac:dyDescent="0.25">
      <c r="B286" s="117" t="s">
        <v>739</v>
      </c>
      <c r="C286" s="41" t="s">
        <v>258</v>
      </c>
      <c r="D286" s="2">
        <f t="shared" si="24"/>
        <v>13</v>
      </c>
      <c r="E286" s="136"/>
      <c r="F286" s="125">
        <v>1</v>
      </c>
      <c r="G286" s="125">
        <v>12</v>
      </c>
      <c r="H286" s="138"/>
      <c r="I286" s="138"/>
      <c r="J286" s="138"/>
      <c r="K286" s="138"/>
      <c r="L286" s="138"/>
      <c r="M286" s="138"/>
      <c r="N286" s="153" t="str">
        <f>IF((D286&lt;=D183)*AND(F286&lt;=F183)*AND(G286&lt;=G183),"Выполнено","ПРОВЕРИТЬ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86" s="111"/>
    </row>
    <row r="287" spans="2:15" s="230" customFormat="1" ht="90" x14ac:dyDescent="0.25">
      <c r="B287" s="254" t="s">
        <v>1399</v>
      </c>
      <c r="C287" s="255" t="s">
        <v>1378</v>
      </c>
      <c r="D287" s="227">
        <f t="shared" ref="D287:D301" si="26">SUM(E287:L287)</f>
        <v>3</v>
      </c>
      <c r="E287" s="136"/>
      <c r="F287" s="125">
        <v>0</v>
      </c>
      <c r="G287" s="125">
        <v>3</v>
      </c>
      <c r="H287" s="138"/>
      <c r="I287" s="127"/>
      <c r="J287" s="127"/>
      <c r="K287" s="127"/>
      <c r="L287" s="127"/>
      <c r="M287" s="127"/>
      <c r="N287" s="153" t="str">
        <f>IF((D287&lt;=D286)*AND(F287&lt;=F286)*AND(G287&lt;=G286),"Выполнено","ПРОВЕРИТЬ (значения этой подстроки не могут быть больше значений основной строки)")</f>
        <v>Выполнено</v>
      </c>
      <c r="O287" s="237"/>
    </row>
    <row r="288" spans="2:15" s="230" customFormat="1" ht="45" x14ac:dyDescent="0.25">
      <c r="B288" s="254" t="s">
        <v>1400</v>
      </c>
      <c r="C288" s="255" t="s">
        <v>1374</v>
      </c>
      <c r="D288" s="227">
        <f t="shared" si="26"/>
        <v>1</v>
      </c>
      <c r="E288" s="136"/>
      <c r="F288" s="125">
        <v>0</v>
      </c>
      <c r="G288" s="125">
        <v>1</v>
      </c>
      <c r="H288" s="138"/>
      <c r="I288" s="127"/>
      <c r="J288" s="127"/>
      <c r="K288" s="127"/>
      <c r="L288" s="127"/>
      <c r="M288" s="127"/>
      <c r="N288" s="153" t="str">
        <f>IF((D288&lt;=D286)*AND(F288&lt;=F286)*AND(G288&lt;=G286),"Выполнено","ПРОВЕРИТЬ (значения этой подстроки не могут быть больше значений основной строки)")</f>
        <v>Выполнено</v>
      </c>
      <c r="O288" s="237"/>
    </row>
    <row r="289" spans="2:15" s="230" customFormat="1" x14ac:dyDescent="0.25">
      <c r="B289" s="254" t="s">
        <v>1401</v>
      </c>
      <c r="C289" s="255" t="s">
        <v>1383</v>
      </c>
      <c r="D289" s="227">
        <f t="shared" si="26"/>
        <v>0</v>
      </c>
      <c r="E289" s="136"/>
      <c r="F289" s="125">
        <v>0</v>
      </c>
      <c r="G289" s="125"/>
      <c r="H289" s="138"/>
      <c r="I289" s="127"/>
      <c r="J289" s="127"/>
      <c r="K289" s="127"/>
      <c r="L289" s="127"/>
      <c r="M289" s="127"/>
      <c r="N289" s="153" t="str">
        <f>IF((D289&lt;=D286)*AND(F289&lt;=F286)*AND(G289&lt;=G286),"Выполнено","ПРОВЕРИТЬ (значения этой подстроки не могут быть больше значений основной строки)")</f>
        <v>Выполнено</v>
      </c>
      <c r="O289" s="237"/>
    </row>
    <row r="290" spans="2:15" s="230" customFormat="1" x14ac:dyDescent="0.25">
      <c r="B290" s="254" t="s">
        <v>1402</v>
      </c>
      <c r="C290" s="255" t="s">
        <v>1370</v>
      </c>
      <c r="D290" s="227">
        <f t="shared" si="26"/>
        <v>1</v>
      </c>
      <c r="E290" s="136"/>
      <c r="F290" s="125">
        <v>0</v>
      </c>
      <c r="G290" s="125">
        <v>1</v>
      </c>
      <c r="H290" s="138"/>
      <c r="I290" s="127"/>
      <c r="J290" s="127"/>
      <c r="K290" s="127"/>
      <c r="L290" s="127"/>
      <c r="M290" s="127"/>
      <c r="N290" s="153" t="str">
        <f>IF((D290&lt;=D286)*AND(F290&lt;=F286)*AND(G290&lt;=G286),"Выполнено","ПРОВЕРИТЬ (значения этой подстроки не могут быть больше значений основной строки)")</f>
        <v>Выполнено</v>
      </c>
      <c r="O290" s="237"/>
    </row>
    <row r="291" spans="2:15" s="230" customFormat="1" ht="60" x14ac:dyDescent="0.25">
      <c r="B291" s="254" t="s">
        <v>1403</v>
      </c>
      <c r="C291" s="255" t="s">
        <v>1384</v>
      </c>
      <c r="D291" s="227">
        <f t="shared" si="26"/>
        <v>2</v>
      </c>
      <c r="E291" s="136"/>
      <c r="F291" s="125">
        <v>1</v>
      </c>
      <c r="G291" s="125">
        <v>1</v>
      </c>
      <c r="H291" s="138"/>
      <c r="I291" s="127"/>
      <c r="J291" s="127"/>
      <c r="K291" s="127"/>
      <c r="L291" s="127"/>
      <c r="M291" s="127"/>
      <c r="N291" s="153" t="str">
        <f>IF((D291&lt;=D286)*AND(F291&lt;=F286)*AND(G291&lt;=G286),"Выполнено","ПРОВЕРИТЬ (значения этой подстроки не могут быть больше значений основной строки)")</f>
        <v>Выполнено</v>
      </c>
      <c r="O291" s="237"/>
    </row>
    <row r="292" spans="2:15" s="230" customFormat="1" ht="60" x14ac:dyDescent="0.25">
      <c r="B292" s="254" t="s">
        <v>1404</v>
      </c>
      <c r="C292" s="255" t="s">
        <v>1379</v>
      </c>
      <c r="D292" s="227">
        <f t="shared" si="26"/>
        <v>12</v>
      </c>
      <c r="E292" s="136"/>
      <c r="F292" s="125">
        <v>0</v>
      </c>
      <c r="G292" s="125">
        <v>12</v>
      </c>
      <c r="H292" s="138"/>
      <c r="I292" s="127"/>
      <c r="J292" s="127"/>
      <c r="K292" s="127"/>
      <c r="L292" s="127"/>
      <c r="M292" s="127"/>
      <c r="N292" s="153" t="str">
        <f>IF((D292&lt;=D286)*AND(F292&lt;=F286)*AND(G292&lt;=G286),"Выполнено","ПРОВЕРИТЬ (значения этой подстроки не могут быть больше значений основной строки)")</f>
        <v>Выполнено</v>
      </c>
      <c r="O292" s="237"/>
    </row>
    <row r="293" spans="2:15" s="230" customFormat="1" ht="60" x14ac:dyDescent="0.25">
      <c r="B293" s="254" t="s">
        <v>1405</v>
      </c>
      <c r="C293" s="255" t="s">
        <v>1375</v>
      </c>
      <c r="D293" s="227">
        <f t="shared" si="26"/>
        <v>5</v>
      </c>
      <c r="E293" s="136"/>
      <c r="F293" s="125">
        <v>0</v>
      </c>
      <c r="G293" s="125">
        <v>5</v>
      </c>
      <c r="H293" s="138"/>
      <c r="I293" s="127"/>
      <c r="J293" s="127"/>
      <c r="K293" s="127"/>
      <c r="L293" s="127"/>
      <c r="M293" s="127"/>
      <c r="N293" s="153" t="str">
        <f>IF((D293&lt;=D286)*AND(F293&lt;=F286)*AND(G293&lt;=G286),"Выполнено","ПРОВЕРИТЬ (значения этой подстроки не могут быть больше значений основной строки)")</f>
        <v>Выполнено</v>
      </c>
      <c r="O293" s="237"/>
    </row>
    <row r="294" spans="2:15" s="230" customFormat="1" ht="30" x14ac:dyDescent="0.25">
      <c r="B294" s="254" t="s">
        <v>1406</v>
      </c>
      <c r="C294" s="255" t="s">
        <v>1377</v>
      </c>
      <c r="D294" s="227">
        <f t="shared" si="26"/>
        <v>0</v>
      </c>
      <c r="E294" s="136"/>
      <c r="F294" s="125">
        <v>0</v>
      </c>
      <c r="G294" s="125">
        <v>0</v>
      </c>
      <c r="H294" s="138"/>
      <c r="I294" s="127"/>
      <c r="J294" s="127"/>
      <c r="K294" s="127"/>
      <c r="L294" s="127"/>
      <c r="M294" s="127"/>
      <c r="N294" s="153" t="str">
        <f>IF((D294&lt;=D286)*AND(F294&lt;=F286)*AND(G294&lt;=G286),"Выполнено","ПРОВЕРИТЬ (значения этой подстроки не могут быть больше значений основной строки)")</f>
        <v>Выполнено</v>
      </c>
      <c r="O294" s="237"/>
    </row>
    <row r="295" spans="2:15" s="230" customFormat="1" ht="45" x14ac:dyDescent="0.25">
      <c r="B295" s="254" t="s">
        <v>1407</v>
      </c>
      <c r="C295" s="255" t="s">
        <v>1385</v>
      </c>
      <c r="D295" s="227">
        <f t="shared" si="26"/>
        <v>0</v>
      </c>
      <c r="E295" s="136"/>
      <c r="F295" s="125">
        <v>0</v>
      </c>
      <c r="G295" s="125"/>
      <c r="H295" s="138"/>
      <c r="I295" s="127"/>
      <c r="J295" s="127"/>
      <c r="K295" s="127"/>
      <c r="L295" s="127"/>
      <c r="M295" s="127"/>
      <c r="N295" s="153" t="str">
        <f>IF((D295&lt;=D286)*AND(F295&lt;=F286)*AND(G295&lt;=G286),"Выполнено","ПРОВЕРИТЬ (значения этой подстроки не могут быть больше значений основной строки)")</f>
        <v>Выполнено</v>
      </c>
      <c r="O295" s="237"/>
    </row>
    <row r="296" spans="2:15" s="230" customFormat="1" x14ac:dyDescent="0.25">
      <c r="B296" s="254" t="s">
        <v>1408</v>
      </c>
      <c r="C296" s="255" t="s">
        <v>1376</v>
      </c>
      <c r="D296" s="227">
        <f t="shared" si="26"/>
        <v>1</v>
      </c>
      <c r="E296" s="136"/>
      <c r="F296" s="125">
        <v>0</v>
      </c>
      <c r="G296" s="125">
        <v>1</v>
      </c>
      <c r="H296" s="138"/>
      <c r="I296" s="127"/>
      <c r="J296" s="127"/>
      <c r="K296" s="127"/>
      <c r="L296" s="127"/>
      <c r="M296" s="127"/>
      <c r="N296" s="153" t="str">
        <f>IF((D296&lt;=D286)*AND(F296&lt;=F286)*AND(G296&lt;=G286),"Выполнено","ПРОВЕРИТЬ (значения этой подстроки не могут быть больше значений основной строки)")</f>
        <v>Выполнено</v>
      </c>
      <c r="O296" s="237"/>
    </row>
    <row r="297" spans="2:15" s="230" customFormat="1" ht="30" x14ac:dyDescent="0.25">
      <c r="B297" s="254" t="s">
        <v>1409</v>
      </c>
      <c r="C297" s="255" t="s">
        <v>1371</v>
      </c>
      <c r="D297" s="227">
        <f t="shared" si="26"/>
        <v>1</v>
      </c>
      <c r="E297" s="136"/>
      <c r="F297" s="125">
        <v>0</v>
      </c>
      <c r="G297" s="125">
        <v>1</v>
      </c>
      <c r="H297" s="138"/>
      <c r="I297" s="127"/>
      <c r="J297" s="127"/>
      <c r="K297" s="127"/>
      <c r="L297" s="127"/>
      <c r="M297" s="127"/>
      <c r="N297" s="153" t="str">
        <f>IF((D297&lt;=D286)*AND(F297&lt;=F286)*AND(G297&lt;=G286),"Выполнено","ПРОВЕРИТЬ (значения этой подстроки не могут быть больше значений основной строки)")</f>
        <v>Выполнено</v>
      </c>
      <c r="O297" s="237"/>
    </row>
    <row r="298" spans="2:15" s="230" customFormat="1" x14ac:dyDescent="0.25">
      <c r="B298" s="254" t="s">
        <v>1410</v>
      </c>
      <c r="C298" s="255" t="s">
        <v>1373</v>
      </c>
      <c r="D298" s="227">
        <f t="shared" si="26"/>
        <v>0</v>
      </c>
      <c r="E298" s="136"/>
      <c r="F298" s="125">
        <v>0</v>
      </c>
      <c r="G298" s="125"/>
      <c r="H298" s="138"/>
      <c r="I298" s="127"/>
      <c r="J298" s="127"/>
      <c r="K298" s="127"/>
      <c r="L298" s="127"/>
      <c r="M298" s="127"/>
      <c r="N298" s="153" t="str">
        <f>IF((D298&lt;=D286)*AND(F298&lt;=F286)*AND(G298&lt;=G286),"Выполнено","ПРОВЕРИТЬ (значения этой подстроки не могут быть больше значений основной строки)")</f>
        <v>Выполнено</v>
      </c>
      <c r="O298" s="237"/>
    </row>
    <row r="299" spans="2:15" s="230" customFormat="1" x14ac:dyDescent="0.25">
      <c r="B299" s="254" t="s">
        <v>1411</v>
      </c>
      <c r="C299" s="255" t="s">
        <v>1372</v>
      </c>
      <c r="D299" s="227">
        <f t="shared" si="26"/>
        <v>1</v>
      </c>
      <c r="E299" s="136"/>
      <c r="F299" s="125">
        <v>0</v>
      </c>
      <c r="G299" s="125">
        <v>1</v>
      </c>
      <c r="H299" s="138"/>
      <c r="I299" s="127"/>
      <c r="J299" s="127"/>
      <c r="K299" s="127"/>
      <c r="L299" s="127"/>
      <c r="M299" s="127"/>
      <c r="N299" s="153" t="str">
        <f>IF((D299&lt;=D286)*AND(F299&lt;=F286)*AND(G299&lt;=G286),"Выполнено","ПРОВЕРИТЬ (значения этой подстроки не могут быть больше значений основной строки)")</f>
        <v>Выполнено</v>
      </c>
      <c r="O299" s="237"/>
    </row>
    <row r="300" spans="2:15" s="230" customFormat="1" ht="60" x14ac:dyDescent="0.25">
      <c r="B300" s="254" t="s">
        <v>1412</v>
      </c>
      <c r="C300" s="255" t="s">
        <v>1380</v>
      </c>
      <c r="D300" s="227">
        <f t="shared" si="26"/>
        <v>1</v>
      </c>
      <c r="E300" s="136"/>
      <c r="F300" s="125">
        <v>0</v>
      </c>
      <c r="G300" s="125">
        <v>1</v>
      </c>
      <c r="H300" s="138"/>
      <c r="I300" s="127"/>
      <c r="J300" s="127"/>
      <c r="K300" s="127"/>
      <c r="L300" s="127"/>
      <c r="M300" s="127"/>
      <c r="N300" s="153" t="str">
        <f>IF((D300&lt;=D286)*AND(F300&lt;=F286)*AND(G300&lt;=G286),"Выполнено","ПРОВЕРИТЬ (значения этой подстроки не могут быть больше значений основной строки)")</f>
        <v>Выполнено</v>
      </c>
      <c r="O300" s="237"/>
    </row>
    <row r="301" spans="2:15" s="230" customFormat="1" ht="60" x14ac:dyDescent="0.25">
      <c r="B301" s="254" t="s">
        <v>1413</v>
      </c>
      <c r="C301" s="255" t="s">
        <v>1381</v>
      </c>
      <c r="D301" s="227">
        <f t="shared" si="26"/>
        <v>0</v>
      </c>
      <c r="E301" s="136"/>
      <c r="F301" s="125">
        <v>0</v>
      </c>
      <c r="G301" s="125">
        <v>0</v>
      </c>
      <c r="H301" s="138"/>
      <c r="I301" s="127"/>
      <c r="J301" s="127"/>
      <c r="K301" s="127"/>
      <c r="L301" s="127"/>
      <c r="M301" s="127"/>
      <c r="N301" s="153" t="str">
        <f>IF((D301&lt;=D286)*AND(F301&lt;=F286)*AND(G301&lt;=G286),"Выполнено","ПРОВЕРИТЬ (значения этой подстроки не могут быть больше значений основной строки)")</f>
        <v>Выполнено</v>
      </c>
      <c r="O301" s="237"/>
    </row>
    <row r="302" spans="2:15" s="48" customFormat="1" ht="105" x14ac:dyDescent="0.25">
      <c r="B302" s="118" t="s">
        <v>740</v>
      </c>
      <c r="C302" s="92" t="s">
        <v>313</v>
      </c>
      <c r="D302" s="2">
        <f t="shared" si="24"/>
        <v>8</v>
      </c>
      <c r="E302" s="121">
        <v>8</v>
      </c>
      <c r="F302" s="129"/>
      <c r="G302" s="131"/>
      <c r="H302" s="138"/>
      <c r="I302" s="138"/>
      <c r="J302" s="138"/>
      <c r="K302" s="138"/>
      <c r="L302" s="138"/>
      <c r="M302" s="138"/>
      <c r="N302" s="239" t="str">
        <f>IF((D302&lt;=D286),"Выполнено","ПРОВЕРИТЬ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02" s="157" t="str">
        <f>IF(((D302=0)),"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03" spans="2:15" s="230" customFormat="1" ht="60" x14ac:dyDescent="0.25">
      <c r="B303" s="246" t="s">
        <v>1280</v>
      </c>
      <c r="C303" s="247" t="s">
        <v>1274</v>
      </c>
      <c r="D303" s="227">
        <f>SUM(E303:L303)</f>
        <v>42</v>
      </c>
      <c r="E303" s="136"/>
      <c r="F303" s="135">
        <f>F304+F305-F306</f>
        <v>1</v>
      </c>
      <c r="G303" s="135">
        <f>G304+G305-G306</f>
        <v>41</v>
      </c>
      <c r="H303" s="138"/>
      <c r="I303" s="138"/>
      <c r="J303" s="138"/>
      <c r="K303" s="138"/>
      <c r="L303" s="138"/>
      <c r="M303" s="138"/>
      <c r="N303" s="153"/>
      <c r="O303" s="237"/>
    </row>
    <row r="304" spans="2:15" s="230" customFormat="1" x14ac:dyDescent="0.25">
      <c r="B304" s="246" t="s">
        <v>1281</v>
      </c>
      <c r="C304" s="247" t="s">
        <v>1271</v>
      </c>
      <c r="D304" s="227">
        <f>SUM(E304:L304)</f>
        <v>28</v>
      </c>
      <c r="E304" s="136"/>
      <c r="F304" s="125">
        <v>0</v>
      </c>
      <c r="G304" s="125">
        <v>28</v>
      </c>
      <c r="H304" s="138"/>
      <c r="I304" s="138"/>
      <c r="J304" s="138"/>
      <c r="K304" s="138"/>
      <c r="L304" s="138"/>
      <c r="M304" s="138"/>
      <c r="N304" s="153"/>
      <c r="O304" s="237"/>
    </row>
    <row r="305" spans="2:15" s="230" customFormat="1" ht="30" x14ac:dyDescent="0.25">
      <c r="B305" s="246" t="s">
        <v>1282</v>
      </c>
      <c r="C305" s="247" t="s">
        <v>1272</v>
      </c>
      <c r="D305" s="227">
        <f>SUM(E305:L305)</f>
        <v>14</v>
      </c>
      <c r="E305" s="136"/>
      <c r="F305" s="125">
        <v>1</v>
      </c>
      <c r="G305" s="125">
        <v>13</v>
      </c>
      <c r="H305" s="138"/>
      <c r="I305" s="138"/>
      <c r="J305" s="138"/>
      <c r="K305" s="138"/>
      <c r="L305" s="138"/>
      <c r="M305" s="138"/>
      <c r="N305" s="153"/>
      <c r="O305" s="237"/>
    </row>
    <row r="306" spans="2:15" s="230" customFormat="1" ht="60" x14ac:dyDescent="0.25">
      <c r="B306" s="246" t="s">
        <v>1283</v>
      </c>
      <c r="C306" s="247" t="s">
        <v>1273</v>
      </c>
      <c r="D306" s="227">
        <f>SUM(E306:L306)</f>
        <v>0</v>
      </c>
      <c r="E306" s="136"/>
      <c r="F306" s="125">
        <v>0</v>
      </c>
      <c r="G306" s="125">
        <v>0</v>
      </c>
      <c r="H306" s="138"/>
      <c r="I306" s="138"/>
      <c r="J306" s="138"/>
      <c r="K306" s="138"/>
      <c r="L306" s="138"/>
      <c r="M306" s="138"/>
      <c r="N306" s="153"/>
      <c r="O306" s="237"/>
    </row>
    <row r="307" spans="2:15" s="48" customFormat="1" ht="45" x14ac:dyDescent="0.25">
      <c r="B307" s="245" t="s">
        <v>1284</v>
      </c>
      <c r="C307" s="114" t="s">
        <v>748</v>
      </c>
      <c r="D307" s="2">
        <f t="shared" si="24"/>
        <v>30</v>
      </c>
      <c r="E307" s="121">
        <v>0</v>
      </c>
      <c r="F307" s="121">
        <v>1</v>
      </c>
      <c r="G307" s="121">
        <v>28</v>
      </c>
      <c r="H307" s="121">
        <v>0</v>
      </c>
      <c r="I307" s="121">
        <v>1</v>
      </c>
      <c r="J307" s="121">
        <v>0</v>
      </c>
      <c r="K307" s="144"/>
      <c r="L307" s="122"/>
      <c r="M307" s="123">
        <v>1</v>
      </c>
      <c r="N307" s="111"/>
      <c r="O307" s="157" t="str">
        <f>IF(((D307=0)),"   ","Нужно заполнить пункт 29 текстовой части - о совершении нотариыльных действий органами местного самоуправления")</f>
        <v>Нужно заполнить пункт 29 текстовой части - о совершении нотариыльных действий органами местного самоуправления</v>
      </c>
    </row>
    <row r="308" spans="2:15" s="48" customFormat="1" ht="105" x14ac:dyDescent="0.25">
      <c r="B308" s="224" t="s">
        <v>1286</v>
      </c>
      <c r="C308" s="241" t="s">
        <v>1212</v>
      </c>
      <c r="D308" s="2">
        <f t="shared" ref="D308:D320" si="27">SUM(E308:L308)</f>
        <v>21</v>
      </c>
      <c r="E308" s="123">
        <v>6</v>
      </c>
      <c r="F308" s="123">
        <v>3</v>
      </c>
      <c r="G308" s="123">
        <v>9</v>
      </c>
      <c r="H308" s="123">
        <v>0</v>
      </c>
      <c r="I308" s="123">
        <v>3</v>
      </c>
      <c r="J308" s="123">
        <v>0</v>
      </c>
      <c r="K308" s="123">
        <v>0</v>
      </c>
      <c r="L308" s="123">
        <v>0</v>
      </c>
      <c r="M308" s="123">
        <v>1</v>
      </c>
      <c r="N308" s="153" t="str">
        <f>IF((D308&lt;=D183)*AND(E308&lt;=E183)*AND(F308&lt;=F183)*AND(G308&lt;=G183)*AND(H308&lt;=H183)*AND(I308&lt;=I183)*AND(J308&lt;=J183)*AND(K308&lt;=K183)*AND(L308&lt;=L183)*AND(M308&lt;=M183),"Выполнено","ПРОВЕРИТЬ (такими участниками могли быть только муниципалитеты - субъекты бюджетных правоотношений в соответствующем финансовом году)
)")</f>
        <v>Выполнено</v>
      </c>
      <c r="O308" s="237"/>
    </row>
    <row r="309" spans="2:15" s="48" customFormat="1" x14ac:dyDescent="0.25">
      <c r="B309" s="225" t="s">
        <v>1287</v>
      </c>
      <c r="C309" s="221" t="s">
        <v>1159</v>
      </c>
      <c r="D309" s="2">
        <f t="shared" si="27"/>
        <v>3</v>
      </c>
      <c r="E309" s="123">
        <v>2</v>
      </c>
      <c r="F309" s="123">
        <v>0</v>
      </c>
      <c r="G309" s="123">
        <v>0</v>
      </c>
      <c r="H309" s="123">
        <v>0</v>
      </c>
      <c r="I309" s="123">
        <v>1</v>
      </c>
      <c r="J309" s="123">
        <v>0</v>
      </c>
      <c r="K309" s="123">
        <v>0</v>
      </c>
      <c r="L309" s="123">
        <v>0</v>
      </c>
      <c r="M309" s="123">
        <v>1</v>
      </c>
      <c r="N309" s="153" t="str">
        <f>IF((D309&lt;=D308)*AND(E309&lt;=E308)*AND(F309&lt;=F308)*AND(G309&lt;=G308)*AND(H309&lt;=H308)*AND(I309&lt;=I308)*AND(J309&lt;=J308)*AND(K309&lt;=K308)*AND(L309&lt;=L308)*AND(M309&lt;=M308),"Выполнено","ПРОВЕРИТЬ (эта подстрока не может быть больше 11.11)
)")</f>
        <v>Выполнено</v>
      </c>
      <c r="O309" s="237"/>
    </row>
    <row r="310" spans="2:15" s="48" customFormat="1" x14ac:dyDescent="0.25">
      <c r="B310" s="225" t="s">
        <v>1288</v>
      </c>
      <c r="C310" s="221" t="s">
        <v>1160</v>
      </c>
      <c r="D310" s="2">
        <f t="shared" si="27"/>
        <v>0</v>
      </c>
      <c r="E310" s="123">
        <v>0</v>
      </c>
      <c r="F310" s="123">
        <v>0</v>
      </c>
      <c r="G310" s="123">
        <v>0</v>
      </c>
      <c r="H310" s="123">
        <v>0</v>
      </c>
      <c r="I310" s="123">
        <v>0</v>
      </c>
      <c r="J310" s="123">
        <v>0</v>
      </c>
      <c r="K310" s="123">
        <v>0</v>
      </c>
      <c r="L310" s="123">
        <v>0</v>
      </c>
      <c r="M310" s="123">
        <v>0</v>
      </c>
      <c r="N310" s="153" t="str">
        <f>IF((D310&lt;=D308)*AND(E310&lt;=E308)*AND(F310&lt;=F308)*AND(G310&lt;=G308)*AND(H310&lt;=H308)*AND(I310&lt;=I308)*AND(J310&lt;=J308)*AND(K310&lt;=K308)*AND(L310&lt;=L308)*AND(M310&lt;=M308),"Выполнено","ПРОВЕРИТЬ (эта подстрока не может быть больше 11.11)
)")</f>
        <v>Выполнено</v>
      </c>
      <c r="O310" s="237"/>
    </row>
    <row r="311" spans="2:15" s="48" customFormat="1" x14ac:dyDescent="0.25">
      <c r="B311" s="225" t="s">
        <v>1289</v>
      </c>
      <c r="C311" s="221" t="s">
        <v>1161</v>
      </c>
      <c r="D311" s="2">
        <f t="shared" si="27"/>
        <v>5</v>
      </c>
      <c r="E311" s="123">
        <v>5</v>
      </c>
      <c r="F311" s="123">
        <v>0</v>
      </c>
      <c r="G311" s="123">
        <v>0</v>
      </c>
      <c r="H311" s="123">
        <v>0</v>
      </c>
      <c r="I311" s="123">
        <v>0</v>
      </c>
      <c r="J311" s="123">
        <v>0</v>
      </c>
      <c r="K311" s="123">
        <v>0</v>
      </c>
      <c r="L311" s="123">
        <v>0</v>
      </c>
      <c r="M311" s="123">
        <v>0</v>
      </c>
      <c r="N311" s="153" t="str">
        <f>IF((D311&lt;=D308)*AND(E311&lt;=E308)*AND(F311&lt;=F308)*AND(G311&lt;=G308)*AND(H311&lt;=H308)*AND(I311&lt;=I308)*AND(J311&lt;=J308)*AND(K311&lt;=K308)*AND(L311&lt;=L308)*AND(M311&lt;=M308),"Выполнено","ПРОВЕРИТЬ (эта подстрока не может быть больше 11.11)
)")</f>
        <v>Выполнено</v>
      </c>
      <c r="O311" s="237"/>
    </row>
    <row r="312" spans="2:15" s="48" customFormat="1" x14ac:dyDescent="0.25">
      <c r="B312" s="225" t="s">
        <v>1290</v>
      </c>
      <c r="C312" s="221" t="s">
        <v>1162</v>
      </c>
      <c r="D312" s="2">
        <f t="shared" si="27"/>
        <v>14</v>
      </c>
      <c r="E312" s="123">
        <v>4</v>
      </c>
      <c r="F312" s="123">
        <v>3</v>
      </c>
      <c r="G312" s="123">
        <v>4</v>
      </c>
      <c r="H312" s="123">
        <v>0</v>
      </c>
      <c r="I312" s="123">
        <v>3</v>
      </c>
      <c r="J312" s="123">
        <v>0</v>
      </c>
      <c r="K312" s="123">
        <v>0</v>
      </c>
      <c r="L312" s="123">
        <v>0</v>
      </c>
      <c r="M312" s="123">
        <v>1</v>
      </c>
      <c r="N312" s="153" t="str">
        <f>IF((D312&lt;=D308)*AND(E312&lt;=E308)*AND(F312&lt;=F308)*AND(G312&lt;=G308)*AND(H312&lt;=H308)*AND(I312&lt;=I308)*AND(J312&lt;=J308)*AND(K312&lt;=K308)*AND(L312&lt;=L308)*AND(M312&lt;=M308),"Выполнено","ПРОВЕРИТЬ (эта подстрока не может быть больше 11.11)
)")</f>
        <v>Выполнено</v>
      </c>
      <c r="O312" s="237"/>
    </row>
    <row r="313" spans="2:15" s="48" customFormat="1" x14ac:dyDescent="0.25">
      <c r="B313" s="225" t="s">
        <v>1291</v>
      </c>
      <c r="C313" s="221" t="s">
        <v>1163</v>
      </c>
      <c r="D313" s="2">
        <f t="shared" si="27"/>
        <v>1</v>
      </c>
      <c r="E313" s="123">
        <v>0</v>
      </c>
      <c r="F313" s="123">
        <v>0</v>
      </c>
      <c r="G313" s="123">
        <v>1</v>
      </c>
      <c r="H313" s="123">
        <v>0</v>
      </c>
      <c r="I313" s="123">
        <v>0</v>
      </c>
      <c r="J313" s="123">
        <v>0</v>
      </c>
      <c r="K313" s="123">
        <v>0</v>
      </c>
      <c r="L313" s="123">
        <v>0</v>
      </c>
      <c r="M313" s="123">
        <v>0</v>
      </c>
      <c r="N313" s="153" t="str">
        <f>IF((D313&lt;=D308)*AND(E313&lt;=E308)*AND(F313&lt;=F308)*AND(G313&lt;=G308)*AND(H313&lt;=H308)*AND(I313&lt;=I308)*AND(J313&lt;=J308)*AND(K313&lt;=K308)*AND(L313&lt;=L308)*AND(M313&lt;=M308),"Выполнено","ПРОВЕРИТЬ (эта подстрока не может быть больше 11.11)
)")</f>
        <v>Выполнено</v>
      </c>
      <c r="O313" s="237"/>
    </row>
    <row r="314" spans="2:15" s="48" customFormat="1" x14ac:dyDescent="0.25">
      <c r="B314" s="225" t="s">
        <v>1292</v>
      </c>
      <c r="C314" s="221" t="s">
        <v>1164</v>
      </c>
      <c r="D314" s="2">
        <f t="shared" si="27"/>
        <v>2</v>
      </c>
      <c r="E314" s="123">
        <v>0</v>
      </c>
      <c r="F314" s="123">
        <v>0</v>
      </c>
      <c r="G314" s="123">
        <v>1</v>
      </c>
      <c r="H314" s="123">
        <v>0</v>
      </c>
      <c r="I314" s="123">
        <v>1</v>
      </c>
      <c r="J314" s="123">
        <v>0</v>
      </c>
      <c r="K314" s="123">
        <v>0</v>
      </c>
      <c r="L314" s="123">
        <v>0</v>
      </c>
      <c r="M314" s="123">
        <v>1</v>
      </c>
      <c r="N314" s="153" t="str">
        <f>IF((D314&lt;=D308)*AND(E314&lt;=E308)*AND(F314&lt;=F308)*AND(G314&lt;=G308)*AND(H314&lt;=H308)*AND(I314&lt;=I308)*AND(J314&lt;=J308)*AND(K314&lt;=K308)*AND(L314&lt;=L308)*AND(M314&lt;=M308),"Выполнено","ПРОВЕРИТЬ (эта подстрока не может быть больше 11.11)
)")</f>
        <v>Выполнено</v>
      </c>
      <c r="O314" s="237"/>
    </row>
    <row r="315" spans="2:15" s="48" customFormat="1" x14ac:dyDescent="0.25">
      <c r="B315" s="225" t="s">
        <v>1293</v>
      </c>
      <c r="C315" s="221" t="s">
        <v>1165</v>
      </c>
      <c r="D315" s="2">
        <f t="shared" si="27"/>
        <v>1</v>
      </c>
      <c r="E315" s="123">
        <v>0</v>
      </c>
      <c r="F315" s="123">
        <v>0</v>
      </c>
      <c r="G315" s="123">
        <v>1</v>
      </c>
      <c r="H315" s="123">
        <v>0</v>
      </c>
      <c r="I315" s="123">
        <v>0</v>
      </c>
      <c r="J315" s="123">
        <v>0</v>
      </c>
      <c r="K315" s="123">
        <v>0</v>
      </c>
      <c r="L315" s="123">
        <v>0</v>
      </c>
      <c r="M315" s="123">
        <v>0</v>
      </c>
      <c r="N315" s="153" t="str">
        <f>IF((D315&lt;=D308)*AND(E315&lt;=E308)*AND(F315&lt;=F308)*AND(G315&lt;=G308)*AND(H315&lt;=H308)*AND(I315&lt;=I308)*AND(J315&lt;=J308)*AND(K315&lt;=K308)*AND(L315&lt;=L308)*AND(M315&lt;=M308),"Выполнено","ПРОВЕРИТЬ (эта подстрока не может быть больше 11.11)
)")</f>
        <v>Выполнено</v>
      </c>
      <c r="O315" s="237"/>
    </row>
    <row r="316" spans="2:15" s="48" customFormat="1" x14ac:dyDescent="0.25">
      <c r="B316" s="226" t="s">
        <v>1294</v>
      </c>
      <c r="C316" s="221" t="s">
        <v>1166</v>
      </c>
      <c r="D316" s="2">
        <f t="shared" si="27"/>
        <v>0</v>
      </c>
      <c r="E316" s="123">
        <v>0</v>
      </c>
      <c r="F316" s="123">
        <v>0</v>
      </c>
      <c r="G316" s="123">
        <v>0</v>
      </c>
      <c r="H316" s="123">
        <v>0</v>
      </c>
      <c r="I316" s="123">
        <v>0</v>
      </c>
      <c r="J316" s="123">
        <v>0</v>
      </c>
      <c r="K316" s="123">
        <v>0</v>
      </c>
      <c r="L316" s="123">
        <v>0</v>
      </c>
      <c r="M316" s="123">
        <v>0</v>
      </c>
      <c r="N316" s="153" t="str">
        <f>IF((D316&lt;=D308)*AND(E316&lt;=E308)*AND(F316&lt;=F308)*AND(G316&lt;=G308)*AND(H316&lt;=H308)*AND(I316&lt;=I308)*AND(J316&lt;=J308)*AND(K316&lt;=K308)*AND(L316&lt;=L308)*AND(M316&lt;=M308),"Выполнено","ПРОВЕРИТЬ (эта подстрока не может быть больше 11.11)
)")</f>
        <v>Выполнено</v>
      </c>
      <c r="O316" s="237"/>
    </row>
    <row r="317" spans="2:15" s="48" customFormat="1" x14ac:dyDescent="0.25">
      <c r="B317" s="225" t="s">
        <v>1295</v>
      </c>
      <c r="C317" s="221" t="s">
        <v>1167</v>
      </c>
      <c r="D317" s="2">
        <f t="shared" si="27"/>
        <v>0</v>
      </c>
      <c r="E317" s="123">
        <v>0</v>
      </c>
      <c r="F317" s="123">
        <v>0</v>
      </c>
      <c r="G317" s="123">
        <v>0</v>
      </c>
      <c r="H317" s="123">
        <v>0</v>
      </c>
      <c r="I317" s="123">
        <v>0</v>
      </c>
      <c r="J317" s="123">
        <v>0</v>
      </c>
      <c r="K317" s="123">
        <v>0</v>
      </c>
      <c r="L317" s="123">
        <v>0</v>
      </c>
      <c r="M317" s="123">
        <v>0</v>
      </c>
      <c r="N317" s="153" t="str">
        <f>IF((D317&lt;=D308)*AND(E317&lt;=E308)*AND(F317&lt;=F308)*AND(G317&lt;=G308)*AND(H317&lt;=H308)*AND(I317&lt;=I308)*AND(J317&lt;=J308)*AND(K317&lt;=K308)*AND(L317&lt;=L308)*AND(M317&lt;=M308),"Выполнено","ПРОВЕРИТЬ (эта подстрока не может быть больше 11.11)
)")</f>
        <v>Выполнено</v>
      </c>
      <c r="O317" s="237"/>
    </row>
    <row r="318" spans="2:15" s="48" customFormat="1" x14ac:dyDescent="0.25">
      <c r="B318" s="225" t="s">
        <v>1296</v>
      </c>
      <c r="C318" s="221" t="s">
        <v>1168</v>
      </c>
      <c r="D318" s="2">
        <f t="shared" si="27"/>
        <v>3</v>
      </c>
      <c r="E318" s="123">
        <v>1</v>
      </c>
      <c r="F318" s="123">
        <v>0</v>
      </c>
      <c r="G318" s="123">
        <v>1</v>
      </c>
      <c r="H318" s="123">
        <v>0</v>
      </c>
      <c r="I318" s="123">
        <v>1</v>
      </c>
      <c r="J318" s="123">
        <v>0</v>
      </c>
      <c r="K318" s="123">
        <v>0</v>
      </c>
      <c r="L318" s="123">
        <v>0</v>
      </c>
      <c r="M318" s="123">
        <v>1</v>
      </c>
      <c r="N318" s="153" t="str">
        <f>IF((D318&lt;=D308)*AND(E318&lt;=E308)*AND(F318&lt;=F308)*AND(G318&lt;=G308)*AND(H318&lt;=H308)*AND(I318&lt;=I308)*AND(J318&lt;=J308)*AND(K318&lt;=K308)*AND(L318&lt;=L308)*AND(M318&lt;=M308),"Выполнено","ПРОВЕРИТЬ (эта подстрока не может быть больше 11.11)
)")</f>
        <v>Выполнено</v>
      </c>
      <c r="O318" s="237"/>
    </row>
    <row r="319" spans="2:15" s="48" customFormat="1" ht="45" x14ac:dyDescent="0.25">
      <c r="B319" s="225" t="s">
        <v>1297</v>
      </c>
      <c r="C319" s="221" t="s">
        <v>1169</v>
      </c>
      <c r="D319" s="2">
        <f t="shared" si="27"/>
        <v>1</v>
      </c>
      <c r="E319" s="123">
        <v>1</v>
      </c>
      <c r="F319" s="123">
        <v>0</v>
      </c>
      <c r="G319" s="123">
        <v>0</v>
      </c>
      <c r="H319" s="123">
        <v>0</v>
      </c>
      <c r="I319" s="123">
        <v>0</v>
      </c>
      <c r="J319" s="123">
        <v>0</v>
      </c>
      <c r="K319" s="123">
        <v>0</v>
      </c>
      <c r="L319" s="123">
        <v>0</v>
      </c>
      <c r="M319" s="123">
        <v>0</v>
      </c>
      <c r="N319" s="153" t="str">
        <f>IF((D319&lt;=D308)*AND(E319&lt;=E308)*AND(F319&lt;=F308)*AND(G319&lt;=G308)*AND(H319&lt;=H308)*AND(I319&lt;=I308)*AND(J319&lt;=J308)*AND(K319&lt;=K308)*AND(L319&lt;=L308)*AND(M319&lt;=M308),"Выполнено","ПРОВЕРИТЬ (эта подстрока не может быть больше 11.11)
)")</f>
        <v>Выполнено</v>
      </c>
      <c r="O319" s="237"/>
    </row>
    <row r="320" spans="2:15" s="48" customFormat="1" x14ac:dyDescent="0.25">
      <c r="B320" s="225" t="s">
        <v>1298</v>
      </c>
      <c r="C320" s="221" t="s">
        <v>1170</v>
      </c>
      <c r="D320" s="2">
        <f t="shared" si="27"/>
        <v>0</v>
      </c>
      <c r="E320" s="123">
        <v>0</v>
      </c>
      <c r="F320" s="123">
        <v>0</v>
      </c>
      <c r="G320" s="123">
        <v>0</v>
      </c>
      <c r="H320" s="123">
        <v>0</v>
      </c>
      <c r="I320" s="123">
        <v>0</v>
      </c>
      <c r="J320" s="123">
        <v>0</v>
      </c>
      <c r="K320" s="123">
        <v>0</v>
      </c>
      <c r="L320" s="123">
        <v>0</v>
      </c>
      <c r="M320" s="123">
        <v>0</v>
      </c>
      <c r="N320" s="153" t="str">
        <f>IF((D320&lt;=D308)*AND(E320&lt;=E308)*AND(F320&lt;=F308)*AND(G320&lt;=G308)*AND(H320&lt;=H308)*AND(I320&lt;=I308)*AND(J320&lt;=J308)*AND(K320&lt;=K308)*AND(L320&lt;=L308)*AND(M320&lt;=M308),"Выполнено","ПРОВЕРИТЬ (эта подстрока не может быть больше 11.11)
)")</f>
        <v>Выполнено</v>
      </c>
      <c r="O320" s="237"/>
    </row>
    <row r="321" spans="2:15" s="48" customFormat="1" ht="45" x14ac:dyDescent="0.25">
      <c r="B321" s="27" t="s">
        <v>382</v>
      </c>
      <c r="C321" s="6" t="s">
        <v>759</v>
      </c>
      <c r="D321" s="170"/>
      <c r="E321" s="171"/>
      <c r="F321" s="171"/>
      <c r="G321" s="171"/>
      <c r="H321" s="171"/>
      <c r="I321" s="171"/>
      <c r="J321" s="171"/>
      <c r="K321" s="171"/>
      <c r="L321" s="171"/>
      <c r="M321" s="171"/>
      <c r="N321" s="122"/>
      <c r="O321" s="71"/>
    </row>
    <row r="322" spans="2:15" s="48" customFormat="1" ht="90" x14ac:dyDescent="0.25">
      <c r="B322" s="212" t="s">
        <v>20</v>
      </c>
      <c r="C322" s="211" t="s">
        <v>932</v>
      </c>
      <c r="D322" s="2">
        <f t="shared" ref="D322:D383" si="28">SUM(E322:L322)</f>
        <v>65</v>
      </c>
      <c r="E322" s="125">
        <v>11</v>
      </c>
      <c r="F322" s="125">
        <v>4</v>
      </c>
      <c r="G322" s="125">
        <v>47</v>
      </c>
      <c r="H322" s="125">
        <v>0</v>
      </c>
      <c r="I322" s="125">
        <v>3</v>
      </c>
      <c r="J322" s="125">
        <v>0</v>
      </c>
      <c r="K322" s="125">
        <v>0</v>
      </c>
      <c r="L322" s="125">
        <v>0</v>
      </c>
      <c r="M322" s="123">
        <v>1</v>
      </c>
      <c r="N322" s="153" t="str">
        <f>IF((D322&lt;=D213)*AND(E322&lt;=E213)*AND(F322&lt;=F213)*AND(G322&lt;=G213)*AND(H322&lt;=H213)*AND(I322&lt;=I213)*AND(J322&lt;=J213)*AND(K322&lt;=K213)*AND(L322&lt;=L213)*AND(M322&lt;=M213),"Выполнено","ПРОВЕРИТЬ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322" s="239" t="str">
        <f>IF(((D322&lt;=D323+D326+D330)*AND(E322=E213)*AND(F322&lt;=F323+F326+F330)*AND(G322&lt;=G323+G326+G330)*AND(H322=H213)*AND(I322=I213)*AND(J322=J213)*AND(K322&lt;=K323+K326+K330)*AND(L322&lt;=L323+L326+L330)*AND(M322=M213)),"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12.1.1, 12.1.2 и 12.1.3.")</f>
        <v xml:space="preserve">   </v>
      </c>
    </row>
    <row r="323" spans="2:15" s="48" customFormat="1" ht="45" x14ac:dyDescent="0.25">
      <c r="B323" s="29" t="s">
        <v>463</v>
      </c>
      <c r="C323" s="204" t="s">
        <v>252</v>
      </c>
      <c r="D323" s="2">
        <f t="shared" si="28"/>
        <v>63</v>
      </c>
      <c r="E323" s="125">
        <v>11</v>
      </c>
      <c r="F323" s="125">
        <v>2</v>
      </c>
      <c r="G323" s="125">
        <v>47</v>
      </c>
      <c r="H323" s="125">
        <v>0</v>
      </c>
      <c r="I323" s="125">
        <v>3</v>
      </c>
      <c r="J323" s="125">
        <v>0</v>
      </c>
      <c r="K323" s="125">
        <v>0</v>
      </c>
      <c r="L323" s="125">
        <v>0</v>
      </c>
      <c r="M323" s="123">
        <v>1</v>
      </c>
      <c r="N323" s="153" t="str">
        <f>IF((D323&lt;=D322)*AND(E323&lt;=E322)*AND(F323&lt;=F322)*AND(G323&lt;=G322)*AND(H323&lt;=H322)*AND(I323&lt;=I322)*AND(J323&lt;=J322)*AND(K323&lt;=K322)*AND(L323&lt;=L322)*AND(M323&lt;=M322),"Выполнено","ПРОВЕРИТЬ (эта подстрока не может быть больше 12.1)
)")</f>
        <v>Выполнено</v>
      </c>
      <c r="O323" s="239" t="str">
        <f>IF((D323&lt;=D324+D325)*AND(E323&lt;=E324+E325)*AND(F323&lt;=F324+F325)*AND(G323&lt;=G324+G325)*AND(H323&lt;=H324+H325)*AND(I323&lt;=I324+I325)*AND(J323&lt;=J324+J325)*AND(K323&lt;=K324+K325)*AND(L323&lt;=L324+L325)*AND(M323&lt;=M324+M325),"   ","Подсказка - эта строка не должна быть больше суммы двух ее подстрок")</f>
        <v xml:space="preserve">   </v>
      </c>
    </row>
    <row r="324" spans="2:15" s="48" customFormat="1" ht="30" x14ac:dyDescent="0.25">
      <c r="B324" s="29" t="s">
        <v>464</v>
      </c>
      <c r="C324" s="12" t="s">
        <v>110</v>
      </c>
      <c r="D324" s="2">
        <f t="shared" si="28"/>
        <v>4</v>
      </c>
      <c r="E324" s="125">
        <v>1</v>
      </c>
      <c r="F324" s="125">
        <v>0</v>
      </c>
      <c r="G324" s="125">
        <v>0</v>
      </c>
      <c r="H324" s="125">
        <v>0</v>
      </c>
      <c r="I324" s="125">
        <v>3</v>
      </c>
      <c r="J324" s="125">
        <v>0</v>
      </c>
      <c r="K324" s="125">
        <v>0</v>
      </c>
      <c r="L324" s="146"/>
      <c r="M324" s="123">
        <v>1</v>
      </c>
      <c r="N324" s="153" t="str">
        <f>IF((D324&lt;=D323)*AND(E324&lt;=E323)*AND(F324&lt;=F323)*AND(G324&lt;=G323)*AND(H324&lt;=H323)*AND(I324&lt;=I323)*AND(J324&lt;=J323)*AND(K324&lt;=K323)*AND(L324=0)*AND(M324&lt;=M323),"Выполнено","ПРОВЕРИТЬ (эта подстрока не может быть больше 12.1.1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12.1.2.1)
)")</f>
        <v>Выполнено</v>
      </c>
      <c r="O324" s="112"/>
    </row>
    <row r="325" spans="2:15" s="48" customFormat="1" ht="30" x14ac:dyDescent="0.25">
      <c r="B325" s="102" t="s">
        <v>641</v>
      </c>
      <c r="C325" s="88" t="s">
        <v>111</v>
      </c>
      <c r="D325" s="2">
        <f t="shared" si="28"/>
        <v>61</v>
      </c>
      <c r="E325" s="121">
        <v>11</v>
      </c>
      <c r="F325" s="121">
        <v>2</v>
      </c>
      <c r="G325" s="121">
        <v>47</v>
      </c>
      <c r="H325" s="121">
        <v>0</v>
      </c>
      <c r="I325" s="121">
        <v>1</v>
      </c>
      <c r="J325" s="121">
        <v>0</v>
      </c>
      <c r="K325" s="121">
        <v>0</v>
      </c>
      <c r="L325" s="121">
        <v>0</v>
      </c>
      <c r="M325" s="123">
        <v>0</v>
      </c>
      <c r="N325" s="153" t="str">
        <f>IF((D325&lt;=D323)*AND(E325&lt;=E323)*AND(F325&lt;=F323)*AND(G325&lt;=G323)*AND(H325&lt;=H323)*AND(I325&lt;=I323)*AND(J325&lt;=J323)*AND(K325&lt;=K323)*AND(L325&lt;=L323)*AND(M325&lt;=M323),"Выполнено","ПРОВЕРИТЬ (эта подстрока не может быть больше 12.1.1)
)")</f>
        <v>Выполнено</v>
      </c>
      <c r="O325" s="157" t="str">
        <f>IF(((D325=0)),"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326" spans="2:15" s="48" customFormat="1" ht="75" x14ac:dyDescent="0.25">
      <c r="B326" s="29" t="s">
        <v>21</v>
      </c>
      <c r="C326" s="41" t="s">
        <v>253</v>
      </c>
      <c r="D326" s="2">
        <f t="shared" si="28"/>
        <v>36</v>
      </c>
      <c r="E326" s="125">
        <v>10</v>
      </c>
      <c r="F326" s="125">
        <v>1</v>
      </c>
      <c r="G326" s="125">
        <v>22</v>
      </c>
      <c r="H326" s="125">
        <v>0</v>
      </c>
      <c r="I326" s="125">
        <v>3</v>
      </c>
      <c r="J326" s="125">
        <v>0</v>
      </c>
      <c r="K326" s="125">
        <v>0</v>
      </c>
      <c r="L326" s="125">
        <v>0</v>
      </c>
      <c r="M326" s="123">
        <v>1</v>
      </c>
      <c r="N326" s="153" t="str">
        <f>IF((D326&lt;=D322)*AND(E326&lt;=E322)*AND(F326&lt;=F322)*AND(G326&lt;=G322)*AND(H326&lt;=H322)*AND(I326&lt;=I322)*AND(J326&lt;=J322)*AND(K326&lt;=K322)*AND(L326&lt;=L322)*AND(M326&lt;=M322),"Выполнено","ПРОВЕРИТЬ (эта подстрока не может быть больше 12.1)
)")</f>
        <v>Выполнено</v>
      </c>
      <c r="O326" s="239" t="str">
        <f>IF((D326&lt;=D328+D329)*AND(E326&lt;=E328+E329)*AND(F326&lt;=F328+F329)*AND(G326&lt;=G328+G329)*AND(H326&lt;=H328+H329)*AND(I326&lt;=I328+I329)*AND(J326&lt;=J328+J329)*AND(K326&lt;=K328+K329)*AND(L326&lt;=L327+L328+L329)*AND(M326&lt;=M328+M329),"   ","Подсказка - эта строка не должна быть больше суммы ее подстрок")</f>
        <v xml:space="preserve">   </v>
      </c>
    </row>
    <row r="327" spans="2:15" s="48" customFormat="1" ht="45" x14ac:dyDescent="0.25">
      <c r="B327" s="29" t="s">
        <v>465</v>
      </c>
      <c r="C327" s="63" t="s">
        <v>393</v>
      </c>
      <c r="D327" s="2">
        <f t="shared" si="28"/>
        <v>0</v>
      </c>
      <c r="E327" s="144"/>
      <c r="F327" s="122"/>
      <c r="G327" s="122"/>
      <c r="H327" s="122"/>
      <c r="I327" s="122"/>
      <c r="J327" s="122"/>
      <c r="K327" s="143"/>
      <c r="L327" s="125">
        <v>0</v>
      </c>
      <c r="M327" s="146"/>
      <c r="N327" s="157" t="str">
        <f>IF((L327&lt;=L326),"Выполнено","ПРОВЕРИТЬ (эта подстрока не может быть больше основной строки)")</f>
        <v>Выполнено</v>
      </c>
      <c r="O327" s="116"/>
    </row>
    <row r="328" spans="2:15" s="48" customFormat="1" x14ac:dyDescent="0.25">
      <c r="B328" s="105" t="s">
        <v>660</v>
      </c>
      <c r="C328" s="88" t="s">
        <v>112</v>
      </c>
      <c r="D328" s="2">
        <f t="shared" si="28"/>
        <v>35</v>
      </c>
      <c r="E328" s="121">
        <v>10</v>
      </c>
      <c r="F328" s="121">
        <v>1</v>
      </c>
      <c r="G328" s="121">
        <v>22</v>
      </c>
      <c r="H328" s="121">
        <v>0</v>
      </c>
      <c r="I328" s="121">
        <v>2</v>
      </c>
      <c r="J328" s="121">
        <v>0</v>
      </c>
      <c r="K328" s="121">
        <v>0</v>
      </c>
      <c r="L328" s="121">
        <v>0</v>
      </c>
      <c r="M328" s="123">
        <v>1</v>
      </c>
      <c r="N328" s="153" t="str">
        <f>IF((D328&lt;=D326)*AND(E328&lt;=E326)*AND(F328&lt;=F326)*AND(G328&lt;=G326)*AND(H328&lt;=H326)*AND(I328&lt;=I326)*AND(J328&lt;=J326)*AND(K328&lt;=K326)*AND(L328&lt;=L326)*AND(M328&lt;=M326),"Выполнено","ПРОВЕРИТЬ (эта подстрока не может быть больше 12.1.2)
)")</f>
        <v>Выполнено</v>
      </c>
      <c r="O328" s="157" t="str">
        <f>IF(((D328=0)),"   ","Нужно заполнить пункт 22 текстовой части - об органах местного самоуправления, осуществляющих полномочия по регистрации актов гражданского состояния")</f>
        <v>Нужно заполнить пункт 22 текстовой части - об органах местного самоуправления, осуществляющих полномочия по регистрации актов гражданского состояния</v>
      </c>
    </row>
    <row r="329" spans="2:15" s="48" customFormat="1" ht="60" x14ac:dyDescent="0.25">
      <c r="B329" s="106" t="s">
        <v>661</v>
      </c>
      <c r="C329" s="63" t="s">
        <v>394</v>
      </c>
      <c r="D329" s="2">
        <f t="shared" si="28"/>
        <v>1</v>
      </c>
      <c r="E329" s="125">
        <v>0</v>
      </c>
      <c r="F329" s="125">
        <v>0</v>
      </c>
      <c r="G329" s="125">
        <v>0</v>
      </c>
      <c r="H329" s="125">
        <v>0</v>
      </c>
      <c r="I329" s="125">
        <v>1</v>
      </c>
      <c r="J329" s="125">
        <v>0</v>
      </c>
      <c r="K329" s="125">
        <v>0</v>
      </c>
      <c r="L329" s="125">
        <v>0</v>
      </c>
      <c r="M329" s="123">
        <v>1</v>
      </c>
      <c r="N329" s="153" t="str">
        <f>IF((D329&lt;=D326)*AND(E329&lt;=E326)*AND(F329&lt;=F326)*AND(G329&lt;=G326)*AND(H329&lt;=H326)*AND(I329&lt;=I326)*AND(J329&lt;=J326)*AND(K329&lt;=K326)*AND(L329&lt;=L326)*AND(M329&lt;=M326),"Выполнено","ПРОВЕРИТЬ (эта подстрока не может быть больше 12.1.2)
)")</f>
        <v>Выполнено</v>
      </c>
      <c r="O329" s="116"/>
    </row>
    <row r="330" spans="2:15" s="48" customFormat="1" ht="75" x14ac:dyDescent="0.25">
      <c r="B330" s="29" t="s">
        <v>466</v>
      </c>
      <c r="C330" s="41" t="s">
        <v>254</v>
      </c>
      <c r="D330" s="2">
        <f t="shared" si="28"/>
        <v>65</v>
      </c>
      <c r="E330" s="123">
        <v>11</v>
      </c>
      <c r="F330" s="123">
        <v>4</v>
      </c>
      <c r="G330" s="123">
        <v>47</v>
      </c>
      <c r="H330" s="123">
        <v>0</v>
      </c>
      <c r="I330" s="123">
        <v>3</v>
      </c>
      <c r="J330" s="123">
        <v>0</v>
      </c>
      <c r="K330" s="123">
        <v>0</v>
      </c>
      <c r="L330" s="123">
        <v>0</v>
      </c>
      <c r="M330" s="123">
        <v>1</v>
      </c>
      <c r="N330" s="153" t="str">
        <f>IF((D330&lt;=D322)*AND(E330&lt;=E322)*AND(F330&lt;=F322)*AND(G330&lt;=G322)*AND(H330&lt;=H322)*AND(I330&lt;=I322)*AND(J330&lt;=J322)*AND(K330&lt;=K322)*AND(L330&lt;=L322)*AND(M330&lt;=M322),"Выполнено","ПРОВЕРИТЬ (эта подстрока не может быть больше 12.1)
)")</f>
        <v>Выполнено</v>
      </c>
      <c r="O330" s="239" t="str">
        <f>IF(((D330&lt;=D331+D332+D333)*AND(E330=E213)*AND(F330&lt;=F331+F332+F333)*AND(G330&lt;=G331+G332+G333)*AND(H330=H213)*AND(I330=I213)*AND(J330=J213)*AND(K330&lt;=K331+K332+K333)*AND(L330&lt;=L331+L332+L333)*AND(M330=M213)),"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 xml:space="preserve">   </v>
      </c>
    </row>
    <row r="331" spans="2:15" s="48" customFormat="1" ht="45" x14ac:dyDescent="0.25">
      <c r="B331" s="45" t="s">
        <v>467</v>
      </c>
      <c r="C331" s="12" t="s">
        <v>114</v>
      </c>
      <c r="D331" s="2">
        <f t="shared" si="28"/>
        <v>14</v>
      </c>
      <c r="E331" s="125">
        <v>11</v>
      </c>
      <c r="F331" s="125">
        <v>0</v>
      </c>
      <c r="G331" s="125">
        <v>0</v>
      </c>
      <c r="H331" s="125">
        <v>0</v>
      </c>
      <c r="I331" s="125">
        <v>3</v>
      </c>
      <c r="J331" s="125">
        <v>0</v>
      </c>
      <c r="K331" s="125">
        <v>0</v>
      </c>
      <c r="L331" s="125">
        <v>0</v>
      </c>
      <c r="M331" s="123">
        <v>1</v>
      </c>
      <c r="N331" s="153" t="str">
        <f>IF((D331&lt;=D330)*AND(E331&lt;=E330)*AND(F331&lt;=F330)*AND(G331&lt;=G330)*AND(H331&lt;=H330)*AND(I331&lt;=I330)*AND(J331&lt;=J330)*AND(K331&lt;=K330)*AND(L331&lt;=L330)*AND(M331&lt;=M330),"Выполнено","ПРОВЕРИТЬ (эта подстрока не может быть больше 12.1.3)
)")</f>
        <v>Выполнено</v>
      </c>
      <c r="O331" s="237"/>
    </row>
    <row r="332" spans="2:15" s="48" customFormat="1" ht="45" x14ac:dyDescent="0.25">
      <c r="B332" s="45" t="s">
        <v>468</v>
      </c>
      <c r="C332" s="12" t="s">
        <v>115</v>
      </c>
      <c r="D332" s="2">
        <f t="shared" si="28"/>
        <v>11</v>
      </c>
      <c r="E332" s="125">
        <v>11</v>
      </c>
      <c r="F332" s="125">
        <v>0</v>
      </c>
      <c r="G332" s="125">
        <v>0</v>
      </c>
      <c r="H332" s="125">
        <v>0</v>
      </c>
      <c r="I332" s="125">
        <v>0</v>
      </c>
      <c r="J332" s="125">
        <v>0</v>
      </c>
      <c r="K332" s="125">
        <v>0</v>
      </c>
      <c r="L332" s="125">
        <v>0</v>
      </c>
      <c r="M332" s="123">
        <v>0</v>
      </c>
      <c r="N332" s="153" t="str">
        <f>IF((D332&lt;=D330)*AND(E332&lt;=E330)*AND(F332&lt;=F330)*AND(G332&lt;=G330)*AND(H332&lt;=H330)*AND(I332&lt;=I330)*AND(J332&lt;=J330)*AND(K332&lt;=K330)*AND(L332&lt;=L330)*AND(M332&lt;=M330),"Выполнено","ПРОВЕРИТЬ (эта подстрока не может быть больше 12.1.3)
)")</f>
        <v>Выполнено</v>
      </c>
      <c r="O332" s="237"/>
    </row>
    <row r="333" spans="2:15" s="48" customFormat="1" ht="75" x14ac:dyDescent="0.25">
      <c r="B333" s="45" t="s">
        <v>469</v>
      </c>
      <c r="C333" s="41" t="s">
        <v>255</v>
      </c>
      <c r="D333" s="2">
        <f t="shared" si="28"/>
        <v>65</v>
      </c>
      <c r="E333" s="125">
        <v>11</v>
      </c>
      <c r="F333" s="125">
        <v>4</v>
      </c>
      <c r="G333" s="125">
        <v>47</v>
      </c>
      <c r="H333" s="125">
        <v>0</v>
      </c>
      <c r="I333" s="125">
        <v>3</v>
      </c>
      <c r="J333" s="125">
        <v>0</v>
      </c>
      <c r="K333" s="125">
        <v>0</v>
      </c>
      <c r="L333" s="125">
        <v>0</v>
      </c>
      <c r="M333" s="123">
        <v>1</v>
      </c>
      <c r="N333" s="153" t="str">
        <f>IF((D333&lt;=D330)*AND(E333&lt;=E330)*AND(F333&lt;=F330)*AND(G333&lt;=G330)*AND(H333&lt;=H330)*AND(I333&lt;=I330)*AND(J333&lt;=J330)*AND(K333&lt;=K330)*AND(L333&lt;=L330)*AND(M333&lt;=M330),"Выполнено","ПРОВЕРИТЬ (эта подстрока не может быть больше 12.1.3)
)")</f>
        <v>Выполнено</v>
      </c>
      <c r="O333" s="237"/>
    </row>
    <row r="334" spans="2:15" s="48" customFormat="1" ht="60" x14ac:dyDescent="0.25">
      <c r="B334" s="206" t="s">
        <v>476</v>
      </c>
      <c r="C334" s="269" t="s">
        <v>1525</v>
      </c>
      <c r="D334" s="2">
        <f t="shared" si="28"/>
        <v>0</v>
      </c>
      <c r="E334" s="205">
        <f t="shared" ref="E334:M334" si="29">E213-E322</f>
        <v>0</v>
      </c>
      <c r="F334" s="205">
        <f t="shared" si="29"/>
        <v>0</v>
      </c>
      <c r="G334" s="146">
        <f t="shared" si="29"/>
        <v>0</v>
      </c>
      <c r="H334" s="205">
        <f t="shared" si="29"/>
        <v>0</v>
      </c>
      <c r="I334" s="205">
        <f t="shared" si="29"/>
        <v>0</v>
      </c>
      <c r="J334" s="205">
        <f t="shared" si="29"/>
        <v>0</v>
      </c>
      <c r="K334" s="205">
        <f t="shared" si="29"/>
        <v>0</v>
      </c>
      <c r="L334" s="205">
        <f t="shared" si="29"/>
        <v>0</v>
      </c>
      <c r="M334" s="146">
        <f t="shared" si="29"/>
        <v>0</v>
      </c>
      <c r="N334" s="111"/>
      <c r="O334" s="157" t="str">
        <f>IF(((D334-G334=0)),"   ","Нужно заполнить пункт 23 текстовой части - об органах местного самоуправления, НЕ осуществляющих делегированные государственные полномочия")</f>
        <v xml:space="preserve">   </v>
      </c>
    </row>
    <row r="335" spans="2:15" s="48" customFormat="1" ht="105" x14ac:dyDescent="0.25">
      <c r="B335" s="74" t="s">
        <v>470</v>
      </c>
      <c r="C335" s="207" t="s">
        <v>933</v>
      </c>
      <c r="D335" s="2">
        <f t="shared" si="28"/>
        <v>9</v>
      </c>
      <c r="E335" s="121">
        <v>0</v>
      </c>
      <c r="F335" s="121">
        <v>1</v>
      </c>
      <c r="G335" s="121">
        <v>7</v>
      </c>
      <c r="H335" s="121">
        <v>0</v>
      </c>
      <c r="I335" s="121">
        <v>1</v>
      </c>
      <c r="J335" s="121">
        <v>0</v>
      </c>
      <c r="K335" s="121">
        <v>0</v>
      </c>
      <c r="L335" s="121">
        <v>0</v>
      </c>
      <c r="M335" s="123">
        <v>1</v>
      </c>
      <c r="N335" s="153" t="str">
        <f>IF((D335&lt;=D213)*AND(E335&lt;=E213)*AND(F335&lt;=F213)*AND(G335&lt;=G213)*AND(H335&lt;=H213)*AND(I335&lt;=I213)*AND(J335&lt;=J213)*AND(K335&lt;=K213)*AND(L335&lt;=L213)*AND(M335&lt;=M213),"Выполнено","ПРОВЕРИТЬ (изъять полномочия в порядке перераспределения можно только у тех, кто обладал ими)
)")</f>
        <v>Выполнено</v>
      </c>
      <c r="O335" s="157" t="str">
        <f>IF(((D335=0)),"   ","Нужно заполнить пункт 24 текстовой части - о перераспределении полномочий")</f>
        <v>Нужно заполнить пункт 24 текстовой части - о перераспределении полномочий</v>
      </c>
    </row>
    <row r="336" spans="2:15" s="48" customFormat="1" ht="45" x14ac:dyDescent="0.25">
      <c r="B336" s="102" t="s">
        <v>475</v>
      </c>
      <c r="C336" s="207" t="s">
        <v>927</v>
      </c>
      <c r="D336" s="2">
        <f t="shared" si="28"/>
        <v>0</v>
      </c>
      <c r="E336" s="121">
        <v>0</v>
      </c>
      <c r="F336" s="121">
        <v>0</v>
      </c>
      <c r="G336" s="146"/>
      <c r="H336" s="121">
        <v>0</v>
      </c>
      <c r="I336" s="121">
        <v>0</v>
      </c>
      <c r="J336" s="121">
        <v>0</v>
      </c>
      <c r="K336" s="121">
        <v>0</v>
      </c>
      <c r="L336" s="121">
        <v>0</v>
      </c>
      <c r="M336" s="123">
        <v>0</v>
      </c>
      <c r="N336" s="153" t="str">
        <f>IF((D336&lt;=D335)*AND(E336&lt;=E335)*AND(F336&lt;=F335)*AND(G336&lt;=G335)*AND(H336&lt;=H335)*AND(I336&lt;=I335)*AND(J336&lt;=J335)*AND(K336&lt;=K335)*AND(L336&lt;=L335)*AND(M336&lt;=M335),"Выполнено","ПРОВЕРИТЬ (эта подстрока не может быть больше 12.2)
)")</f>
        <v>Выполнено</v>
      </c>
      <c r="O336" s="157" t="str">
        <f>IF(((D336=0)),"   ","Нужно заполнить пункт 24 текстовой части - о перераспределении полномочий")</f>
        <v xml:space="preserve">   </v>
      </c>
    </row>
    <row r="337" spans="2:15" s="48" customFormat="1" ht="75" x14ac:dyDescent="0.25">
      <c r="B337" s="209" t="s">
        <v>940</v>
      </c>
      <c r="C337" s="211" t="s">
        <v>934</v>
      </c>
      <c r="D337" s="2">
        <f t="shared" si="28"/>
        <v>47</v>
      </c>
      <c r="E337" s="144"/>
      <c r="F337" s="122"/>
      <c r="G337" s="124">
        <v>47</v>
      </c>
      <c r="H337" s="144"/>
      <c r="I337" s="122"/>
      <c r="J337" s="122"/>
      <c r="K337" s="122"/>
      <c r="L337" s="122"/>
      <c r="M337" s="122"/>
      <c r="N337" s="153" t="str">
        <f>IF((G337&lt;=G213),"Выполнено","ПРОВЕРИТЬ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337" s="111"/>
    </row>
    <row r="338" spans="2:15" s="48" customFormat="1" ht="30" x14ac:dyDescent="0.25">
      <c r="B338" s="210" t="s">
        <v>941</v>
      </c>
      <c r="C338" s="208" t="s">
        <v>277</v>
      </c>
      <c r="D338" s="2">
        <f t="shared" si="28"/>
        <v>0</v>
      </c>
      <c r="E338" s="126"/>
      <c r="F338" s="128"/>
      <c r="G338" s="121">
        <v>0</v>
      </c>
      <c r="H338" s="138"/>
      <c r="I338" s="138"/>
      <c r="J338" s="138"/>
      <c r="K338" s="138"/>
      <c r="L338" s="138"/>
      <c r="M338" s="138"/>
      <c r="N338" s="111"/>
      <c r="O338" s="157" t="str">
        <f>IF(((D338=0)),"   ","Нужно заполнить пункт 25 текстовой части - о дополнительном закреплении вопросов местного значения за сельскими поселениями")</f>
        <v xml:space="preserve">   </v>
      </c>
    </row>
    <row r="339" spans="2:15" s="48" customFormat="1" ht="30" x14ac:dyDescent="0.25">
      <c r="B339" s="210" t="s">
        <v>942</v>
      </c>
      <c r="C339" s="91" t="s">
        <v>396</v>
      </c>
      <c r="D339" s="2">
        <f t="shared" si="28"/>
        <v>47</v>
      </c>
      <c r="E339" s="126"/>
      <c r="F339" s="128"/>
      <c r="G339" s="121">
        <v>47</v>
      </c>
      <c r="H339" s="138"/>
      <c r="I339" s="138"/>
      <c r="J339" s="138"/>
      <c r="K339" s="138"/>
      <c r="L339" s="138"/>
      <c r="M339" s="138"/>
      <c r="N339" s="111"/>
      <c r="O339" s="157" t="str">
        <f>IF(((D339=0)),"   ","Нужно заполнить пункт 25 текстовой части - о дополнительном закреплении вопросов местного значения за сельскими поселениями")</f>
        <v>Нужно заполнить пункт 25 текстовой части - о дополнительном закреплении вопросов местного значения за сельскими поселениями</v>
      </c>
    </row>
    <row r="340" spans="2:15" s="48" customFormat="1" ht="45" x14ac:dyDescent="0.25">
      <c r="B340" s="210" t="s">
        <v>943</v>
      </c>
      <c r="C340" s="208" t="s">
        <v>113</v>
      </c>
      <c r="D340" s="2">
        <f t="shared" si="28"/>
        <v>0</v>
      </c>
      <c r="E340" s="129"/>
      <c r="F340" s="131"/>
      <c r="G340" s="121">
        <v>0</v>
      </c>
      <c r="H340" s="138"/>
      <c r="I340" s="138"/>
      <c r="J340" s="138"/>
      <c r="K340" s="138"/>
      <c r="L340" s="138"/>
      <c r="M340" s="138"/>
      <c r="N340" s="111"/>
      <c r="O340" s="157" t="str">
        <f>IF(((D340=0)),"   ","Нужно заполнить пункт 25 текстовой части - о дополнительном закреплении вопросов местного значения за сельскими поселениями")</f>
        <v xml:space="preserve">   </v>
      </c>
    </row>
    <row r="341" spans="2:15" s="48" customFormat="1" ht="75" x14ac:dyDescent="0.25">
      <c r="B341" s="102" t="s">
        <v>648</v>
      </c>
      <c r="C341" s="104" t="s">
        <v>646</v>
      </c>
      <c r="D341" s="2">
        <f t="shared" si="28"/>
        <v>0</v>
      </c>
      <c r="E341" s="144"/>
      <c r="F341" s="122"/>
      <c r="G341" s="122">
        <v>0</v>
      </c>
      <c r="H341" s="122"/>
      <c r="I341" s="122"/>
      <c r="J341" s="122"/>
      <c r="K341" s="121">
        <v>0</v>
      </c>
      <c r="L341" s="144"/>
      <c r="M341" s="122"/>
      <c r="N341" s="153" t="str">
        <f>IF((K341&lt;=K213),"Выполнено","ПРОВЕРИТЬ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341" s="157" t="str">
        <f>IF(((D341=0)),"   ","Нужно заполнить пункт 26 текстовой части - о дополнительном закреплении вопросов местного значения за внутригородскими районами")</f>
        <v xml:space="preserve">   </v>
      </c>
    </row>
    <row r="342" spans="2:15" s="48" customFormat="1" ht="75" x14ac:dyDescent="0.25">
      <c r="B342" s="292" t="s">
        <v>652</v>
      </c>
      <c r="C342" s="211" t="s">
        <v>935</v>
      </c>
      <c r="D342" s="2">
        <f t="shared" si="28"/>
        <v>27</v>
      </c>
      <c r="E342" s="136"/>
      <c r="F342" s="125">
        <v>0</v>
      </c>
      <c r="G342" s="125">
        <v>27</v>
      </c>
      <c r="H342" s="138"/>
      <c r="I342" s="133"/>
      <c r="J342" s="133"/>
      <c r="K342" s="133"/>
      <c r="L342" s="133"/>
      <c r="M342" s="134"/>
      <c r="N342" s="153" t="str">
        <f>IF((D342&lt;=D213)*AND(F342&lt;=F213)*AND(G342&lt;=G213),"Выполнено","ПРОВЕРИТЬ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42" s="111"/>
    </row>
    <row r="343" spans="2:15" s="230" customFormat="1" ht="90" x14ac:dyDescent="0.25">
      <c r="B343" s="293" t="s">
        <v>1418</v>
      </c>
      <c r="C343" s="255" t="s">
        <v>1378</v>
      </c>
      <c r="D343" s="227">
        <f t="shared" ref="D343:D357" si="30">SUM(E343:L343)</f>
        <v>3</v>
      </c>
      <c r="E343" s="136"/>
      <c r="F343" s="125">
        <v>0</v>
      </c>
      <c r="G343" s="295">
        <v>3</v>
      </c>
      <c r="H343" s="138"/>
      <c r="I343" s="127"/>
      <c r="J343" s="127"/>
      <c r="K343" s="127"/>
      <c r="L343" s="127"/>
      <c r="M343" s="127"/>
      <c r="N343" s="153" t="str">
        <f>IF((D343&lt;=D342)*AND(F343&lt;=F342)*AND(G343&lt;=G342),"Выполнено","ПРОВЕРИТЬ (значения этой подстроки не могут быть больше значений основной строки)")</f>
        <v>Выполнено</v>
      </c>
      <c r="O343" s="237"/>
    </row>
    <row r="344" spans="2:15" s="230" customFormat="1" ht="45" x14ac:dyDescent="0.25">
      <c r="B344" s="293" t="s">
        <v>1419</v>
      </c>
      <c r="C344" s="255" t="s">
        <v>1374</v>
      </c>
      <c r="D344" s="227">
        <f t="shared" si="30"/>
        <v>1</v>
      </c>
      <c r="E344" s="136"/>
      <c r="F344" s="125">
        <v>0</v>
      </c>
      <c r="G344" s="295">
        <v>1</v>
      </c>
      <c r="H344" s="138"/>
      <c r="I344" s="127"/>
      <c r="J344" s="127"/>
      <c r="K344" s="127"/>
      <c r="L344" s="127"/>
      <c r="M344" s="127"/>
      <c r="N344" s="153" t="str">
        <f>IF((D344&lt;=D342)*AND(F344&lt;=F342)*AND(G344&lt;=G342),"Выполнено","ПРОВЕРИТЬ (значения этой подстроки не могут быть больше значений основной строки)")</f>
        <v>Выполнено</v>
      </c>
      <c r="O344" s="237"/>
    </row>
    <row r="345" spans="2:15" s="230" customFormat="1" x14ac:dyDescent="0.25">
      <c r="B345" s="293" t="s">
        <v>1420</v>
      </c>
      <c r="C345" s="255" t="s">
        <v>1383</v>
      </c>
      <c r="D345" s="227">
        <f t="shared" si="30"/>
        <v>0</v>
      </c>
      <c r="E345" s="136"/>
      <c r="F345" s="125">
        <v>0</v>
      </c>
      <c r="G345" s="295"/>
      <c r="H345" s="138"/>
      <c r="I345" s="127"/>
      <c r="J345" s="127"/>
      <c r="K345" s="127"/>
      <c r="L345" s="127"/>
      <c r="M345" s="127"/>
      <c r="N345" s="153" t="str">
        <f>IF((D345&lt;=D342)*AND(F345&lt;=F342)*AND(G345&lt;=G342),"Выполнено","ПРОВЕРИТЬ (значения этой подстроки не могут быть больше значений основной строки)")</f>
        <v>Выполнено</v>
      </c>
      <c r="O345" s="237"/>
    </row>
    <row r="346" spans="2:15" s="230" customFormat="1" x14ac:dyDescent="0.25">
      <c r="B346" s="293" t="s">
        <v>1421</v>
      </c>
      <c r="C346" s="255" t="s">
        <v>1370</v>
      </c>
      <c r="D346" s="227">
        <f t="shared" si="30"/>
        <v>1</v>
      </c>
      <c r="E346" s="136"/>
      <c r="F346" s="125">
        <v>0</v>
      </c>
      <c r="G346" s="295">
        <v>1</v>
      </c>
      <c r="H346" s="138"/>
      <c r="I346" s="127"/>
      <c r="J346" s="127"/>
      <c r="K346" s="127"/>
      <c r="L346" s="127"/>
      <c r="M346" s="127"/>
      <c r="N346" s="153" t="str">
        <f>IF((D346&lt;=D342)*AND(F346&lt;=F342)*AND(G346&lt;=G342),"Выполнено","ПРОВЕРИТЬ (значения этой подстроки не могут быть больше значений основной строки)")</f>
        <v>Выполнено</v>
      </c>
      <c r="O346" s="237"/>
    </row>
    <row r="347" spans="2:15" s="230" customFormat="1" ht="60" x14ac:dyDescent="0.25">
      <c r="B347" s="293" t="s">
        <v>1422</v>
      </c>
      <c r="C347" s="255" t="s">
        <v>1384</v>
      </c>
      <c r="D347" s="227">
        <f t="shared" si="30"/>
        <v>6</v>
      </c>
      <c r="E347" s="136"/>
      <c r="F347" s="125">
        <v>0</v>
      </c>
      <c r="G347" s="295">
        <v>6</v>
      </c>
      <c r="H347" s="138"/>
      <c r="I347" s="127"/>
      <c r="J347" s="127"/>
      <c r="K347" s="127"/>
      <c r="L347" s="127"/>
      <c r="M347" s="127"/>
      <c r="N347" s="153" t="str">
        <f>IF((D347&lt;=D342)*AND(F347&lt;=F342)*AND(G347&lt;=G342),"Выполнено","ПРОВЕРИТЬ (значения этой подстроки не могут быть больше значений основной строки)")</f>
        <v>Выполнено</v>
      </c>
      <c r="O347" s="237"/>
    </row>
    <row r="348" spans="2:15" s="230" customFormat="1" ht="60" x14ac:dyDescent="0.25">
      <c r="B348" s="293" t="s">
        <v>1423</v>
      </c>
      <c r="C348" s="255" t="s">
        <v>1379</v>
      </c>
      <c r="D348" s="227">
        <f t="shared" si="30"/>
        <v>2</v>
      </c>
      <c r="E348" s="136"/>
      <c r="F348" s="125">
        <v>0</v>
      </c>
      <c r="G348" s="295">
        <v>2</v>
      </c>
      <c r="H348" s="138"/>
      <c r="I348" s="127"/>
      <c r="J348" s="127"/>
      <c r="K348" s="127"/>
      <c r="L348" s="127"/>
      <c r="M348" s="127"/>
      <c r="N348" s="153" t="str">
        <f>IF((D348&lt;=D342)*AND(F348&lt;=F342)*AND(G348&lt;=G342),"Выполнено","ПРОВЕРИТЬ (значения этой подстроки не могут быть больше значений основной строки)")</f>
        <v>Выполнено</v>
      </c>
      <c r="O348" s="237"/>
    </row>
    <row r="349" spans="2:15" s="230" customFormat="1" ht="60" x14ac:dyDescent="0.25">
      <c r="B349" s="293" t="s">
        <v>1424</v>
      </c>
      <c r="C349" s="255" t="s">
        <v>1375</v>
      </c>
      <c r="D349" s="227">
        <f t="shared" si="30"/>
        <v>9</v>
      </c>
      <c r="E349" s="136"/>
      <c r="F349" s="125">
        <v>0</v>
      </c>
      <c r="G349" s="295">
        <v>9</v>
      </c>
      <c r="H349" s="138"/>
      <c r="I349" s="127"/>
      <c r="J349" s="127"/>
      <c r="K349" s="127"/>
      <c r="L349" s="127"/>
      <c r="M349" s="127"/>
      <c r="N349" s="153" t="str">
        <f>IF((D349&lt;=D342)*AND(F349&lt;=F342)*AND(G349&lt;=G342),"Выполнено","ПРОВЕРИТЬ (значения этой подстроки не могут быть больше значений основной строки)")</f>
        <v>Выполнено</v>
      </c>
      <c r="O349" s="237"/>
    </row>
    <row r="350" spans="2:15" s="230" customFormat="1" ht="30" x14ac:dyDescent="0.25">
      <c r="B350" s="293" t="s">
        <v>1425</v>
      </c>
      <c r="C350" s="255" t="s">
        <v>1377</v>
      </c>
      <c r="D350" s="227">
        <f t="shared" si="30"/>
        <v>0</v>
      </c>
      <c r="E350" s="136"/>
      <c r="F350" s="125">
        <v>0</v>
      </c>
      <c r="G350" s="295">
        <v>0</v>
      </c>
      <c r="H350" s="138"/>
      <c r="I350" s="127"/>
      <c r="J350" s="127"/>
      <c r="K350" s="127"/>
      <c r="L350" s="127"/>
      <c r="M350" s="127"/>
      <c r="N350" s="153" t="str">
        <f>IF((D350&lt;=D342)*AND(F350&lt;=F342)*AND(G350&lt;=G342),"Выполнено","ПРОВЕРИТЬ (значения этой подстроки не могут быть больше значений основной строки)")</f>
        <v>Выполнено</v>
      </c>
      <c r="O350" s="237"/>
    </row>
    <row r="351" spans="2:15" s="230" customFormat="1" ht="45" x14ac:dyDescent="0.25">
      <c r="B351" s="293" t="s">
        <v>1426</v>
      </c>
      <c r="C351" s="255" t="s">
        <v>1385</v>
      </c>
      <c r="D351" s="227">
        <f t="shared" si="30"/>
        <v>0</v>
      </c>
      <c r="E351" s="136"/>
      <c r="F351" s="125">
        <v>0</v>
      </c>
      <c r="G351" s="295">
        <v>0</v>
      </c>
      <c r="H351" s="138"/>
      <c r="I351" s="127"/>
      <c r="J351" s="127"/>
      <c r="K351" s="127"/>
      <c r="L351" s="127"/>
      <c r="M351" s="127"/>
      <c r="N351" s="153" t="str">
        <f>IF((D351&lt;=D342)*AND(F351&lt;=F342)*AND(G351&lt;=G342),"Выполнено","ПРОВЕРИТЬ (значения этой подстроки не могут быть больше значений основной строки)")</f>
        <v>Выполнено</v>
      </c>
      <c r="O351" s="237"/>
    </row>
    <row r="352" spans="2:15" s="230" customFormat="1" x14ac:dyDescent="0.25">
      <c r="B352" s="293" t="s">
        <v>1427</v>
      </c>
      <c r="C352" s="255" t="s">
        <v>1376</v>
      </c>
      <c r="D352" s="227">
        <f t="shared" si="30"/>
        <v>3</v>
      </c>
      <c r="E352" s="136"/>
      <c r="F352" s="125">
        <v>0</v>
      </c>
      <c r="G352" s="295">
        <v>3</v>
      </c>
      <c r="H352" s="138"/>
      <c r="I352" s="127"/>
      <c r="J352" s="127"/>
      <c r="K352" s="127"/>
      <c r="L352" s="127"/>
      <c r="M352" s="127"/>
      <c r="N352" s="153" t="str">
        <f>IF((D352&lt;=D342)*AND(F352&lt;=F342)*AND(G352&lt;=G342),"Выполнено","ПРОВЕРИТЬ (значения этой подстроки не могут быть больше значений основной строки)")</f>
        <v>Выполнено</v>
      </c>
      <c r="O352" s="237"/>
    </row>
    <row r="353" spans="2:15" s="230" customFormat="1" ht="30" x14ac:dyDescent="0.25">
      <c r="B353" s="293" t="s">
        <v>1428</v>
      </c>
      <c r="C353" s="255" t="s">
        <v>1371</v>
      </c>
      <c r="D353" s="227">
        <f t="shared" si="30"/>
        <v>0</v>
      </c>
      <c r="E353" s="136"/>
      <c r="F353" s="125">
        <v>0</v>
      </c>
      <c r="G353" s="295"/>
      <c r="H353" s="138"/>
      <c r="I353" s="127"/>
      <c r="J353" s="127"/>
      <c r="K353" s="127"/>
      <c r="L353" s="127"/>
      <c r="M353" s="127"/>
      <c r="N353" s="153" t="str">
        <f>IF((D353&lt;=D342)*AND(F353&lt;=F342)*AND(G353&lt;=G342),"Выполнено","ПРОВЕРИТЬ (значения этой подстроки не могут быть больше значений основной строки)")</f>
        <v>Выполнено</v>
      </c>
      <c r="O353" s="237"/>
    </row>
    <row r="354" spans="2:15" s="230" customFormat="1" x14ac:dyDescent="0.25">
      <c r="B354" s="293" t="s">
        <v>1429</v>
      </c>
      <c r="C354" s="255" t="s">
        <v>1373</v>
      </c>
      <c r="D354" s="227">
        <f t="shared" si="30"/>
        <v>6</v>
      </c>
      <c r="E354" s="136"/>
      <c r="F354" s="125">
        <v>0</v>
      </c>
      <c r="G354" s="295">
        <v>6</v>
      </c>
      <c r="H354" s="138"/>
      <c r="I354" s="127"/>
      <c r="J354" s="127"/>
      <c r="K354" s="127"/>
      <c r="L354" s="127"/>
      <c r="M354" s="127"/>
      <c r="N354" s="153" t="str">
        <f>IF((D354&lt;=D342)*AND(F354&lt;=F342)*AND(G354&lt;=G342),"Выполнено","ПРОВЕРИТЬ (значения этой подстроки не могут быть больше значений основной строки)")</f>
        <v>Выполнено</v>
      </c>
      <c r="O354" s="237"/>
    </row>
    <row r="355" spans="2:15" s="230" customFormat="1" x14ac:dyDescent="0.25">
      <c r="B355" s="293" t="s">
        <v>1430</v>
      </c>
      <c r="C355" s="255" t="s">
        <v>1372</v>
      </c>
      <c r="D355" s="227">
        <f t="shared" si="30"/>
        <v>7</v>
      </c>
      <c r="E355" s="136"/>
      <c r="F355" s="125">
        <v>0</v>
      </c>
      <c r="G355" s="295">
        <v>7</v>
      </c>
      <c r="H355" s="138"/>
      <c r="I355" s="127"/>
      <c r="J355" s="127"/>
      <c r="K355" s="127"/>
      <c r="L355" s="127"/>
      <c r="M355" s="127"/>
      <c r="N355" s="153" t="str">
        <f>IF((D355&lt;=D342)*AND(F355&lt;=F342)*AND(G355&lt;=G342),"Выполнено","ПРОВЕРИТЬ (значения этой подстроки не могут быть больше значений основной строки)")</f>
        <v>Выполнено</v>
      </c>
      <c r="O355" s="237"/>
    </row>
    <row r="356" spans="2:15" s="230" customFormat="1" ht="60" x14ac:dyDescent="0.25">
      <c r="B356" s="293" t="s">
        <v>1431</v>
      </c>
      <c r="C356" s="255" t="s">
        <v>1380</v>
      </c>
      <c r="D356" s="227">
        <f t="shared" si="30"/>
        <v>1</v>
      </c>
      <c r="E356" s="136"/>
      <c r="F356" s="125">
        <v>0</v>
      </c>
      <c r="G356" s="295">
        <v>1</v>
      </c>
      <c r="H356" s="138"/>
      <c r="I356" s="127"/>
      <c r="J356" s="127"/>
      <c r="K356" s="127"/>
      <c r="L356" s="127"/>
      <c r="M356" s="127"/>
      <c r="N356" s="153" t="str">
        <f>IF((D356&lt;=D342)*AND(F356&lt;=F342)*AND(G356&lt;=G342),"Выполнено","ПРОВЕРИТЬ (значения этой подстроки не могут быть больше значений основной строки)")</f>
        <v>Выполнено</v>
      </c>
      <c r="O356" s="237"/>
    </row>
    <row r="357" spans="2:15" s="230" customFormat="1" ht="60" x14ac:dyDescent="0.25">
      <c r="B357" s="293" t="s">
        <v>1432</v>
      </c>
      <c r="C357" s="255" t="s">
        <v>1381</v>
      </c>
      <c r="D357" s="227">
        <f t="shared" si="30"/>
        <v>1</v>
      </c>
      <c r="E357" s="136"/>
      <c r="F357" s="125"/>
      <c r="G357" s="295">
        <v>1</v>
      </c>
      <c r="H357" s="138"/>
      <c r="I357" s="127"/>
      <c r="J357" s="127"/>
      <c r="K357" s="127"/>
      <c r="L357" s="127"/>
      <c r="M357" s="127"/>
      <c r="N357" s="153" t="str">
        <f>IF((D357&lt;=D342)*AND(F357&lt;=F342)*AND(G357&lt;=G342),"Выполнено","ПРОВЕРИТЬ (значения этой подстроки не могут быть больше значений основной строки)")</f>
        <v>Выполнено</v>
      </c>
      <c r="O357" s="237"/>
    </row>
    <row r="358" spans="2:15" s="48" customFormat="1" ht="45" x14ac:dyDescent="0.25">
      <c r="B358" s="294" t="s">
        <v>1414</v>
      </c>
      <c r="C358" s="258" t="s">
        <v>395</v>
      </c>
      <c r="D358" s="2">
        <f t="shared" si="28"/>
        <v>0</v>
      </c>
      <c r="E358" s="136"/>
      <c r="F358" s="125">
        <v>0</v>
      </c>
      <c r="G358" s="295">
        <v>0</v>
      </c>
      <c r="H358" s="138"/>
      <c r="I358" s="138"/>
      <c r="J358" s="138"/>
      <c r="K358" s="138"/>
      <c r="L358" s="138"/>
      <c r="M358" s="138"/>
      <c r="N358" s="111"/>
      <c r="O358" s="111"/>
    </row>
    <row r="359" spans="2:15" s="48" customFormat="1" ht="30" x14ac:dyDescent="0.25">
      <c r="B359" s="257" t="s">
        <v>1415</v>
      </c>
      <c r="C359" s="66" t="s">
        <v>257</v>
      </c>
      <c r="D359" s="2">
        <f t="shared" si="28"/>
        <v>7</v>
      </c>
      <c r="E359" s="136"/>
      <c r="F359" s="121">
        <v>0</v>
      </c>
      <c r="G359" s="121">
        <v>7</v>
      </c>
      <c r="H359" s="138"/>
      <c r="I359" s="138"/>
      <c r="J359" s="138"/>
      <c r="K359" s="138"/>
      <c r="L359" s="138"/>
      <c r="M359" s="138"/>
      <c r="N359" s="153" t="str">
        <f>IF((D359&lt;=D342)*AND(F359&lt;=F342)*AND(G359&lt;=G342),"Выполнено","ПРОВЕРИТЬ (значения этой подстроки не могут быть больше значений основной строки)")</f>
        <v>Выполнено</v>
      </c>
      <c r="O359" s="157" t="str">
        <f>IF(((D359=0)),"   ","Нужно заполнить пункт 27 текстовой части - о поселениях, передавших району все полномочия")</f>
        <v>Нужно заполнить пункт 27 текстовой части - о поселениях, передавших району все полномочия</v>
      </c>
    </row>
    <row r="360" spans="2:15" s="48" customFormat="1" ht="30" x14ac:dyDescent="0.25">
      <c r="B360" s="257" t="s">
        <v>1416</v>
      </c>
      <c r="C360" s="88" t="s">
        <v>116</v>
      </c>
      <c r="D360" s="2">
        <f t="shared" si="28"/>
        <v>20</v>
      </c>
      <c r="E360" s="136"/>
      <c r="F360" s="121">
        <v>0</v>
      </c>
      <c r="G360" s="121">
        <v>20</v>
      </c>
      <c r="H360" s="138"/>
      <c r="I360" s="138"/>
      <c r="J360" s="138"/>
      <c r="K360" s="138"/>
      <c r="L360" s="138"/>
      <c r="M360" s="138"/>
      <c r="N360" s="153" t="str">
        <f>IF((D360&lt;=D342)*AND(F360&lt;=F342)*AND(G360&lt;=G342),"Выполнено","ПРОВЕРИТЬ (значения этой подстроки не могут быть больше значений основной строки)")</f>
        <v>Выполнено</v>
      </c>
      <c r="O360" s="157" t="str">
        <f>IF(((D360=0)),"   ","Нужно заполнить пункт 27 текстовой части - о поселениях, передавших району основные бюджетные полномочия")</f>
        <v>Нужно заполнить пункт 27 текстовой части - о поселениях, передавших району основные бюджетные полномочия</v>
      </c>
    </row>
    <row r="361" spans="2:15" s="48" customFormat="1" ht="105" x14ac:dyDescent="0.25">
      <c r="B361" s="102" t="s">
        <v>471</v>
      </c>
      <c r="C361" s="207" t="s">
        <v>936</v>
      </c>
      <c r="D361" s="2">
        <f t="shared" si="28"/>
        <v>6</v>
      </c>
      <c r="E361" s="121">
        <v>6</v>
      </c>
      <c r="F361" s="132"/>
      <c r="G361" s="134"/>
      <c r="H361" s="138"/>
      <c r="I361" s="138"/>
      <c r="J361" s="138"/>
      <c r="K361" s="138"/>
      <c r="L361" s="138"/>
      <c r="M361" s="138"/>
      <c r="N361" s="157" t="str">
        <f>IF((D361&lt;=D342),"Выполнено","ПРОВЕРИТЬ (муниципальных районов, принявших полномочия поселений, не может быть больше чем поселений, их передавших)")</f>
        <v>Выполнено</v>
      </c>
      <c r="O361" s="157" t="str">
        <f>IF(((D361=0)),"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62" spans="2:15" s="48" customFormat="1" ht="75" x14ac:dyDescent="0.25">
      <c r="B362" s="109" t="s">
        <v>741</v>
      </c>
      <c r="C362" s="211" t="s">
        <v>937</v>
      </c>
      <c r="D362" s="2">
        <f t="shared" si="28"/>
        <v>13</v>
      </c>
      <c r="E362" s="136"/>
      <c r="F362" s="125">
        <v>1</v>
      </c>
      <c r="G362" s="125">
        <v>12</v>
      </c>
      <c r="H362" s="138"/>
      <c r="I362" s="138"/>
      <c r="J362" s="138"/>
      <c r="K362" s="138"/>
      <c r="L362" s="138"/>
      <c r="M362" s="138"/>
      <c r="N362" s="153" t="str">
        <f>IF((D362&lt;=D213)*AND(F362&lt;=F213)*AND(G362&lt;=G213),"Выполнено","ПРОВЕРИТЬ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62" s="111"/>
    </row>
    <row r="363" spans="2:15" s="230" customFormat="1" ht="90" x14ac:dyDescent="0.25">
      <c r="B363" s="294" t="s">
        <v>1447</v>
      </c>
      <c r="C363" s="255" t="s">
        <v>1378</v>
      </c>
      <c r="D363" s="227">
        <f t="shared" ref="D363:D377" si="31">SUM(E363:L363)</f>
        <v>3</v>
      </c>
      <c r="E363" s="136"/>
      <c r="F363" s="125">
        <v>0</v>
      </c>
      <c r="G363" s="125">
        <v>3</v>
      </c>
      <c r="H363" s="138"/>
      <c r="I363" s="127"/>
      <c r="J363" s="127"/>
      <c r="K363" s="127"/>
      <c r="L363" s="127"/>
      <c r="M363" s="127"/>
      <c r="N363" s="153" t="str">
        <f>IF((D363&lt;=D362)*AND(F363&lt;=F362)*AND(G363&lt;=G362),"Выполнено","ПРОВЕРИТЬ (значения этой подстроки не могут быть больше значений основной строки)")</f>
        <v>Выполнено</v>
      </c>
      <c r="O363" s="237"/>
    </row>
    <row r="364" spans="2:15" s="230" customFormat="1" ht="45" x14ac:dyDescent="0.25">
      <c r="B364" s="293" t="s">
        <v>1433</v>
      </c>
      <c r="C364" s="255" t="s">
        <v>1374</v>
      </c>
      <c r="D364" s="227">
        <f t="shared" si="31"/>
        <v>1</v>
      </c>
      <c r="E364" s="136"/>
      <c r="F364" s="125">
        <v>0</v>
      </c>
      <c r="G364" s="125">
        <v>1</v>
      </c>
      <c r="H364" s="138"/>
      <c r="I364" s="127"/>
      <c r="J364" s="127"/>
      <c r="K364" s="127"/>
      <c r="L364" s="127"/>
      <c r="M364" s="127"/>
      <c r="N364" s="153" t="str">
        <f>IF((D364&lt;=D362)*AND(F364&lt;=F362)*AND(G364&lt;=G362),"Выполнено","ПРОВЕРИТЬ (значения этой подстроки не могут быть больше значений основной строки)")</f>
        <v>Выполнено</v>
      </c>
      <c r="O364" s="237"/>
    </row>
    <row r="365" spans="2:15" s="230" customFormat="1" x14ac:dyDescent="0.25">
      <c r="B365" s="293" t="s">
        <v>1434</v>
      </c>
      <c r="C365" s="255" t="s">
        <v>1383</v>
      </c>
      <c r="D365" s="227">
        <f t="shared" si="31"/>
        <v>0</v>
      </c>
      <c r="E365" s="136"/>
      <c r="F365" s="125">
        <v>0</v>
      </c>
      <c r="G365" s="125"/>
      <c r="H365" s="138"/>
      <c r="I365" s="127"/>
      <c r="J365" s="127"/>
      <c r="K365" s="127"/>
      <c r="L365" s="127"/>
      <c r="M365" s="127"/>
      <c r="N365" s="153" t="str">
        <f>IF((D365&lt;=D362)*AND(F365&lt;=F362)*AND(G365&lt;=G362),"Выполнено","ПРОВЕРИТЬ (значения этой подстроки не могут быть больше значений основной строки)")</f>
        <v>Выполнено</v>
      </c>
      <c r="O365" s="237"/>
    </row>
    <row r="366" spans="2:15" s="230" customFormat="1" x14ac:dyDescent="0.25">
      <c r="B366" s="293" t="s">
        <v>1435</v>
      </c>
      <c r="C366" s="255" t="s">
        <v>1370</v>
      </c>
      <c r="D366" s="227">
        <f t="shared" si="31"/>
        <v>1</v>
      </c>
      <c r="E366" s="136"/>
      <c r="F366" s="125">
        <v>0</v>
      </c>
      <c r="G366" s="125">
        <v>1</v>
      </c>
      <c r="H366" s="138"/>
      <c r="I366" s="127"/>
      <c r="J366" s="127"/>
      <c r="K366" s="127"/>
      <c r="L366" s="127"/>
      <c r="M366" s="127"/>
      <c r="N366" s="153" t="str">
        <f>IF((D366&lt;=D362)*AND(F366&lt;=F362)*AND(G366&lt;=G362),"Выполнено","ПРОВЕРИТЬ (значения этой подстроки не могут быть больше значений основной строки)")</f>
        <v>Выполнено</v>
      </c>
      <c r="O366" s="237"/>
    </row>
    <row r="367" spans="2:15" s="230" customFormat="1" ht="60" x14ac:dyDescent="0.25">
      <c r="B367" s="293" t="s">
        <v>1436</v>
      </c>
      <c r="C367" s="255" t="s">
        <v>1384</v>
      </c>
      <c r="D367" s="227">
        <f t="shared" si="31"/>
        <v>2</v>
      </c>
      <c r="E367" s="136"/>
      <c r="F367" s="125">
        <v>1</v>
      </c>
      <c r="G367" s="125">
        <v>1</v>
      </c>
      <c r="H367" s="138"/>
      <c r="I367" s="127"/>
      <c r="J367" s="127"/>
      <c r="K367" s="127"/>
      <c r="L367" s="127"/>
      <c r="M367" s="127"/>
      <c r="N367" s="153" t="str">
        <f>IF((D367&lt;=D362)*AND(F367&lt;=F362)*AND(G367&lt;=G362),"Выполнено","ПРОВЕРИТЬ (значения этой подстроки не могут быть больше значений основной строки)")</f>
        <v>Выполнено</v>
      </c>
      <c r="O367" s="237"/>
    </row>
    <row r="368" spans="2:15" s="230" customFormat="1" ht="60" x14ac:dyDescent="0.25">
      <c r="B368" s="293" t="s">
        <v>1437</v>
      </c>
      <c r="C368" s="255" t="s">
        <v>1379</v>
      </c>
      <c r="D368" s="227">
        <f t="shared" si="31"/>
        <v>12</v>
      </c>
      <c r="E368" s="136"/>
      <c r="F368" s="125">
        <v>0</v>
      </c>
      <c r="G368" s="125">
        <v>12</v>
      </c>
      <c r="H368" s="138"/>
      <c r="I368" s="127"/>
      <c r="J368" s="127"/>
      <c r="K368" s="127"/>
      <c r="L368" s="127"/>
      <c r="M368" s="127"/>
      <c r="N368" s="153" t="str">
        <f>IF((D368&lt;=D362)*AND(F368&lt;=F362)*AND(G368&lt;=G362),"Выполнено","ПРОВЕРИТЬ (значения этой подстроки не могут быть больше значений основной строки)")</f>
        <v>Выполнено</v>
      </c>
      <c r="O368" s="237"/>
    </row>
    <row r="369" spans="2:15" s="230" customFormat="1" ht="60" x14ac:dyDescent="0.25">
      <c r="B369" s="293" t="s">
        <v>1438</v>
      </c>
      <c r="C369" s="255" t="s">
        <v>1375</v>
      </c>
      <c r="D369" s="227">
        <f t="shared" si="31"/>
        <v>5</v>
      </c>
      <c r="E369" s="136"/>
      <c r="F369" s="125">
        <v>0</v>
      </c>
      <c r="G369" s="125">
        <v>5</v>
      </c>
      <c r="H369" s="138"/>
      <c r="I369" s="127"/>
      <c r="J369" s="127"/>
      <c r="K369" s="127"/>
      <c r="L369" s="127"/>
      <c r="M369" s="127"/>
      <c r="N369" s="153" t="str">
        <f>IF((D369&lt;=D362)*AND(F369&lt;=F362)*AND(G369&lt;=G362),"Выполнено","ПРОВЕРИТЬ (значения этой подстроки не могут быть больше значений основной строки)")</f>
        <v>Выполнено</v>
      </c>
      <c r="O369" s="237"/>
    </row>
    <row r="370" spans="2:15" s="230" customFormat="1" ht="30" x14ac:dyDescent="0.25">
      <c r="B370" s="293" t="s">
        <v>1439</v>
      </c>
      <c r="C370" s="255" t="s">
        <v>1377</v>
      </c>
      <c r="D370" s="227">
        <f t="shared" si="31"/>
        <v>0</v>
      </c>
      <c r="E370" s="136"/>
      <c r="F370" s="125">
        <v>0</v>
      </c>
      <c r="G370" s="125">
        <v>0</v>
      </c>
      <c r="H370" s="138"/>
      <c r="I370" s="127"/>
      <c r="J370" s="127"/>
      <c r="K370" s="127"/>
      <c r="L370" s="127"/>
      <c r="M370" s="127"/>
      <c r="N370" s="153" t="str">
        <f>IF((D370&lt;=D362)*AND(F370&lt;=F362)*AND(G370&lt;=G362),"Выполнено","ПРОВЕРИТЬ (значения этой подстроки не могут быть больше значений основной строки)")</f>
        <v>Выполнено</v>
      </c>
      <c r="O370" s="237"/>
    </row>
    <row r="371" spans="2:15" s="230" customFormat="1" ht="45" x14ac:dyDescent="0.25">
      <c r="B371" s="293" t="s">
        <v>1440</v>
      </c>
      <c r="C371" s="255" t="s">
        <v>1385</v>
      </c>
      <c r="D371" s="227">
        <f t="shared" si="31"/>
        <v>0</v>
      </c>
      <c r="E371" s="136"/>
      <c r="F371" s="125">
        <v>0</v>
      </c>
      <c r="G371" s="125"/>
      <c r="H371" s="138"/>
      <c r="I371" s="127"/>
      <c r="J371" s="127"/>
      <c r="K371" s="127"/>
      <c r="L371" s="127"/>
      <c r="M371" s="127"/>
      <c r="N371" s="153" t="str">
        <f>IF((D371&lt;=D362)*AND(F371&lt;=F362)*AND(G371&lt;=G362),"Выполнено","ПРОВЕРИТЬ (значения этой подстроки не могут быть больше значений основной строки)")</f>
        <v>Выполнено</v>
      </c>
      <c r="O371" s="237"/>
    </row>
    <row r="372" spans="2:15" s="230" customFormat="1" x14ac:dyDescent="0.25">
      <c r="B372" s="293" t="s">
        <v>1441</v>
      </c>
      <c r="C372" s="255" t="s">
        <v>1376</v>
      </c>
      <c r="D372" s="227">
        <f t="shared" si="31"/>
        <v>1</v>
      </c>
      <c r="E372" s="136"/>
      <c r="F372" s="125">
        <v>0</v>
      </c>
      <c r="G372" s="125">
        <v>1</v>
      </c>
      <c r="H372" s="138"/>
      <c r="I372" s="127"/>
      <c r="J372" s="127"/>
      <c r="K372" s="127"/>
      <c r="L372" s="127"/>
      <c r="M372" s="127"/>
      <c r="N372" s="153" t="str">
        <f>IF((D372&lt;=D362)*AND(F372&lt;=F362)*AND(G372&lt;=G362),"Выполнено","ПРОВЕРИТЬ (значения этой подстроки не могут быть больше значений основной строки)")</f>
        <v>Выполнено</v>
      </c>
      <c r="O372" s="237"/>
    </row>
    <row r="373" spans="2:15" s="230" customFormat="1" ht="30" x14ac:dyDescent="0.25">
      <c r="B373" s="293" t="s">
        <v>1442</v>
      </c>
      <c r="C373" s="255" t="s">
        <v>1371</v>
      </c>
      <c r="D373" s="227">
        <f t="shared" si="31"/>
        <v>1</v>
      </c>
      <c r="E373" s="136"/>
      <c r="F373" s="125">
        <v>0</v>
      </c>
      <c r="G373" s="125">
        <v>1</v>
      </c>
      <c r="H373" s="138"/>
      <c r="I373" s="127"/>
      <c r="J373" s="127"/>
      <c r="K373" s="127"/>
      <c r="L373" s="127"/>
      <c r="M373" s="127"/>
      <c r="N373" s="153" t="str">
        <f>IF((D373&lt;=D362)*AND(F373&lt;=F362)*AND(G373&lt;=G362),"Выполнено","ПРОВЕРИТЬ (значения этой подстроки не могут быть больше значений основной строки)")</f>
        <v>Выполнено</v>
      </c>
      <c r="O373" s="237"/>
    </row>
    <row r="374" spans="2:15" s="230" customFormat="1" x14ac:dyDescent="0.25">
      <c r="B374" s="293" t="s">
        <v>1443</v>
      </c>
      <c r="C374" s="255" t="s">
        <v>1373</v>
      </c>
      <c r="D374" s="227">
        <f t="shared" si="31"/>
        <v>0</v>
      </c>
      <c r="E374" s="136"/>
      <c r="F374" s="125">
        <v>0</v>
      </c>
      <c r="G374" s="125"/>
      <c r="H374" s="138"/>
      <c r="I374" s="127"/>
      <c r="J374" s="127"/>
      <c r="K374" s="127"/>
      <c r="L374" s="127"/>
      <c r="M374" s="127"/>
      <c r="N374" s="153" t="str">
        <f>IF((D374&lt;=D362)*AND(F374&lt;=F362)*AND(G374&lt;=G362),"Выполнено","ПРОВЕРИТЬ (значения этой подстроки не могут быть больше значений основной строки)")</f>
        <v>Выполнено</v>
      </c>
      <c r="O374" s="237"/>
    </row>
    <row r="375" spans="2:15" s="230" customFormat="1" x14ac:dyDescent="0.25">
      <c r="B375" s="293" t="s">
        <v>1444</v>
      </c>
      <c r="C375" s="255" t="s">
        <v>1372</v>
      </c>
      <c r="D375" s="227">
        <f t="shared" si="31"/>
        <v>1</v>
      </c>
      <c r="E375" s="136"/>
      <c r="F375" s="125">
        <v>0</v>
      </c>
      <c r="G375" s="125">
        <v>1</v>
      </c>
      <c r="H375" s="138"/>
      <c r="I375" s="127"/>
      <c r="J375" s="127"/>
      <c r="K375" s="127"/>
      <c r="L375" s="127"/>
      <c r="M375" s="127"/>
      <c r="N375" s="153" t="str">
        <f>IF((D375&lt;=D362)*AND(F375&lt;=F362)*AND(G375&lt;=G362),"Выполнено","ПРОВЕРИТЬ (значения этой подстроки не могут быть больше значений основной строки)")</f>
        <v>Выполнено</v>
      </c>
      <c r="O375" s="237"/>
    </row>
    <row r="376" spans="2:15" s="230" customFormat="1" ht="60" x14ac:dyDescent="0.25">
      <c r="B376" s="293" t="s">
        <v>1445</v>
      </c>
      <c r="C376" s="255" t="s">
        <v>1380</v>
      </c>
      <c r="D376" s="227">
        <f t="shared" si="31"/>
        <v>1</v>
      </c>
      <c r="E376" s="136"/>
      <c r="F376" s="125">
        <v>0</v>
      </c>
      <c r="G376" s="125">
        <v>1</v>
      </c>
      <c r="H376" s="138"/>
      <c r="I376" s="127"/>
      <c r="J376" s="127"/>
      <c r="K376" s="127"/>
      <c r="L376" s="127"/>
      <c r="M376" s="127"/>
      <c r="N376" s="153" t="str">
        <f>IF((D376&lt;=D362)*AND(F376&lt;=F362)*AND(G376&lt;=G362),"Выполнено","ПРОВЕРИТЬ (значения этой подстроки не могут быть больше значений основной строки)")</f>
        <v>Выполнено</v>
      </c>
      <c r="O376" s="237"/>
    </row>
    <row r="377" spans="2:15" s="230" customFormat="1" ht="60" x14ac:dyDescent="0.25">
      <c r="B377" s="293" t="s">
        <v>1446</v>
      </c>
      <c r="C377" s="255" t="s">
        <v>1381</v>
      </c>
      <c r="D377" s="227">
        <f t="shared" si="31"/>
        <v>0</v>
      </c>
      <c r="E377" s="136"/>
      <c r="F377" s="125">
        <v>0</v>
      </c>
      <c r="G377" s="125">
        <v>0</v>
      </c>
      <c r="H377" s="138"/>
      <c r="I377" s="127"/>
      <c r="J377" s="127"/>
      <c r="K377" s="127"/>
      <c r="L377" s="127"/>
      <c r="M377" s="127"/>
      <c r="N377" s="153" t="str">
        <f>IF((D377&lt;=D362)*AND(F377&lt;=F362)*AND(G377&lt;=G362),"Выполнено","ПРОВЕРИТЬ (значения этой подстроки не могут быть больше значений основной строки)")</f>
        <v>Выполнено</v>
      </c>
      <c r="O377" s="237"/>
    </row>
    <row r="378" spans="2:15" s="48" customFormat="1" ht="105" x14ac:dyDescent="0.25">
      <c r="B378" s="118" t="s">
        <v>742</v>
      </c>
      <c r="C378" s="207" t="s">
        <v>938</v>
      </c>
      <c r="D378" s="2">
        <f t="shared" si="28"/>
        <v>6</v>
      </c>
      <c r="E378" s="121">
        <v>6</v>
      </c>
      <c r="F378" s="129"/>
      <c r="G378" s="131"/>
      <c r="H378" s="138"/>
      <c r="I378" s="138"/>
      <c r="J378" s="138"/>
      <c r="K378" s="138"/>
      <c r="L378" s="138"/>
      <c r="M378" s="138"/>
      <c r="N378" s="157" t="str">
        <f>IF((D378&lt;=D362),"Выполнено","ПРОВЕРИТЬ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78" s="157" t="str">
        <f>IF(((D378=0)),"   ","Нужно заполнить пункт 28 текстовой части - о взаимной передаче полномочий между районами и поселениями по соглашениям поселениями")</f>
        <v>Нужно заполнить пункт 28 текстовой части - о взаимной передаче полномочий между районами и поселениями по соглашениям поселениями</v>
      </c>
    </row>
    <row r="379" spans="2:15" s="230" customFormat="1" ht="60" x14ac:dyDescent="0.25">
      <c r="B379" s="250" t="s">
        <v>1275</v>
      </c>
      <c r="C379" s="247" t="s">
        <v>1285</v>
      </c>
      <c r="D379" s="227">
        <f t="shared" si="28"/>
        <v>42</v>
      </c>
      <c r="E379" s="136"/>
      <c r="F379" s="135">
        <f>F380+F381-F382</f>
        <v>1</v>
      </c>
      <c r="G379" s="135">
        <f>G380+G381-G382</f>
        <v>41</v>
      </c>
      <c r="H379" s="138"/>
      <c r="I379" s="138"/>
      <c r="J379" s="138"/>
      <c r="K379" s="138"/>
      <c r="L379" s="138"/>
      <c r="M379" s="138"/>
      <c r="N379" s="153"/>
      <c r="O379" s="237"/>
    </row>
    <row r="380" spans="2:15" s="230" customFormat="1" x14ac:dyDescent="0.25">
      <c r="B380" s="250" t="s">
        <v>1276</v>
      </c>
      <c r="C380" s="247" t="s">
        <v>1271</v>
      </c>
      <c r="D380" s="227">
        <f t="shared" si="28"/>
        <v>28</v>
      </c>
      <c r="E380" s="136"/>
      <c r="F380" s="125">
        <v>0</v>
      </c>
      <c r="G380" s="125">
        <v>28</v>
      </c>
      <c r="H380" s="138"/>
      <c r="I380" s="138"/>
      <c r="J380" s="138"/>
      <c r="K380" s="138"/>
      <c r="L380" s="138"/>
      <c r="M380" s="138"/>
      <c r="N380" s="153"/>
      <c r="O380" s="237"/>
    </row>
    <row r="381" spans="2:15" s="230" customFormat="1" ht="30" x14ac:dyDescent="0.25">
      <c r="B381" s="250" t="s">
        <v>1277</v>
      </c>
      <c r="C381" s="247" t="s">
        <v>1272</v>
      </c>
      <c r="D381" s="227">
        <f t="shared" si="28"/>
        <v>14</v>
      </c>
      <c r="E381" s="136"/>
      <c r="F381" s="125">
        <v>1</v>
      </c>
      <c r="G381" s="125">
        <v>13</v>
      </c>
      <c r="H381" s="138"/>
      <c r="I381" s="138"/>
      <c r="J381" s="138"/>
      <c r="K381" s="138"/>
      <c r="L381" s="138"/>
      <c r="M381" s="138"/>
      <c r="N381" s="153"/>
      <c r="O381" s="237"/>
    </row>
    <row r="382" spans="2:15" s="230" customFormat="1" ht="60" x14ac:dyDescent="0.25">
      <c r="B382" s="250" t="s">
        <v>1278</v>
      </c>
      <c r="C382" s="247" t="s">
        <v>1273</v>
      </c>
      <c r="D382" s="227">
        <f t="shared" si="28"/>
        <v>0</v>
      </c>
      <c r="E382" s="136"/>
      <c r="F382" s="125">
        <v>0</v>
      </c>
      <c r="G382" s="125">
        <v>0</v>
      </c>
      <c r="H382" s="138"/>
      <c r="I382" s="138"/>
      <c r="J382" s="138"/>
      <c r="K382" s="138"/>
      <c r="L382" s="138"/>
      <c r="M382" s="138"/>
      <c r="N382" s="153"/>
      <c r="O382" s="237"/>
    </row>
    <row r="383" spans="2:15" s="48" customFormat="1" ht="45" x14ac:dyDescent="0.25">
      <c r="B383" s="245" t="s">
        <v>1279</v>
      </c>
      <c r="C383" s="207" t="s">
        <v>939</v>
      </c>
      <c r="D383" s="2">
        <f t="shared" si="28"/>
        <v>30</v>
      </c>
      <c r="E383" s="121">
        <v>0</v>
      </c>
      <c r="F383" s="121">
        <v>0</v>
      </c>
      <c r="G383" s="121">
        <v>29</v>
      </c>
      <c r="H383" s="121">
        <v>0</v>
      </c>
      <c r="I383" s="121">
        <v>1</v>
      </c>
      <c r="J383" s="121"/>
      <c r="K383" s="144"/>
      <c r="L383" s="122"/>
      <c r="M383" s="123">
        <v>0</v>
      </c>
      <c r="N383" s="111"/>
      <c r="O383" s="157" t="str">
        <f>IF(((D383=0)),"   ","Нужно заполнить пункт 29 текстовой части - о совершении нотариальных действий органами местного самоуправления")</f>
        <v>Нужно заполнить пункт 29 текстовой части - о совершении нотариальных действий органами местного самоуправления</v>
      </c>
    </row>
    <row r="384" spans="2:15" ht="30" x14ac:dyDescent="0.25">
      <c r="B384" s="27" t="s">
        <v>478</v>
      </c>
      <c r="C384" s="6" t="s">
        <v>3</v>
      </c>
      <c r="D384" s="170"/>
      <c r="E384" s="171"/>
      <c r="F384" s="171"/>
      <c r="G384" s="171"/>
      <c r="H384" s="171"/>
      <c r="I384" s="171"/>
      <c r="J384" s="171"/>
      <c r="K384" s="171"/>
      <c r="L384" s="171"/>
      <c r="M384" s="171"/>
      <c r="N384" s="122"/>
      <c r="O384" s="71"/>
    </row>
    <row r="385" spans="2:15" ht="45" x14ac:dyDescent="0.25">
      <c r="B385" s="79" t="s">
        <v>485</v>
      </c>
      <c r="C385" s="59" t="s">
        <v>369</v>
      </c>
      <c r="D385" s="170"/>
      <c r="E385" s="171"/>
      <c r="F385" s="171"/>
      <c r="G385" s="171"/>
      <c r="H385" s="171"/>
      <c r="I385" s="171"/>
      <c r="J385" s="171"/>
      <c r="K385" s="171"/>
      <c r="L385" s="171"/>
      <c r="M385" s="171"/>
      <c r="N385" s="122"/>
      <c r="O385" s="71"/>
    </row>
    <row r="386" spans="2:15" ht="30" x14ac:dyDescent="0.25">
      <c r="B386" s="74" t="s">
        <v>479</v>
      </c>
      <c r="C386" s="86" t="s">
        <v>278</v>
      </c>
      <c r="D386" s="2">
        <f t="shared" ref="D386:D449" si="32">SUM(E386:L386)</f>
        <v>11</v>
      </c>
      <c r="E386" s="124">
        <v>11</v>
      </c>
      <c r="F386" s="132"/>
      <c r="G386" s="133"/>
      <c r="H386" s="133"/>
      <c r="I386" s="134"/>
      <c r="J386" s="124">
        <f>SUM(J387:J390)</f>
        <v>0</v>
      </c>
      <c r="K386" s="132"/>
      <c r="L386" s="133"/>
      <c r="M386" s="124">
        <f>SUM(M387:M390)</f>
        <v>0</v>
      </c>
      <c r="N386" s="157" t="str">
        <f>IF((E386=E$11)*AND(J386=J$11),"Выполнено","ПРОВЕРИТЬ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c r="O386" s="157" t="str">
        <f>IF(((E386+J386=0)),"   ","Нужно заполнить пункт 30 текстовой части - о способах формирования представительных органов муниципальных районов и городских округах с делением")</f>
        <v>Нужно заполнить пункт 30 текстовой части - о способах формирования представительных органов муниципальных районов и городских округах с делением</v>
      </c>
    </row>
    <row r="387" spans="2:15" s="43" customFormat="1" ht="30" x14ac:dyDescent="0.25">
      <c r="B387" s="83" t="s">
        <v>486</v>
      </c>
      <c r="C387" s="93" t="s">
        <v>283</v>
      </c>
      <c r="D387" s="2">
        <f t="shared" si="32"/>
        <v>2</v>
      </c>
      <c r="E387" s="147">
        <v>2</v>
      </c>
      <c r="F387" s="126"/>
      <c r="G387" s="138"/>
      <c r="H387" s="138"/>
      <c r="I387" s="128"/>
      <c r="J387" s="147">
        <v>0</v>
      </c>
      <c r="K387" s="126"/>
      <c r="L387" s="127"/>
      <c r="M387" s="167">
        <v>0</v>
      </c>
      <c r="N387" s="111"/>
      <c r="O387" s="111"/>
    </row>
    <row r="388" spans="2:15" s="43" customFormat="1" ht="30" x14ac:dyDescent="0.25">
      <c r="B388" s="83" t="s">
        <v>487</v>
      </c>
      <c r="C388" s="93" t="s">
        <v>284</v>
      </c>
      <c r="D388" s="2">
        <f t="shared" si="32"/>
        <v>9</v>
      </c>
      <c r="E388" s="147">
        <v>9</v>
      </c>
      <c r="F388" s="126"/>
      <c r="G388" s="138"/>
      <c r="H388" s="138"/>
      <c r="I388" s="128"/>
      <c r="J388" s="147">
        <v>0</v>
      </c>
      <c r="K388" s="126"/>
      <c r="L388" s="127"/>
      <c r="M388" s="167">
        <v>0</v>
      </c>
      <c r="N388" s="111"/>
      <c r="O388" s="111"/>
    </row>
    <row r="389" spans="2:15" s="43" customFormat="1" ht="30" x14ac:dyDescent="0.25">
      <c r="B389" s="83" t="s">
        <v>488</v>
      </c>
      <c r="C389" s="87" t="s">
        <v>279</v>
      </c>
      <c r="D389" s="2">
        <f t="shared" si="32"/>
        <v>0</v>
      </c>
      <c r="E389" s="147">
        <v>0</v>
      </c>
      <c r="F389" s="126"/>
      <c r="G389" s="138"/>
      <c r="H389" s="138"/>
      <c r="I389" s="128"/>
      <c r="J389" s="147">
        <v>0</v>
      </c>
      <c r="K389" s="126"/>
      <c r="L389" s="127"/>
      <c r="M389" s="167">
        <v>0</v>
      </c>
      <c r="N389" s="111"/>
      <c r="O389" s="111"/>
    </row>
    <row r="390" spans="2:15" s="43" customFormat="1" ht="45" x14ac:dyDescent="0.25">
      <c r="B390" s="83" t="s">
        <v>489</v>
      </c>
      <c r="C390" s="213" t="s">
        <v>729</v>
      </c>
      <c r="D390" s="2">
        <f t="shared" si="32"/>
        <v>0</v>
      </c>
      <c r="E390" s="147">
        <v>0</v>
      </c>
      <c r="F390" s="126"/>
      <c r="G390" s="127"/>
      <c r="H390" s="127"/>
      <c r="I390" s="128"/>
      <c r="J390" s="147">
        <v>0</v>
      </c>
      <c r="K390" s="126"/>
      <c r="L390" s="127"/>
      <c r="M390" s="167">
        <v>0</v>
      </c>
      <c r="N390" s="111"/>
      <c r="O390" s="111"/>
    </row>
    <row r="391" spans="2:15" ht="30" x14ac:dyDescent="0.25">
      <c r="B391" s="85" t="s">
        <v>480</v>
      </c>
      <c r="C391" s="86" t="s">
        <v>281</v>
      </c>
      <c r="D391" s="2">
        <f t="shared" si="32"/>
        <v>11</v>
      </c>
      <c r="E391" s="124">
        <f>SUM(E392:E393)</f>
        <v>11</v>
      </c>
      <c r="F391" s="126"/>
      <c r="G391" s="138"/>
      <c r="H391" s="138"/>
      <c r="I391" s="128"/>
      <c r="J391" s="124">
        <f>SUM(J392:J393)</f>
        <v>0</v>
      </c>
      <c r="K391" s="126"/>
      <c r="L391" s="138"/>
      <c r="M391" s="124">
        <f>SUM(M392:M393)</f>
        <v>0</v>
      </c>
      <c r="N391" s="157" t="str">
        <f>IF((E391=E172)*AND(J391=J172),"Выполнено","ПРОВЕРИТЬ (во всех уставах муниципальных районов и городских округов с делением должен быть определен порядок формирования представительных органов)")</f>
        <v>Выполнено</v>
      </c>
      <c r="O391" s="157" t="str">
        <f>IF(((D389+D390=0)),"   ","Нужно заполнить пункт 30 текстовой части - о способах формирования представительных органов муниципальных районов и городских округах с делением")</f>
        <v xml:space="preserve">   </v>
      </c>
    </row>
    <row r="392" spans="2:15" x14ac:dyDescent="0.25">
      <c r="B392" s="83" t="s">
        <v>490</v>
      </c>
      <c r="C392" s="67" t="s">
        <v>117</v>
      </c>
      <c r="D392" s="2">
        <f t="shared" si="32"/>
        <v>2</v>
      </c>
      <c r="E392" s="121">
        <v>2</v>
      </c>
      <c r="F392" s="126"/>
      <c r="G392" s="138"/>
      <c r="H392" s="138"/>
      <c r="I392" s="128"/>
      <c r="J392" s="121">
        <v>0</v>
      </c>
      <c r="K392" s="126"/>
      <c r="L392" s="138"/>
      <c r="M392" s="123">
        <v>0</v>
      </c>
      <c r="N392" s="111"/>
      <c r="O392" s="111"/>
    </row>
    <row r="393" spans="2:15" x14ac:dyDescent="0.25">
      <c r="B393" s="83" t="s">
        <v>491</v>
      </c>
      <c r="C393" s="84" t="s">
        <v>118</v>
      </c>
      <c r="D393" s="2">
        <f t="shared" si="32"/>
        <v>9</v>
      </c>
      <c r="E393" s="121">
        <v>9</v>
      </c>
      <c r="F393" s="129"/>
      <c r="G393" s="130"/>
      <c r="H393" s="130"/>
      <c r="I393" s="131"/>
      <c r="J393" s="121">
        <v>0</v>
      </c>
      <c r="K393" s="129"/>
      <c r="L393" s="130"/>
      <c r="M393" s="123">
        <v>0</v>
      </c>
      <c r="N393" s="111"/>
      <c r="O393" s="111"/>
    </row>
    <row r="394" spans="2:15" ht="45" x14ac:dyDescent="0.25">
      <c r="B394" s="74" t="s">
        <v>481</v>
      </c>
      <c r="C394" s="86" t="s">
        <v>282</v>
      </c>
      <c r="D394" s="2">
        <f t="shared" si="32"/>
        <v>0</v>
      </c>
      <c r="E394" s="124"/>
      <c r="F394" s="121">
        <v>0</v>
      </c>
      <c r="G394" s="121">
        <v>0</v>
      </c>
      <c r="H394" s="142"/>
      <c r="I394" s="122"/>
      <c r="J394" s="122"/>
      <c r="K394" s="122"/>
      <c r="L394" s="122"/>
      <c r="M394" s="143"/>
      <c r="N394" s="157" t="str">
        <f>IF((F394&lt;=F$11)*AND(G394&lt;=G$11),"Выполнено","ПРОВЕРИТЬ (таких поселений не может быть больше чем всех поселений)")</f>
        <v>Выполнено</v>
      </c>
      <c r="O394" s="157" t="str">
        <f>IF(((D394=0)),"   ","Нужно заполнить пункт 31 текстовой части - о малочисленных поселениях без представительных органов")</f>
        <v xml:space="preserve">   </v>
      </c>
    </row>
    <row r="395" spans="2:15" s="40" customFormat="1" ht="60" x14ac:dyDescent="0.25">
      <c r="B395" s="45" t="s">
        <v>482</v>
      </c>
      <c r="C395" s="259" t="s">
        <v>1462</v>
      </c>
      <c r="D395" s="2">
        <f t="shared" si="32"/>
        <v>65</v>
      </c>
      <c r="E395" s="124">
        <f>E11</f>
        <v>11</v>
      </c>
      <c r="F395" s="124">
        <v>5</v>
      </c>
      <c r="G395" s="124">
        <v>46</v>
      </c>
      <c r="H395" s="124">
        <f t="shared" ref="H395:M395" si="33">H11</f>
        <v>0</v>
      </c>
      <c r="I395" s="124">
        <f t="shared" si="33"/>
        <v>3</v>
      </c>
      <c r="J395" s="124">
        <f t="shared" si="33"/>
        <v>0</v>
      </c>
      <c r="K395" s="124">
        <f t="shared" si="33"/>
        <v>0</v>
      </c>
      <c r="L395" s="124">
        <f t="shared" si="33"/>
        <v>0</v>
      </c>
      <c r="M395" s="124">
        <f t="shared" si="33"/>
        <v>1</v>
      </c>
      <c r="N395" s="111"/>
      <c r="O395" s="111"/>
    </row>
    <row r="396" spans="2:15" ht="30" x14ac:dyDescent="0.25">
      <c r="B396" s="62" t="s">
        <v>1328</v>
      </c>
      <c r="C396" s="13" t="s">
        <v>140</v>
      </c>
      <c r="D396" s="2">
        <f t="shared" si="32"/>
        <v>65</v>
      </c>
      <c r="E396" s="123">
        <v>11</v>
      </c>
      <c r="F396" s="123">
        <v>5</v>
      </c>
      <c r="G396" s="123">
        <v>46</v>
      </c>
      <c r="H396" s="123">
        <v>0</v>
      </c>
      <c r="I396" s="123">
        <v>3</v>
      </c>
      <c r="J396" s="123">
        <v>0</v>
      </c>
      <c r="K396" s="123">
        <v>0</v>
      </c>
      <c r="L396" s="123">
        <v>0</v>
      </c>
      <c r="M396" s="123">
        <v>1</v>
      </c>
      <c r="N396" s="237"/>
      <c r="O396" s="239" t="str">
        <f>IF((D396=D395)*AND(E396=E395)*AND(F396=F395)*AND(G396=G395)*AND(H396=H395)*AND(I396=I395)*AND(J396=J395)*AND(K396=K395)*AND(L396=L395)*AND(M396=M395),"   ","Подсказка - если в субъекте Российской Федерации не было роспусков, самороспусков и т.п., а также недавних территориальных преобразований, число действующих составов будет равно числу тех, которые должны формироваться")</f>
        <v xml:space="preserve">   </v>
      </c>
    </row>
    <row r="397" spans="2:15" x14ac:dyDescent="0.25">
      <c r="B397" s="102" t="s">
        <v>1329</v>
      </c>
      <c r="C397" s="67" t="s">
        <v>119</v>
      </c>
      <c r="D397" s="2">
        <f t="shared" si="32"/>
        <v>56</v>
      </c>
      <c r="E397" s="214">
        <v>2</v>
      </c>
      <c r="F397" s="124">
        <v>5</v>
      </c>
      <c r="G397" s="124">
        <v>46</v>
      </c>
      <c r="H397" s="124">
        <f t="shared" ref="H397:M397" si="34">SUM(H398:H400)</f>
        <v>0</v>
      </c>
      <c r="I397" s="124">
        <f t="shared" si="34"/>
        <v>3</v>
      </c>
      <c r="J397" s="214">
        <v>0</v>
      </c>
      <c r="K397" s="124">
        <v>0</v>
      </c>
      <c r="L397" s="124">
        <v>0</v>
      </c>
      <c r="M397" s="124">
        <f t="shared" si="34"/>
        <v>1</v>
      </c>
      <c r="N397" s="153" t="str">
        <f>IF((F397=F396)*AND(G397=G396)*AND(H397=H396)*AND(I397=I396)*AND(K397=K396)*AND(L397=L396),"Выполнено","ПРОВЕРИТЬ (число избранных на муниципальных выборах представительных органов должно корректно раскладываться по видам избирательных систем)")</f>
        <v>Выполнено</v>
      </c>
      <c r="O397" s="157" t="str">
        <f>IF(((E397-E392=0))*AND(J397-J392=0),"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398" spans="2:15" ht="30" x14ac:dyDescent="0.25">
      <c r="B398" s="102" t="s">
        <v>1330</v>
      </c>
      <c r="C398" s="104" t="s">
        <v>120</v>
      </c>
      <c r="D398" s="2">
        <f t="shared" si="32"/>
        <v>0</v>
      </c>
      <c r="E398" s="121">
        <v>0</v>
      </c>
      <c r="F398" s="121">
        <v>0</v>
      </c>
      <c r="G398" s="121">
        <v>0</v>
      </c>
      <c r="H398" s="121">
        <v>0</v>
      </c>
      <c r="I398" s="121">
        <v>0</v>
      </c>
      <c r="J398" s="121">
        <v>0</v>
      </c>
      <c r="K398" s="121">
        <v>0</v>
      </c>
      <c r="L398" s="121">
        <v>0</v>
      </c>
      <c r="M398" s="123">
        <v>0</v>
      </c>
      <c r="N398" s="111"/>
      <c r="O398" s="157" t="str">
        <f>IF(((D398=0)),"   ","Нужно заполнить пункт 32 текстовой части - о представительных органах, сформированных по пропорциональной системе")</f>
        <v xml:space="preserve">   </v>
      </c>
    </row>
    <row r="399" spans="2:15" ht="30" x14ac:dyDescent="0.25">
      <c r="B399" s="60" t="s">
        <v>1331</v>
      </c>
      <c r="C399" s="13" t="s">
        <v>121</v>
      </c>
      <c r="D399" s="2">
        <f t="shared" si="32"/>
        <v>9</v>
      </c>
      <c r="E399" s="125">
        <v>2</v>
      </c>
      <c r="F399" s="125">
        <v>5</v>
      </c>
      <c r="G399" s="125">
        <v>0</v>
      </c>
      <c r="H399" s="125">
        <v>0</v>
      </c>
      <c r="I399" s="125">
        <v>2</v>
      </c>
      <c r="J399" s="125">
        <v>0</v>
      </c>
      <c r="K399" s="125">
        <v>0</v>
      </c>
      <c r="L399" s="125">
        <v>0</v>
      </c>
      <c r="M399" s="123">
        <v>0</v>
      </c>
      <c r="N399" s="111"/>
      <c r="O399" s="111"/>
    </row>
    <row r="400" spans="2:15" ht="30" x14ac:dyDescent="0.25">
      <c r="B400" s="102" t="s">
        <v>1332</v>
      </c>
      <c r="C400" s="104" t="s">
        <v>122</v>
      </c>
      <c r="D400" s="2">
        <f t="shared" si="32"/>
        <v>1</v>
      </c>
      <c r="E400" s="121">
        <v>0</v>
      </c>
      <c r="F400" s="121">
        <v>0</v>
      </c>
      <c r="G400" s="121">
        <v>0</v>
      </c>
      <c r="H400" s="121">
        <v>0</v>
      </c>
      <c r="I400" s="121">
        <v>1</v>
      </c>
      <c r="J400" s="121">
        <v>0</v>
      </c>
      <c r="K400" s="121">
        <v>0</v>
      </c>
      <c r="L400" s="121">
        <v>0</v>
      </c>
      <c r="M400" s="123">
        <v>1</v>
      </c>
      <c r="N400" s="111"/>
      <c r="O400" s="157" t="str">
        <f>IF(((D400=0)),"   ","Нужно заполнить пункт 32 текстовой части - о представительных органах, сформированных по смешанной системе")</f>
        <v>Нужно заполнить пункт 32 текстовой части - о представительных органах, сформированных по смешанной системе</v>
      </c>
    </row>
    <row r="401" spans="2:15" x14ac:dyDescent="0.25">
      <c r="B401" s="102" t="s">
        <v>1333</v>
      </c>
      <c r="C401" s="248" t="s">
        <v>1336</v>
      </c>
      <c r="D401" s="2">
        <f t="shared" si="32"/>
        <v>9</v>
      </c>
      <c r="E401" s="214">
        <v>9</v>
      </c>
      <c r="F401" s="126"/>
      <c r="G401" s="138"/>
      <c r="H401" s="126"/>
      <c r="I401" s="138"/>
      <c r="J401" s="214">
        <f>SUM(J402:J403)</f>
        <v>0</v>
      </c>
      <c r="K401" s="126"/>
      <c r="L401" s="138"/>
      <c r="M401" s="124">
        <f>SUM(M402:M403)</f>
        <v>0</v>
      </c>
      <c r="N401" s="153" t="str">
        <f>IF((E396=E397+E401)*AND(J396=J397+J401)*AND(M396=M397+M401),"Выполнено","ПРОВЕРИТЬ (число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f>
        <v>Выполнено</v>
      </c>
      <c r="O401" s="157" t="str">
        <f>IF(((E401-E393=0))*AND(J401-J393=0),"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402" spans="2:15" s="230" customFormat="1" x14ac:dyDescent="0.25">
      <c r="B402" s="250" t="s">
        <v>1334</v>
      </c>
      <c r="C402" s="247" t="s">
        <v>1337</v>
      </c>
      <c r="D402" s="227">
        <f t="shared" si="32"/>
        <v>9</v>
      </c>
      <c r="E402" s="123">
        <v>9</v>
      </c>
      <c r="F402" s="126"/>
      <c r="G402" s="138"/>
      <c r="H402" s="126"/>
      <c r="I402" s="138"/>
      <c r="J402" s="123">
        <v>0</v>
      </c>
      <c r="K402" s="126"/>
      <c r="L402" s="138"/>
      <c r="M402" s="123">
        <v>0</v>
      </c>
      <c r="N402" s="237"/>
      <c r="O402" s="237"/>
    </row>
    <row r="403" spans="2:15" s="230" customFormat="1" ht="30" x14ac:dyDescent="0.25">
      <c r="B403" s="250" t="s">
        <v>1335</v>
      </c>
      <c r="C403" s="247" t="s">
        <v>1338</v>
      </c>
      <c r="D403" s="227">
        <f t="shared" si="32"/>
        <v>0</v>
      </c>
      <c r="E403" s="123">
        <v>0</v>
      </c>
      <c r="F403" s="129"/>
      <c r="G403" s="130"/>
      <c r="H403" s="129"/>
      <c r="I403" s="130"/>
      <c r="J403" s="123">
        <v>0</v>
      </c>
      <c r="K403" s="129"/>
      <c r="L403" s="130"/>
      <c r="M403" s="123">
        <v>0</v>
      </c>
      <c r="N403" s="237"/>
      <c r="O403" s="237"/>
    </row>
    <row r="404" spans="2:15" s="230" customFormat="1" ht="45" x14ac:dyDescent="0.25">
      <c r="B404" s="250" t="s">
        <v>1339</v>
      </c>
      <c r="C404" s="247" t="s">
        <v>1340</v>
      </c>
      <c r="D404" s="227">
        <f t="shared" si="32"/>
        <v>56</v>
      </c>
      <c r="E404" s="124">
        <f>E405+E406+E407</f>
        <v>2</v>
      </c>
      <c r="F404" s="124">
        <f t="shared" ref="F404:M404" si="35">F405+F406+F407</f>
        <v>5</v>
      </c>
      <c r="G404" s="124">
        <f t="shared" si="35"/>
        <v>46</v>
      </c>
      <c r="H404" s="124">
        <f t="shared" si="35"/>
        <v>0</v>
      </c>
      <c r="I404" s="124">
        <f t="shared" si="35"/>
        <v>3</v>
      </c>
      <c r="J404" s="124">
        <f t="shared" si="35"/>
        <v>0</v>
      </c>
      <c r="K404" s="124">
        <f t="shared" si="35"/>
        <v>0</v>
      </c>
      <c r="L404" s="124">
        <f t="shared" si="35"/>
        <v>0</v>
      </c>
      <c r="M404" s="124">
        <f t="shared" si="35"/>
        <v>1</v>
      </c>
      <c r="N404" s="153" t="str">
        <f>IF((D404=D397)*AND(E404=E397)*AND(F404=F397)*AND(G404=G397)*AND(H404=H397)*AND(I404=I397)*AND(J404=J397)*AND(K404=K397)*AND(L404=L397)*AND(M404=M397),"Выполнено","ПРОВЕРИТЬ - по количеству действующих представительных органов)")</f>
        <v>Выполнено</v>
      </c>
      <c r="O404" s="238"/>
    </row>
    <row r="405" spans="2:15" s="230" customFormat="1" x14ac:dyDescent="0.25">
      <c r="B405" s="251" t="s">
        <v>1341</v>
      </c>
      <c r="C405" s="5" t="s">
        <v>1300</v>
      </c>
      <c r="D405" s="227">
        <f t="shared" si="32"/>
        <v>32</v>
      </c>
      <c r="E405" s="123">
        <v>2</v>
      </c>
      <c r="F405" s="123">
        <v>4</v>
      </c>
      <c r="G405" s="123">
        <v>25</v>
      </c>
      <c r="H405" s="123">
        <v>0</v>
      </c>
      <c r="I405" s="123">
        <v>1</v>
      </c>
      <c r="J405" s="123">
        <v>0</v>
      </c>
      <c r="K405" s="123">
        <v>0</v>
      </c>
      <c r="L405" s="123">
        <v>0</v>
      </c>
      <c r="M405" s="123">
        <v>0</v>
      </c>
      <c r="N405" s="237"/>
      <c r="O405" s="237"/>
    </row>
    <row r="406" spans="2:15" s="230" customFormat="1" x14ac:dyDescent="0.25">
      <c r="B406" s="251" t="s">
        <v>1342</v>
      </c>
      <c r="C406" s="5" t="s">
        <v>1301</v>
      </c>
      <c r="D406" s="227">
        <f t="shared" si="32"/>
        <v>21</v>
      </c>
      <c r="E406" s="123">
        <v>0</v>
      </c>
      <c r="F406" s="123">
        <v>1</v>
      </c>
      <c r="G406" s="123">
        <v>18</v>
      </c>
      <c r="H406" s="123">
        <v>0</v>
      </c>
      <c r="I406" s="123">
        <v>2</v>
      </c>
      <c r="J406" s="123">
        <v>0</v>
      </c>
      <c r="K406" s="123">
        <v>0</v>
      </c>
      <c r="L406" s="123">
        <v>0</v>
      </c>
      <c r="M406" s="123">
        <v>1</v>
      </c>
      <c r="N406" s="237"/>
      <c r="O406" s="237"/>
    </row>
    <row r="407" spans="2:15" s="230" customFormat="1" x14ac:dyDescent="0.25">
      <c r="B407" s="251" t="s">
        <v>1343</v>
      </c>
      <c r="C407" s="5" t="s">
        <v>1302</v>
      </c>
      <c r="D407" s="227">
        <f t="shared" si="32"/>
        <v>3</v>
      </c>
      <c r="E407" s="123">
        <v>0</v>
      </c>
      <c r="F407" s="123">
        <v>0</v>
      </c>
      <c r="G407" s="123">
        <v>3</v>
      </c>
      <c r="H407" s="123">
        <v>0</v>
      </c>
      <c r="I407" s="123">
        <v>0</v>
      </c>
      <c r="J407" s="123">
        <v>0</v>
      </c>
      <c r="K407" s="123">
        <v>0</v>
      </c>
      <c r="L407" s="123">
        <v>0</v>
      </c>
      <c r="M407" s="123">
        <v>0</v>
      </c>
      <c r="N407" s="237"/>
      <c r="O407" s="237"/>
    </row>
    <row r="408" spans="2:15" s="230" customFormat="1" ht="30" x14ac:dyDescent="0.25">
      <c r="B408" s="250" t="s">
        <v>946</v>
      </c>
      <c r="C408" s="259" t="s">
        <v>1466</v>
      </c>
      <c r="D408" s="227">
        <f>SUM(E408:L408)</f>
        <v>9</v>
      </c>
      <c r="E408" s="124">
        <f>E409+E410+E411</f>
        <v>9</v>
      </c>
      <c r="F408" s="139"/>
      <c r="G408" s="134"/>
      <c r="H408" s="139"/>
      <c r="I408" s="134"/>
      <c r="J408" s="124">
        <f>J409+J410+J411</f>
        <v>0</v>
      </c>
      <c r="K408" s="139"/>
      <c r="L408" s="134"/>
      <c r="M408" s="124">
        <f>M409+M410+M411</f>
        <v>0</v>
      </c>
      <c r="N408" s="153" t="str">
        <f>IF((D408=D401)*AND(E408=E401)*AND(F408=F401)*AND(G408=G401)*AND(H408=H401)*AND(I408=I401)*AND(J408=J401)*AND(K408=K401)*AND(L408=L401)*AND(M408=M401),"Выполнено","ПРОВЕРИТЬ - по количеству действующих представительных органов)")</f>
        <v>Выполнено</v>
      </c>
      <c r="O408" s="238"/>
    </row>
    <row r="409" spans="2:15" s="230" customFormat="1" x14ac:dyDescent="0.25">
      <c r="B409" s="251" t="s">
        <v>483</v>
      </c>
      <c r="C409" s="5" t="s">
        <v>1464</v>
      </c>
      <c r="D409" s="227">
        <f>SUM(E409:L409)</f>
        <v>1</v>
      </c>
      <c r="E409" s="123">
        <v>1</v>
      </c>
      <c r="F409" s="126"/>
      <c r="G409" s="138"/>
      <c r="H409" s="126"/>
      <c r="I409" s="138"/>
      <c r="J409" s="123">
        <v>0</v>
      </c>
      <c r="K409" s="126"/>
      <c r="L409" s="138"/>
      <c r="M409" s="123">
        <v>0</v>
      </c>
      <c r="N409" s="237"/>
      <c r="O409" s="237"/>
    </row>
    <row r="410" spans="2:15" s="230" customFormat="1" x14ac:dyDescent="0.25">
      <c r="B410" s="251" t="s">
        <v>484</v>
      </c>
      <c r="C410" s="5" t="s">
        <v>1465</v>
      </c>
      <c r="D410" s="227">
        <f>SUM(E410:L410)</f>
        <v>5</v>
      </c>
      <c r="E410" s="123">
        <v>5</v>
      </c>
      <c r="F410" s="126"/>
      <c r="G410" s="138"/>
      <c r="H410" s="126"/>
      <c r="I410" s="138"/>
      <c r="J410" s="123">
        <v>0</v>
      </c>
      <c r="K410" s="126"/>
      <c r="L410" s="138"/>
      <c r="M410" s="123">
        <v>0</v>
      </c>
      <c r="N410" s="237"/>
      <c r="O410" s="237"/>
    </row>
    <row r="411" spans="2:15" s="230" customFormat="1" x14ac:dyDescent="0.25">
      <c r="B411" s="251" t="s">
        <v>947</v>
      </c>
      <c r="C411" s="5" t="s">
        <v>1601</v>
      </c>
      <c r="D411" s="227">
        <f>SUM(E411:L411)</f>
        <v>3</v>
      </c>
      <c r="E411" s="123">
        <v>3</v>
      </c>
      <c r="F411" s="129"/>
      <c r="G411" s="130"/>
      <c r="H411" s="129"/>
      <c r="I411" s="130"/>
      <c r="J411" s="123">
        <v>0</v>
      </c>
      <c r="K411" s="129"/>
      <c r="L411" s="130"/>
      <c r="M411" s="123">
        <v>0</v>
      </c>
      <c r="N411" s="237"/>
      <c r="O411" s="237"/>
    </row>
    <row r="412" spans="2:15" s="230" customFormat="1" ht="45" x14ac:dyDescent="0.25">
      <c r="B412" s="209" t="s">
        <v>1469</v>
      </c>
      <c r="C412" s="259" t="s">
        <v>1468</v>
      </c>
      <c r="D412" s="2">
        <f t="shared" ref="D412:D420" si="36">SUM(E412:L412)</f>
        <v>65</v>
      </c>
      <c r="E412" s="124">
        <f t="shared" ref="E412:M412" si="37">SUM(E413:E420)</f>
        <v>11</v>
      </c>
      <c r="F412" s="124">
        <f t="shared" si="37"/>
        <v>5</v>
      </c>
      <c r="G412" s="124">
        <f t="shared" si="37"/>
        <v>46</v>
      </c>
      <c r="H412" s="124">
        <f t="shared" si="37"/>
        <v>0</v>
      </c>
      <c r="I412" s="124">
        <f t="shared" si="37"/>
        <v>3</v>
      </c>
      <c r="J412" s="124">
        <f t="shared" si="37"/>
        <v>0</v>
      </c>
      <c r="K412" s="124">
        <f t="shared" si="37"/>
        <v>0</v>
      </c>
      <c r="L412" s="124">
        <f t="shared" si="37"/>
        <v>0</v>
      </c>
      <c r="M412" s="124">
        <f t="shared" si="37"/>
        <v>1</v>
      </c>
      <c r="N412" s="153" t="str">
        <f>IF((D412=D396)*AND(E412=E396)*AND(F412=F396)*AND(G412=G396)*AND(H412=H396)*AND(I412=I396)*AND(J412=J396)*AND(K412=K396)*AND(L412=L396)*AND(M412=M396),"Выполнено","ПРОВЕРИТЬ (в сумме должно получиться число действующих представительных органов)")</f>
        <v>Выполнено</v>
      </c>
      <c r="O412" s="111"/>
    </row>
    <row r="413" spans="2:15" s="230" customFormat="1" x14ac:dyDescent="0.25">
      <c r="B413" s="209" t="s">
        <v>956</v>
      </c>
      <c r="C413" s="278" t="s">
        <v>1602</v>
      </c>
      <c r="D413" s="2">
        <f t="shared" si="36"/>
        <v>23</v>
      </c>
      <c r="E413" s="146"/>
      <c r="F413" s="125">
        <v>0</v>
      </c>
      <c r="G413" s="125">
        <v>23</v>
      </c>
      <c r="H413" s="125">
        <v>0</v>
      </c>
      <c r="I413" s="125">
        <v>0</v>
      </c>
      <c r="J413" s="125">
        <v>0</v>
      </c>
      <c r="K413" s="125">
        <v>0</v>
      </c>
      <c r="L413" s="146"/>
      <c r="M413" s="123">
        <v>0</v>
      </c>
      <c r="N413" s="111"/>
      <c r="O413" s="111"/>
    </row>
    <row r="414" spans="2:15" s="230" customFormat="1" x14ac:dyDescent="0.25">
      <c r="B414" s="209" t="s">
        <v>957</v>
      </c>
      <c r="C414" s="211" t="s">
        <v>945</v>
      </c>
      <c r="D414" s="2">
        <f t="shared" si="36"/>
        <v>24</v>
      </c>
      <c r="E414" s="146"/>
      <c r="F414" s="125">
        <v>4</v>
      </c>
      <c r="G414" s="125">
        <v>20</v>
      </c>
      <c r="H414" s="125">
        <v>0</v>
      </c>
      <c r="I414" s="125">
        <v>0</v>
      </c>
      <c r="J414" s="125">
        <v>0</v>
      </c>
      <c r="K414" s="125">
        <v>0</v>
      </c>
      <c r="L414" s="125">
        <v>0</v>
      </c>
      <c r="M414" s="123">
        <v>0</v>
      </c>
      <c r="N414" s="111"/>
      <c r="O414" s="111"/>
    </row>
    <row r="415" spans="2:15" s="230" customFormat="1" x14ac:dyDescent="0.25">
      <c r="B415" s="209" t="s">
        <v>958</v>
      </c>
      <c r="C415" s="211" t="s">
        <v>948</v>
      </c>
      <c r="D415" s="2">
        <f t="shared" si="36"/>
        <v>12</v>
      </c>
      <c r="E415" s="125">
        <v>7</v>
      </c>
      <c r="F415" s="125">
        <v>0</v>
      </c>
      <c r="G415" s="125">
        <v>3</v>
      </c>
      <c r="H415" s="125">
        <v>0</v>
      </c>
      <c r="I415" s="125">
        <v>2</v>
      </c>
      <c r="J415" s="125">
        <v>0</v>
      </c>
      <c r="K415" s="125">
        <v>0</v>
      </c>
      <c r="L415" s="125">
        <v>0</v>
      </c>
      <c r="M415" s="123">
        <v>0</v>
      </c>
      <c r="N415" s="111"/>
      <c r="O415" s="111"/>
    </row>
    <row r="416" spans="2:15" s="230" customFormat="1" x14ac:dyDescent="0.25">
      <c r="B416" s="209" t="s">
        <v>959</v>
      </c>
      <c r="C416" s="211" t="s">
        <v>949</v>
      </c>
      <c r="D416" s="2">
        <f t="shared" si="36"/>
        <v>2</v>
      </c>
      <c r="E416" s="125">
        <v>1</v>
      </c>
      <c r="F416" s="125">
        <v>1</v>
      </c>
      <c r="G416" s="125">
        <v>0</v>
      </c>
      <c r="H416" s="125">
        <v>0</v>
      </c>
      <c r="I416" s="125">
        <v>0</v>
      </c>
      <c r="J416" s="125">
        <v>0</v>
      </c>
      <c r="K416" s="125">
        <v>0</v>
      </c>
      <c r="L416" s="125">
        <v>0</v>
      </c>
      <c r="M416" s="123">
        <v>0</v>
      </c>
      <c r="N416" s="111"/>
      <c r="O416" s="111"/>
    </row>
    <row r="417" spans="2:15" s="230" customFormat="1" x14ac:dyDescent="0.25">
      <c r="B417" s="209" t="s">
        <v>1470</v>
      </c>
      <c r="C417" s="211" t="s">
        <v>950</v>
      </c>
      <c r="D417" s="2">
        <f t="shared" si="36"/>
        <v>2</v>
      </c>
      <c r="E417" s="125">
        <v>2</v>
      </c>
      <c r="F417" s="125">
        <v>0</v>
      </c>
      <c r="G417" s="125">
        <v>0</v>
      </c>
      <c r="H417" s="125">
        <v>0</v>
      </c>
      <c r="I417" s="125">
        <v>0</v>
      </c>
      <c r="J417" s="125">
        <v>0</v>
      </c>
      <c r="K417" s="125">
        <v>0</v>
      </c>
      <c r="L417" s="125">
        <v>0</v>
      </c>
      <c r="M417" s="123">
        <v>0</v>
      </c>
      <c r="N417" s="111"/>
      <c r="O417" s="111"/>
    </row>
    <row r="418" spans="2:15" s="230" customFormat="1" x14ac:dyDescent="0.25">
      <c r="B418" s="209" t="s">
        <v>1471</v>
      </c>
      <c r="C418" s="211" t="s">
        <v>951</v>
      </c>
      <c r="D418" s="2">
        <f t="shared" si="36"/>
        <v>1</v>
      </c>
      <c r="E418" s="125">
        <v>1</v>
      </c>
      <c r="F418" s="125">
        <v>0</v>
      </c>
      <c r="G418" s="125">
        <v>0</v>
      </c>
      <c r="H418" s="125">
        <v>0</v>
      </c>
      <c r="I418" s="125">
        <v>0</v>
      </c>
      <c r="J418" s="125">
        <v>0</v>
      </c>
      <c r="K418" s="125">
        <v>0</v>
      </c>
      <c r="L418" s="125">
        <v>0</v>
      </c>
      <c r="M418" s="123">
        <v>0</v>
      </c>
      <c r="N418" s="111"/>
      <c r="O418" s="111"/>
    </row>
    <row r="419" spans="2:15" s="230" customFormat="1" x14ac:dyDescent="0.25">
      <c r="B419" s="209" t="s">
        <v>1472</v>
      </c>
      <c r="C419" s="211" t="s">
        <v>952</v>
      </c>
      <c r="D419" s="2">
        <f t="shared" si="36"/>
        <v>1</v>
      </c>
      <c r="E419" s="125">
        <v>0</v>
      </c>
      <c r="F419" s="125">
        <v>0</v>
      </c>
      <c r="G419" s="125">
        <v>0</v>
      </c>
      <c r="H419" s="125">
        <v>0</v>
      </c>
      <c r="I419" s="125">
        <v>1</v>
      </c>
      <c r="J419" s="125">
        <v>0</v>
      </c>
      <c r="K419" s="125">
        <v>0</v>
      </c>
      <c r="L419" s="125">
        <v>0</v>
      </c>
      <c r="M419" s="123">
        <v>1</v>
      </c>
      <c r="N419" s="111"/>
      <c r="O419" s="111"/>
    </row>
    <row r="420" spans="2:15" s="230" customFormat="1" x14ac:dyDescent="0.25">
      <c r="B420" s="210" t="s">
        <v>1473</v>
      </c>
      <c r="C420" s="207" t="s">
        <v>953</v>
      </c>
      <c r="D420" s="2">
        <f t="shared" si="36"/>
        <v>0</v>
      </c>
      <c r="E420" s="121">
        <v>0</v>
      </c>
      <c r="F420" s="121">
        <v>0</v>
      </c>
      <c r="G420" s="121">
        <v>0</v>
      </c>
      <c r="H420" s="121">
        <v>0</v>
      </c>
      <c r="I420" s="121">
        <v>0</v>
      </c>
      <c r="J420" s="121">
        <v>0</v>
      </c>
      <c r="K420" s="121">
        <v>0</v>
      </c>
      <c r="L420" s="121">
        <v>0</v>
      </c>
      <c r="M420" s="123">
        <v>0</v>
      </c>
      <c r="N420" s="111"/>
      <c r="O420" s="157" t="str">
        <f>IF(((D420=0)),"   ","Нужно заполнить пункт 33 текстовой части - о представительных органах с 36 и более депутатов")</f>
        <v xml:space="preserve">   </v>
      </c>
    </row>
    <row r="421" spans="2:15" s="230" customFormat="1" ht="75" x14ac:dyDescent="0.25">
      <c r="B421" s="251" t="s">
        <v>1474</v>
      </c>
      <c r="C421" s="252" t="s">
        <v>1367</v>
      </c>
      <c r="D421" s="227">
        <f>SUM(E421:L421)</f>
        <v>65</v>
      </c>
      <c r="E421" s="124">
        <f>E422+E423+E424+E425</f>
        <v>11</v>
      </c>
      <c r="F421" s="124">
        <f t="shared" ref="F421:M421" si="38">F422+F423+F424+F425</f>
        <v>5</v>
      </c>
      <c r="G421" s="124">
        <f t="shared" si="38"/>
        <v>46</v>
      </c>
      <c r="H421" s="124">
        <f t="shared" si="38"/>
        <v>0</v>
      </c>
      <c r="I421" s="124">
        <f t="shared" si="38"/>
        <v>3</v>
      </c>
      <c r="J421" s="124">
        <f t="shared" si="38"/>
        <v>0</v>
      </c>
      <c r="K421" s="124">
        <f t="shared" si="38"/>
        <v>0</v>
      </c>
      <c r="L421" s="124">
        <f t="shared" si="38"/>
        <v>0</v>
      </c>
      <c r="M421" s="124">
        <f t="shared" si="38"/>
        <v>1</v>
      </c>
      <c r="N421" s="153" t="str">
        <f>IF((D421=D396)*AND(E421=E396)*AND(F421=F396)*AND(G421=G396)*AND(H421=H396)*AND(I421=I396)*AND(J421=J396)*AND(K421=K396)*AND(L421=L396)*AND(M421=M396),"Выполнено","ПРОВЕРИТЬ - по количеству действующих представительных органов)")</f>
        <v>Выполнено</v>
      </c>
      <c r="O421" s="238"/>
    </row>
    <row r="422" spans="2:15" s="230" customFormat="1" ht="45" x14ac:dyDescent="0.25">
      <c r="B422" s="251" t="s">
        <v>965</v>
      </c>
      <c r="C422" s="252" t="s">
        <v>1346</v>
      </c>
      <c r="D422" s="227">
        <f>SUM(E422:L422)</f>
        <v>63</v>
      </c>
      <c r="E422" s="123">
        <v>11</v>
      </c>
      <c r="F422" s="123">
        <v>5</v>
      </c>
      <c r="G422" s="123">
        <v>45</v>
      </c>
      <c r="H422" s="123">
        <v>0</v>
      </c>
      <c r="I422" s="123">
        <v>2</v>
      </c>
      <c r="J422" s="123">
        <v>0</v>
      </c>
      <c r="K422" s="123">
        <v>0</v>
      </c>
      <c r="L422" s="123">
        <v>0</v>
      </c>
      <c r="M422" s="123">
        <v>0</v>
      </c>
      <c r="N422" s="237"/>
      <c r="O422" s="237"/>
    </row>
    <row r="423" spans="2:15" s="230" customFormat="1" ht="30" x14ac:dyDescent="0.25">
      <c r="B423" s="251" t="s">
        <v>966</v>
      </c>
      <c r="C423" s="278" t="s">
        <v>1603</v>
      </c>
      <c r="D423" s="227">
        <f>SUM(E423:L423)</f>
        <v>0</v>
      </c>
      <c r="E423" s="123">
        <v>0</v>
      </c>
      <c r="F423" s="123">
        <v>0</v>
      </c>
      <c r="G423" s="123">
        <v>0</v>
      </c>
      <c r="H423" s="123">
        <v>0</v>
      </c>
      <c r="I423" s="123">
        <v>0</v>
      </c>
      <c r="J423" s="123">
        <v>0</v>
      </c>
      <c r="K423" s="123">
        <v>0</v>
      </c>
      <c r="L423" s="123">
        <v>0</v>
      </c>
      <c r="M423" s="123">
        <v>0</v>
      </c>
      <c r="N423" s="237"/>
      <c r="O423" s="237"/>
    </row>
    <row r="424" spans="2:15" s="230" customFormat="1" ht="30" x14ac:dyDescent="0.25">
      <c r="B424" s="251" t="s">
        <v>1344</v>
      </c>
      <c r="C424" s="252" t="s">
        <v>1347</v>
      </c>
      <c r="D424" s="227">
        <f>SUM(E424:L424)</f>
        <v>2</v>
      </c>
      <c r="E424" s="123">
        <v>0</v>
      </c>
      <c r="F424" s="123">
        <v>0</v>
      </c>
      <c r="G424" s="123">
        <v>1</v>
      </c>
      <c r="H424" s="123">
        <v>0</v>
      </c>
      <c r="I424" s="123">
        <v>1</v>
      </c>
      <c r="J424" s="123">
        <v>0</v>
      </c>
      <c r="K424" s="123">
        <v>0</v>
      </c>
      <c r="L424" s="123">
        <v>0</v>
      </c>
      <c r="M424" s="123">
        <v>1</v>
      </c>
      <c r="N424" s="237"/>
      <c r="O424" s="237"/>
    </row>
    <row r="425" spans="2:15" s="230" customFormat="1" ht="30" x14ac:dyDescent="0.25">
      <c r="B425" s="251" t="s">
        <v>1345</v>
      </c>
      <c r="C425" s="252" t="s">
        <v>1348</v>
      </c>
      <c r="D425" s="227">
        <f>SUM(E425:L425)</f>
        <v>0</v>
      </c>
      <c r="E425" s="123">
        <v>0</v>
      </c>
      <c r="F425" s="123">
        <v>0</v>
      </c>
      <c r="G425" s="123">
        <v>0</v>
      </c>
      <c r="H425" s="123">
        <v>0</v>
      </c>
      <c r="I425" s="123">
        <v>0</v>
      </c>
      <c r="J425" s="123">
        <v>0</v>
      </c>
      <c r="K425" s="123">
        <v>0</v>
      </c>
      <c r="L425" s="123">
        <v>0</v>
      </c>
      <c r="M425" s="123">
        <v>0</v>
      </c>
      <c r="N425" s="237"/>
      <c r="O425" s="237"/>
    </row>
    <row r="426" spans="2:15" ht="30" x14ac:dyDescent="0.25">
      <c r="B426" s="209" t="s">
        <v>1475</v>
      </c>
      <c r="C426" s="211" t="s">
        <v>954</v>
      </c>
      <c r="D426" s="2">
        <f t="shared" si="32"/>
        <v>65</v>
      </c>
      <c r="E426" s="124">
        <f t="shared" ref="E426:M426" si="39">SUM(E427:E434)</f>
        <v>11</v>
      </c>
      <c r="F426" s="124">
        <f t="shared" si="39"/>
        <v>5</v>
      </c>
      <c r="G426" s="124">
        <f t="shared" si="39"/>
        <v>46</v>
      </c>
      <c r="H426" s="124">
        <f t="shared" si="39"/>
        <v>0</v>
      </c>
      <c r="I426" s="124">
        <f t="shared" si="39"/>
        <v>3</v>
      </c>
      <c r="J426" s="124">
        <f t="shared" si="39"/>
        <v>0</v>
      </c>
      <c r="K426" s="124">
        <f t="shared" si="39"/>
        <v>0</v>
      </c>
      <c r="L426" s="124">
        <f t="shared" si="39"/>
        <v>0</v>
      </c>
      <c r="M426" s="124">
        <f t="shared" si="39"/>
        <v>1</v>
      </c>
      <c r="N426" s="153" t="str">
        <f>IF((D426=D396)*AND(E426=E396)*AND(F426=F396)*AND(G426=G396)*AND(H426=H396)*AND(I426=I396)*AND(J426=J396)*AND(K426=K396)*AND(L426=L396)*AND(M426=M396),"Выполнено","ПРОВЕРИТЬ (в сумме должно получиться общее число действующих представительных органов)")</f>
        <v>Выполнено</v>
      </c>
      <c r="O426" s="111"/>
    </row>
    <row r="427" spans="2:15" x14ac:dyDescent="0.25">
      <c r="B427" s="209" t="s">
        <v>1476</v>
      </c>
      <c r="C427" s="211" t="s">
        <v>944</v>
      </c>
      <c r="D427" s="2">
        <f t="shared" si="32"/>
        <v>23</v>
      </c>
      <c r="E427" s="125">
        <v>0</v>
      </c>
      <c r="F427" s="125">
        <v>0</v>
      </c>
      <c r="G427" s="125">
        <v>23</v>
      </c>
      <c r="H427" s="125">
        <v>0</v>
      </c>
      <c r="I427" s="125">
        <v>0</v>
      </c>
      <c r="J427" s="125">
        <v>0</v>
      </c>
      <c r="K427" s="125">
        <v>0</v>
      </c>
      <c r="L427" s="125">
        <v>0</v>
      </c>
      <c r="M427" s="125">
        <v>0</v>
      </c>
      <c r="N427" s="153" t="str">
        <f>IF((F427&lt;=F413)*AND(G427&lt;=G413)*AND(H427&lt;=H413)*AND(I427&lt;=I413)*AND(K427&lt;=K413)*AND(L427&lt;=L413),"Выполнено","ПРОВЕРИТЬ - фактическая численность не может быть выше установленной на момент избрания)")</f>
        <v>Выполнено</v>
      </c>
      <c r="O427" s="111"/>
    </row>
    <row r="428" spans="2:15" x14ac:dyDescent="0.25">
      <c r="B428" s="209" t="s">
        <v>1477</v>
      </c>
      <c r="C428" s="211" t="s">
        <v>945</v>
      </c>
      <c r="D428" s="2">
        <f t="shared" si="32"/>
        <v>31</v>
      </c>
      <c r="E428" s="125">
        <v>7</v>
      </c>
      <c r="F428" s="125">
        <v>4</v>
      </c>
      <c r="G428" s="125">
        <v>20</v>
      </c>
      <c r="H428" s="125">
        <v>0</v>
      </c>
      <c r="I428" s="125">
        <v>0</v>
      </c>
      <c r="J428" s="125">
        <v>0</v>
      </c>
      <c r="K428" s="125">
        <v>0</v>
      </c>
      <c r="L428" s="125">
        <v>0</v>
      </c>
      <c r="M428" s="125">
        <v>0</v>
      </c>
      <c r="N428" s="153" t="str">
        <f t="shared" ref="N428:N434" si="40">IF((F428&lt;=F414)*AND(G428&lt;=G414)*AND(H428&lt;=H414)*AND(I428&lt;=I414)*AND(K428&lt;=K414)*AND(L428&lt;=L414),"Выполнено","ПРОВЕРИТЬ - фактическая численность не может быть выше установленной на момент избрания)")</f>
        <v>Выполнено</v>
      </c>
      <c r="O428" s="111"/>
    </row>
    <row r="429" spans="2:15" s="48" customFormat="1" x14ac:dyDescent="0.25">
      <c r="B429" s="209" t="s">
        <v>1478</v>
      </c>
      <c r="C429" s="211" t="s">
        <v>948</v>
      </c>
      <c r="D429" s="2">
        <f t="shared" si="32"/>
        <v>6</v>
      </c>
      <c r="E429" s="125">
        <v>1</v>
      </c>
      <c r="F429" s="125">
        <v>0</v>
      </c>
      <c r="G429" s="125">
        <v>3</v>
      </c>
      <c r="H429" s="125">
        <v>0</v>
      </c>
      <c r="I429" s="125">
        <v>2</v>
      </c>
      <c r="J429" s="125">
        <v>0</v>
      </c>
      <c r="K429" s="125">
        <v>0</v>
      </c>
      <c r="L429" s="125">
        <v>0</v>
      </c>
      <c r="M429" s="125">
        <v>0</v>
      </c>
      <c r="N429" s="153" t="str">
        <f t="shared" si="40"/>
        <v>Выполнено</v>
      </c>
      <c r="O429" s="111"/>
    </row>
    <row r="430" spans="2:15" s="48" customFormat="1" x14ac:dyDescent="0.25">
      <c r="B430" s="209" t="s">
        <v>1479</v>
      </c>
      <c r="C430" s="211" t="s">
        <v>949</v>
      </c>
      <c r="D430" s="2">
        <f t="shared" si="32"/>
        <v>3</v>
      </c>
      <c r="E430" s="125">
        <v>2</v>
      </c>
      <c r="F430" s="125">
        <v>1</v>
      </c>
      <c r="G430" s="125">
        <v>0</v>
      </c>
      <c r="H430" s="125">
        <v>0</v>
      </c>
      <c r="I430" s="125">
        <v>0</v>
      </c>
      <c r="J430" s="125">
        <v>0</v>
      </c>
      <c r="K430" s="125">
        <v>0</v>
      </c>
      <c r="L430" s="125">
        <v>0</v>
      </c>
      <c r="M430" s="125">
        <v>0</v>
      </c>
      <c r="N430" s="153" t="str">
        <f t="shared" si="40"/>
        <v>Выполнено</v>
      </c>
      <c r="O430" s="111"/>
    </row>
    <row r="431" spans="2:15" s="48" customFormat="1" x14ac:dyDescent="0.25">
      <c r="B431" s="209" t="s">
        <v>1480</v>
      </c>
      <c r="C431" s="211" t="s">
        <v>950</v>
      </c>
      <c r="D431" s="2">
        <f t="shared" si="32"/>
        <v>1</v>
      </c>
      <c r="E431" s="125">
        <v>1</v>
      </c>
      <c r="F431" s="125">
        <v>0</v>
      </c>
      <c r="G431" s="125">
        <v>0</v>
      </c>
      <c r="H431" s="125">
        <v>0</v>
      </c>
      <c r="I431" s="125">
        <v>0</v>
      </c>
      <c r="J431" s="125">
        <v>0</v>
      </c>
      <c r="K431" s="125">
        <v>0</v>
      </c>
      <c r="L431" s="125">
        <v>0</v>
      </c>
      <c r="M431" s="125">
        <v>0</v>
      </c>
      <c r="N431" s="153" t="str">
        <f t="shared" si="40"/>
        <v>Выполнено</v>
      </c>
      <c r="O431" s="111"/>
    </row>
    <row r="432" spans="2:15" s="48" customFormat="1" x14ac:dyDescent="0.25">
      <c r="B432" s="209" t="s">
        <v>1481</v>
      </c>
      <c r="C432" s="211" t="s">
        <v>951</v>
      </c>
      <c r="D432" s="2">
        <f t="shared" si="32"/>
        <v>0</v>
      </c>
      <c r="E432" s="125">
        <v>0</v>
      </c>
      <c r="F432" s="125">
        <v>0</v>
      </c>
      <c r="G432" s="125">
        <v>0</v>
      </c>
      <c r="H432" s="125">
        <v>0</v>
      </c>
      <c r="I432" s="125">
        <v>0</v>
      </c>
      <c r="J432" s="125">
        <v>0</v>
      </c>
      <c r="K432" s="125">
        <v>0</v>
      </c>
      <c r="L432" s="125">
        <v>0</v>
      </c>
      <c r="M432" s="125">
        <v>0</v>
      </c>
      <c r="N432" s="153" t="str">
        <f t="shared" si="40"/>
        <v>Выполнено</v>
      </c>
      <c r="O432" s="111"/>
    </row>
    <row r="433" spans="2:15" x14ac:dyDescent="0.25">
      <c r="B433" s="209" t="s">
        <v>1482</v>
      </c>
      <c r="C433" s="211" t="s">
        <v>952</v>
      </c>
      <c r="D433" s="2">
        <f t="shared" si="32"/>
        <v>1</v>
      </c>
      <c r="E433" s="125">
        <v>0</v>
      </c>
      <c r="F433" s="125">
        <v>0</v>
      </c>
      <c r="G433" s="125">
        <v>0</v>
      </c>
      <c r="H433" s="125">
        <v>0</v>
      </c>
      <c r="I433" s="125">
        <v>1</v>
      </c>
      <c r="J433" s="125">
        <v>0</v>
      </c>
      <c r="K433" s="125">
        <v>0</v>
      </c>
      <c r="L433" s="125">
        <v>0</v>
      </c>
      <c r="M433" s="123">
        <v>1</v>
      </c>
      <c r="N433" s="153" t="str">
        <f t="shared" si="40"/>
        <v>Выполнено</v>
      </c>
      <c r="O433" s="111"/>
    </row>
    <row r="434" spans="2:15" x14ac:dyDescent="0.25">
      <c r="B434" s="210" t="s">
        <v>1483</v>
      </c>
      <c r="C434" s="207" t="s">
        <v>953</v>
      </c>
      <c r="D434" s="2">
        <f t="shared" si="32"/>
        <v>0</v>
      </c>
      <c r="E434" s="121">
        <v>0</v>
      </c>
      <c r="F434" s="121">
        <v>0</v>
      </c>
      <c r="G434" s="121">
        <v>0</v>
      </c>
      <c r="H434" s="121">
        <v>0</v>
      </c>
      <c r="I434" s="121">
        <v>0</v>
      </c>
      <c r="J434" s="121">
        <v>0</v>
      </c>
      <c r="K434" s="121">
        <v>0</v>
      </c>
      <c r="L434" s="121">
        <v>0</v>
      </c>
      <c r="M434" s="123">
        <v>0</v>
      </c>
      <c r="N434" s="153" t="str">
        <f t="shared" si="40"/>
        <v>Выполнено</v>
      </c>
      <c r="O434" s="157" t="str">
        <f>IF(((D434=0)),"   ","Нужно заполнить пункт 32 текстовой части - о представительных органах с 36 и более депутатов")</f>
        <v xml:space="preserve">   </v>
      </c>
    </row>
    <row r="435" spans="2:15" s="48" customFormat="1" ht="30" x14ac:dyDescent="0.25">
      <c r="B435" s="216" t="s">
        <v>1349</v>
      </c>
      <c r="C435" s="217" t="s">
        <v>955</v>
      </c>
      <c r="D435" s="2">
        <f t="shared" si="32"/>
        <v>16</v>
      </c>
      <c r="E435" s="123">
        <v>11</v>
      </c>
      <c r="F435" s="123">
        <v>2</v>
      </c>
      <c r="G435" s="123">
        <v>0</v>
      </c>
      <c r="H435" s="123">
        <v>0</v>
      </c>
      <c r="I435" s="123">
        <v>3</v>
      </c>
      <c r="J435" s="123">
        <v>0</v>
      </c>
      <c r="K435" s="123">
        <v>0</v>
      </c>
      <c r="L435" s="123">
        <v>0</v>
      </c>
      <c r="M435" s="123">
        <v>1</v>
      </c>
      <c r="N435" s="153" t="str">
        <f>IF((D435&lt;=D396)*AND(E435&lt;=E396)*AND(F435&lt;=F396)*AND(G435&lt;=G396)*AND(H435&lt;=H396)*AND(I435&lt;=I396)*AND(J435&lt;=J396)*AND(K435&lt;=K396)*AND(L435&lt;=L396)*AND(M435&lt;=M396),"Выполнено","ПРОВЕРИТЬ (таких представительных органов не может быть больше общего их числа)")</f>
        <v>Выполнено</v>
      </c>
      <c r="O435" s="239" t="str">
        <f>IF(((D435&gt;=D398+D400)),"   ","Подсказка - представительные органы, избранные по смешанной или пропорциональной системе, будут иметь фракции")</f>
        <v xml:space="preserve">   </v>
      </c>
    </row>
    <row r="436" spans="2:15" s="48" customFormat="1" x14ac:dyDescent="0.25">
      <c r="B436" s="216" t="s">
        <v>1350</v>
      </c>
      <c r="C436" s="217" t="s">
        <v>960</v>
      </c>
      <c r="D436" s="2">
        <f t="shared" si="32"/>
        <v>15</v>
      </c>
      <c r="E436" s="123">
        <v>11</v>
      </c>
      <c r="F436" s="123">
        <v>2</v>
      </c>
      <c r="G436" s="123">
        <v>0</v>
      </c>
      <c r="H436" s="123">
        <v>0</v>
      </c>
      <c r="I436" s="123">
        <v>2</v>
      </c>
      <c r="J436" s="123">
        <v>0</v>
      </c>
      <c r="K436" s="123">
        <v>0</v>
      </c>
      <c r="L436" s="123">
        <v>0</v>
      </c>
      <c r="M436" s="123">
        <v>1</v>
      </c>
      <c r="N436" s="153" t="str">
        <f>IF((D436&lt;=D435)*AND(E436&lt;=E435)*AND(F436&lt;=F435)*AND(G436&lt;=G435)*AND(H436&lt;=H435)*AND(I436&lt;=I435)*AND(J436&lt;=J435)*AND(K436&lt;=K435)*AND(L436&lt;=L435)*AND(M436&lt;=M435),"Выполнено","ПРОВЕРИТЬ - эта подстрока не может быть больше 13.10)")</f>
        <v>Выполнено</v>
      </c>
      <c r="O436" s="111"/>
    </row>
    <row r="437" spans="2:15" s="48" customFormat="1" x14ac:dyDescent="0.25">
      <c r="B437" s="216" t="s">
        <v>1351</v>
      </c>
      <c r="C437" s="217" t="s">
        <v>961</v>
      </c>
      <c r="D437" s="2">
        <f t="shared" si="32"/>
        <v>1</v>
      </c>
      <c r="E437" s="123">
        <v>0</v>
      </c>
      <c r="F437" s="123">
        <v>0</v>
      </c>
      <c r="G437" s="123">
        <v>0</v>
      </c>
      <c r="H437" s="123">
        <v>0</v>
      </c>
      <c r="I437" s="123">
        <v>1</v>
      </c>
      <c r="J437" s="123">
        <v>0</v>
      </c>
      <c r="K437" s="123">
        <v>0</v>
      </c>
      <c r="L437" s="123">
        <v>0</v>
      </c>
      <c r="M437" s="123">
        <v>1</v>
      </c>
      <c r="N437" s="153" t="str">
        <f>IF((D437&lt;=D435)*AND(E437&lt;=E435)*AND(F437&lt;=F435)*AND(G437&lt;=G435)*AND(H437&lt;=H435)*AND(I437&lt;=I435)*AND(J437&lt;=J435)*AND(K437&lt;=K435)*AND(L437&lt;=L435)*AND(M437&lt;=M435),"Выполнено","ПРОВЕРИТЬ - эта подстрока не может быть больше 13.10)")</f>
        <v>Выполнено</v>
      </c>
      <c r="O437" s="111"/>
    </row>
    <row r="438" spans="2:15" s="48" customFormat="1" x14ac:dyDescent="0.25">
      <c r="B438" s="216" t="s">
        <v>1352</v>
      </c>
      <c r="C438" s="217" t="s">
        <v>962</v>
      </c>
      <c r="D438" s="2">
        <f t="shared" si="32"/>
        <v>1</v>
      </c>
      <c r="E438" s="123">
        <v>0</v>
      </c>
      <c r="F438" s="123">
        <v>0</v>
      </c>
      <c r="G438" s="123">
        <v>0</v>
      </c>
      <c r="H438" s="123">
        <v>0</v>
      </c>
      <c r="I438" s="123">
        <v>1</v>
      </c>
      <c r="J438" s="123">
        <v>0</v>
      </c>
      <c r="K438" s="123">
        <v>0</v>
      </c>
      <c r="L438" s="123">
        <v>0</v>
      </c>
      <c r="M438" s="123">
        <v>1</v>
      </c>
      <c r="N438" s="153" t="str">
        <f>IF((D438&lt;=D435)*AND(E438&lt;=E435)*AND(F438&lt;=F435)*AND(G438&lt;=G435)*AND(H438&lt;=H435)*AND(I438&lt;=I435)*AND(J438&lt;=J435)*AND(K438&lt;=K435)*AND(L438&lt;=L435)*AND(M438&lt;=M435),"Выполнено","ПРОВЕРИТЬ - эта подстрока не может быть больше 13.10)")</f>
        <v>Выполнено</v>
      </c>
      <c r="O438" s="111"/>
    </row>
    <row r="439" spans="2:15" s="48" customFormat="1" x14ac:dyDescent="0.25">
      <c r="B439" s="216" t="s">
        <v>1353</v>
      </c>
      <c r="C439" s="217" t="s">
        <v>963</v>
      </c>
      <c r="D439" s="2">
        <f t="shared" si="32"/>
        <v>1</v>
      </c>
      <c r="E439" s="123">
        <v>0</v>
      </c>
      <c r="F439" s="123">
        <v>0</v>
      </c>
      <c r="G439" s="123">
        <v>0</v>
      </c>
      <c r="H439" s="123">
        <v>0</v>
      </c>
      <c r="I439" s="123">
        <v>1</v>
      </c>
      <c r="J439" s="123">
        <v>0</v>
      </c>
      <c r="K439" s="123">
        <v>0</v>
      </c>
      <c r="L439" s="123">
        <v>0</v>
      </c>
      <c r="M439" s="123">
        <v>1</v>
      </c>
      <c r="N439" s="153" t="str">
        <f>IF((D439&lt;=D435)*AND(E439&lt;=E435)*AND(F439&lt;=F435)*AND(G439&lt;=G435)*AND(H439&lt;=H435)*AND(I439&lt;=I435)*AND(J439&lt;=J435)*AND(K439&lt;=K435)*AND(L439&lt;=L435)*AND(M439&lt;=M435),"Выполнено","ПРОВЕРИТЬ - эта подстрока не может быть больше 13.10)")</f>
        <v>Выполнено</v>
      </c>
      <c r="O439" s="111"/>
    </row>
    <row r="440" spans="2:15" s="48" customFormat="1" x14ac:dyDescent="0.25">
      <c r="B440" s="220" t="s">
        <v>1354</v>
      </c>
      <c r="C440" s="219" t="s">
        <v>964</v>
      </c>
      <c r="D440" s="2">
        <f t="shared" si="32"/>
        <v>0</v>
      </c>
      <c r="E440" s="121">
        <v>0</v>
      </c>
      <c r="F440" s="121">
        <v>0</v>
      </c>
      <c r="G440" s="121">
        <v>0</v>
      </c>
      <c r="H440" s="121">
        <v>0</v>
      </c>
      <c r="I440" s="121">
        <v>0</v>
      </c>
      <c r="J440" s="121">
        <v>0</v>
      </c>
      <c r="K440" s="121">
        <v>0</v>
      </c>
      <c r="L440" s="121">
        <v>0</v>
      </c>
      <c r="M440" s="123">
        <v>0</v>
      </c>
      <c r="N440" s="153" t="str">
        <f>IF((D440&lt;=D435)*AND(E440&lt;=E435)*AND(F440&lt;=F435)*AND(G440&lt;=G435)*AND(H440&lt;=H435)*AND(I440&lt;=I435)*AND(J440&lt;=J435)*AND(K440&lt;=K435)*AND(L440&lt;=L435)*AND(M440&lt;=M435),"Выполнено","ПРОВЕРИТЬ - эта подстрока не может быть больше 13.10)")</f>
        <v>Выполнено</v>
      </c>
      <c r="O440" s="157" t="str">
        <f>IF(((D440=0)),"   ","Нужно заполнить пункт 34 текстовой части - о политическом представительстве малых партий")</f>
        <v xml:space="preserve">   </v>
      </c>
    </row>
    <row r="441" spans="2:15" ht="45" x14ac:dyDescent="0.25">
      <c r="B441" s="216" t="s">
        <v>967</v>
      </c>
      <c r="C441" s="41" t="s">
        <v>260</v>
      </c>
      <c r="D441" s="2">
        <f t="shared" si="32"/>
        <v>65</v>
      </c>
      <c r="E441" s="124">
        <f t="shared" ref="E441:M441" si="41">SUM(E442:E444)</f>
        <v>11</v>
      </c>
      <c r="F441" s="124">
        <f t="shared" si="41"/>
        <v>5</v>
      </c>
      <c r="G441" s="124">
        <f t="shared" si="41"/>
        <v>46</v>
      </c>
      <c r="H441" s="124">
        <f t="shared" si="41"/>
        <v>0</v>
      </c>
      <c r="I441" s="124">
        <f t="shared" si="41"/>
        <v>3</v>
      </c>
      <c r="J441" s="124">
        <f t="shared" si="41"/>
        <v>0</v>
      </c>
      <c r="K441" s="124">
        <f t="shared" si="41"/>
        <v>0</v>
      </c>
      <c r="L441" s="124">
        <f t="shared" si="41"/>
        <v>0</v>
      </c>
      <c r="M441" s="124">
        <f t="shared" si="41"/>
        <v>1</v>
      </c>
      <c r="N441" s="153" t="str">
        <f>IF((D441=D396)*AND(E441=E396)*AND(F441=F396)*AND(G441=G396)*AND(H441=H396)*AND(I441=I396)*AND(J441=J396)*AND(K441=K396)*AND(L441=L396)*AND(M441=M396),"Выполнено","ПРОВЕРИТЬ (в сумме должно получиться общее число действующих представительных органов)")</f>
        <v>Выполнено</v>
      </c>
      <c r="O441" s="237"/>
    </row>
    <row r="442" spans="2:15" ht="30" x14ac:dyDescent="0.25">
      <c r="B442" s="216" t="s">
        <v>968</v>
      </c>
      <c r="C442" s="13" t="s">
        <v>123</v>
      </c>
      <c r="D442" s="2">
        <f t="shared" si="32"/>
        <v>40</v>
      </c>
      <c r="E442" s="125">
        <v>8</v>
      </c>
      <c r="F442" s="125">
        <v>3</v>
      </c>
      <c r="G442" s="125">
        <v>28</v>
      </c>
      <c r="H442" s="125">
        <v>0</v>
      </c>
      <c r="I442" s="125">
        <v>1</v>
      </c>
      <c r="J442" s="125">
        <v>0</v>
      </c>
      <c r="K442" s="125">
        <v>0</v>
      </c>
      <c r="L442" s="125">
        <v>0</v>
      </c>
      <c r="M442" s="123">
        <v>0</v>
      </c>
      <c r="N442" s="111"/>
      <c r="O442" s="111"/>
    </row>
    <row r="443" spans="2:15" ht="30" x14ac:dyDescent="0.25">
      <c r="B443" s="216" t="s">
        <v>969</v>
      </c>
      <c r="C443" s="13" t="s">
        <v>124</v>
      </c>
      <c r="D443" s="2">
        <f t="shared" si="32"/>
        <v>25</v>
      </c>
      <c r="E443" s="125">
        <v>3</v>
      </c>
      <c r="F443" s="125">
        <v>2</v>
      </c>
      <c r="G443" s="125">
        <v>18</v>
      </c>
      <c r="H443" s="125">
        <v>0</v>
      </c>
      <c r="I443" s="125">
        <v>2</v>
      </c>
      <c r="J443" s="125">
        <v>0</v>
      </c>
      <c r="K443" s="125">
        <v>0</v>
      </c>
      <c r="L443" s="125">
        <v>0</v>
      </c>
      <c r="M443" s="123">
        <v>1</v>
      </c>
      <c r="N443" s="111"/>
      <c r="O443" s="111"/>
    </row>
    <row r="444" spans="2:15" ht="30" x14ac:dyDescent="0.25">
      <c r="B444" s="218" t="s">
        <v>1355</v>
      </c>
      <c r="C444" s="67" t="s">
        <v>125</v>
      </c>
      <c r="D444" s="2">
        <f t="shared" si="32"/>
        <v>0</v>
      </c>
      <c r="E444" s="121">
        <v>0</v>
      </c>
      <c r="F444" s="121">
        <v>0</v>
      </c>
      <c r="G444" s="121">
        <v>0</v>
      </c>
      <c r="H444" s="121">
        <v>0</v>
      </c>
      <c r="I444" s="121">
        <v>0</v>
      </c>
      <c r="J444" s="121">
        <v>0</v>
      </c>
      <c r="K444" s="121">
        <v>0</v>
      </c>
      <c r="L444" s="121">
        <v>0</v>
      </c>
      <c r="M444" s="123">
        <v>0</v>
      </c>
      <c r="N444" s="111"/>
      <c r="O444" s="157" t="str">
        <f>IF(((D444=0)),"   ","Нужно заполнить пункт 35 текстовой части - о представительных органах в неправомочном составе")</f>
        <v xml:space="preserve">   </v>
      </c>
    </row>
    <row r="445" spans="2:15" ht="45" x14ac:dyDescent="0.25">
      <c r="B445" s="216" t="s">
        <v>1356</v>
      </c>
      <c r="C445" s="41" t="s">
        <v>259</v>
      </c>
      <c r="D445" s="2">
        <f t="shared" si="32"/>
        <v>1</v>
      </c>
      <c r="E445" s="124">
        <f>SUM(E446:E448)</f>
        <v>0</v>
      </c>
      <c r="F445" s="124">
        <v>1</v>
      </c>
      <c r="G445" s="124">
        <f t="shared" ref="G445:M445" si="42">SUM(G446:G448)</f>
        <v>0</v>
      </c>
      <c r="H445" s="124">
        <f t="shared" si="42"/>
        <v>0</v>
      </c>
      <c r="I445" s="124">
        <f t="shared" si="42"/>
        <v>0</v>
      </c>
      <c r="J445" s="124">
        <f t="shared" si="42"/>
        <v>0</v>
      </c>
      <c r="K445" s="124">
        <f t="shared" si="42"/>
        <v>0</v>
      </c>
      <c r="L445" s="124">
        <f t="shared" si="42"/>
        <v>0</v>
      </c>
      <c r="M445" s="124">
        <f t="shared" si="42"/>
        <v>0</v>
      </c>
      <c r="N445" s="111"/>
      <c r="O445" s="111"/>
    </row>
    <row r="446" spans="2:15" s="48" customFormat="1" ht="30" x14ac:dyDescent="0.25">
      <c r="B446" s="218" t="s">
        <v>1357</v>
      </c>
      <c r="C446" s="91" t="s">
        <v>370</v>
      </c>
      <c r="D446" s="2">
        <f t="shared" si="32"/>
        <v>0</v>
      </c>
      <c r="E446" s="124"/>
      <c r="F446" s="121">
        <v>0</v>
      </c>
      <c r="G446" s="121">
        <v>0</v>
      </c>
      <c r="H446" s="142"/>
      <c r="I446" s="122"/>
      <c r="J446" s="122"/>
      <c r="K446" s="122"/>
      <c r="L446" s="122"/>
      <c r="M446" s="143"/>
      <c r="N446" s="157" t="str">
        <f>IF((F446&lt;=F$11)*AND(G446&lt;=G$11),"Выполнено","ПРОВЕРИТЬ (таких поселений не может быть больше чем всех поселений)")</f>
        <v>Выполнено</v>
      </c>
      <c r="O446" s="157" t="str">
        <f>IF(((D446=0)),"   ","Нужно заполнить пункт 31 текстовой части - о малочисленных поселениях без представительных органов")</f>
        <v xml:space="preserve">   </v>
      </c>
    </row>
    <row r="447" spans="2:15" ht="45" x14ac:dyDescent="0.25">
      <c r="B447" s="218" t="s">
        <v>1358</v>
      </c>
      <c r="C447" s="91" t="s">
        <v>371</v>
      </c>
      <c r="D447" s="2">
        <f t="shared" si="32"/>
        <v>0</v>
      </c>
      <c r="E447" s="121">
        <v>0</v>
      </c>
      <c r="F447" s="121">
        <v>0</v>
      </c>
      <c r="G447" s="121">
        <v>0</v>
      </c>
      <c r="H447" s="121">
        <v>0</v>
      </c>
      <c r="I447" s="121">
        <v>0</v>
      </c>
      <c r="J447" s="121">
        <v>0</v>
      </c>
      <c r="K447" s="121">
        <v>0</v>
      </c>
      <c r="L447" s="121">
        <v>0</v>
      </c>
      <c r="M447" s="123">
        <v>0</v>
      </c>
      <c r="N447" s="111"/>
      <c r="O447" s="157" t="str">
        <f>IF(((D447=0)),"   ","Нужно заполнить пункт 36 текстовой части - о распущенных представительных органах")</f>
        <v xml:space="preserve">   </v>
      </c>
    </row>
    <row r="448" spans="2:15" ht="60" x14ac:dyDescent="0.25">
      <c r="B448" s="218" t="s">
        <v>1359</v>
      </c>
      <c r="C448" s="91" t="s">
        <v>372</v>
      </c>
      <c r="D448" s="2">
        <f t="shared" si="32"/>
        <v>0</v>
      </c>
      <c r="E448" s="121">
        <v>0</v>
      </c>
      <c r="F448" s="121">
        <v>0</v>
      </c>
      <c r="G448" s="121">
        <v>0</v>
      </c>
      <c r="H448" s="121">
        <v>0</v>
      </c>
      <c r="I448" s="121">
        <v>0</v>
      </c>
      <c r="J448" s="121">
        <v>0</v>
      </c>
      <c r="K448" s="121">
        <v>0</v>
      </c>
      <c r="L448" s="121">
        <v>0</v>
      </c>
      <c r="M448" s="123">
        <v>0</v>
      </c>
      <c r="N448" s="111"/>
      <c r="O448" s="157" t="str">
        <f>IF(((D448=0)),"   ","Нужно заполнить пункт 37 текстовой части - о представительных органах в процессе преобразования")</f>
        <v xml:space="preserve">   </v>
      </c>
    </row>
    <row r="449" spans="2:15" ht="60" x14ac:dyDescent="0.25">
      <c r="B449" s="253" t="s">
        <v>1360</v>
      </c>
      <c r="C449" s="277" t="s">
        <v>1605</v>
      </c>
      <c r="D449" s="2">
        <f t="shared" si="32"/>
        <v>1</v>
      </c>
      <c r="E449" s="121">
        <v>0</v>
      </c>
      <c r="F449" s="121">
        <v>1</v>
      </c>
      <c r="G449" s="121">
        <v>0</v>
      </c>
      <c r="H449" s="121">
        <v>0</v>
      </c>
      <c r="I449" s="121">
        <v>0</v>
      </c>
      <c r="J449" s="121">
        <v>0</v>
      </c>
      <c r="K449" s="121">
        <v>0</v>
      </c>
      <c r="L449" s="121">
        <v>0</v>
      </c>
      <c r="M449" s="123">
        <v>0</v>
      </c>
      <c r="N449" s="111"/>
      <c r="O449" s="157" t="str">
        <f>IF(((D449=0)),"   ","Нужно заполнить пункт 37 текстовой части - о представительных органах в процессе преобразования")</f>
        <v>Нужно заполнить пункт 37 текстовой части - о представительных органах в процессе преобразования</v>
      </c>
    </row>
    <row r="450" spans="2:15" ht="30" x14ac:dyDescent="0.25">
      <c r="B450" s="216" t="s">
        <v>1361</v>
      </c>
      <c r="C450" s="41" t="s">
        <v>126</v>
      </c>
      <c r="D450" s="170"/>
      <c r="E450" s="171"/>
      <c r="F450" s="171"/>
      <c r="G450" s="171"/>
      <c r="H450" s="171"/>
      <c r="I450" s="171"/>
      <c r="J450" s="171"/>
      <c r="K450" s="171"/>
      <c r="L450" s="171"/>
      <c r="M450" s="171"/>
      <c r="N450" s="122"/>
      <c r="O450" s="71"/>
    </row>
    <row r="451" spans="2:15" x14ac:dyDescent="0.25">
      <c r="B451" s="216" t="s">
        <v>1362</v>
      </c>
      <c r="C451" s="63" t="s">
        <v>774</v>
      </c>
      <c r="D451" s="2">
        <f>SUM(E451:L451)</f>
        <v>623</v>
      </c>
      <c r="E451" s="125">
        <v>109</v>
      </c>
      <c r="F451" s="125">
        <v>50</v>
      </c>
      <c r="G451" s="125">
        <v>427</v>
      </c>
      <c r="H451" s="125">
        <v>0</v>
      </c>
      <c r="I451" s="125">
        <v>37</v>
      </c>
      <c r="J451" s="123">
        <v>0</v>
      </c>
      <c r="K451" s="123">
        <v>0</v>
      </c>
      <c r="L451" s="123">
        <v>0</v>
      </c>
      <c r="M451" s="123">
        <v>14</v>
      </c>
      <c r="N451" s="111"/>
      <c r="O451" s="111"/>
    </row>
    <row r="452" spans="2:15" x14ac:dyDescent="0.25">
      <c r="B452" s="216" t="s">
        <v>1363</v>
      </c>
      <c r="C452" s="63" t="s">
        <v>760</v>
      </c>
      <c r="D452" s="2">
        <f>SUM(E452:L452)</f>
        <v>98</v>
      </c>
      <c r="E452" s="125">
        <v>14</v>
      </c>
      <c r="F452" s="125">
        <v>6</v>
      </c>
      <c r="G452" s="125">
        <v>68</v>
      </c>
      <c r="H452" s="125">
        <v>0</v>
      </c>
      <c r="I452" s="125">
        <v>10</v>
      </c>
      <c r="J452" s="123">
        <v>0</v>
      </c>
      <c r="K452" s="123">
        <v>0</v>
      </c>
      <c r="L452" s="123">
        <v>0</v>
      </c>
      <c r="M452" s="123">
        <v>2</v>
      </c>
      <c r="N452" s="111"/>
      <c r="O452" s="111"/>
    </row>
    <row r="453" spans="2:15" ht="45" x14ac:dyDescent="0.25">
      <c r="B453" s="28" t="s">
        <v>492</v>
      </c>
      <c r="C453" s="6" t="s">
        <v>1463</v>
      </c>
      <c r="D453" s="170"/>
      <c r="E453" s="171"/>
      <c r="F453" s="171"/>
      <c r="G453" s="171"/>
      <c r="H453" s="171"/>
      <c r="I453" s="171"/>
      <c r="J453" s="171"/>
      <c r="K453" s="171"/>
      <c r="L453" s="171"/>
      <c r="M453" s="171"/>
      <c r="N453" s="122"/>
      <c r="O453" s="71"/>
    </row>
    <row r="454" spans="2:15" ht="45" x14ac:dyDescent="0.25">
      <c r="B454" s="47" t="s">
        <v>493</v>
      </c>
      <c r="C454" s="4" t="s">
        <v>970</v>
      </c>
      <c r="D454" s="2">
        <f t="shared" ref="D454:D486" si="43">SUM(E454:L454)</f>
        <v>512</v>
      </c>
      <c r="E454" s="123">
        <v>30</v>
      </c>
      <c r="F454" s="123">
        <v>56</v>
      </c>
      <c r="G454" s="123">
        <v>372</v>
      </c>
      <c r="H454" s="123">
        <v>0</v>
      </c>
      <c r="I454" s="123">
        <v>54</v>
      </c>
      <c r="J454" s="123">
        <v>0</v>
      </c>
      <c r="K454" s="123">
        <v>0</v>
      </c>
      <c r="L454" s="123">
        <v>0</v>
      </c>
      <c r="M454" s="123">
        <v>31</v>
      </c>
      <c r="N454" s="153" t="str">
        <f>IF((D454&gt;=D397)*AND(E454&gt;=E397)*AND(F454&gt;=F397)*AND(G454&gt;=G397)*AND(H454&gt;=H397)*AND(I454&gt;=I397)*AND(J454&gt;=J397)*AND(K454&gt;=K397)*AND(L454&gt;=L397)*AND(M454&gt;=M397),"Выполнено","ПРОВЕРИТЬ (число депутатов, избранных на выборах, обычно в разы больше числа составов, избранных на выборах)")</f>
        <v>Выполнено</v>
      </c>
      <c r="O454" s="111"/>
    </row>
    <row r="455" spans="2:15" ht="60" x14ac:dyDescent="0.25">
      <c r="B455" s="47" t="s">
        <v>494</v>
      </c>
      <c r="C455" s="4" t="s">
        <v>971</v>
      </c>
      <c r="D455" s="2">
        <f t="shared" si="43"/>
        <v>16</v>
      </c>
      <c r="E455" s="124">
        <v>0</v>
      </c>
      <c r="F455" s="124">
        <f t="shared" ref="F455:M455" si="44">SUM(F456:F461)</f>
        <v>0</v>
      </c>
      <c r="G455" s="124">
        <f t="shared" si="44"/>
        <v>0</v>
      </c>
      <c r="H455" s="124">
        <f t="shared" si="44"/>
        <v>0</v>
      </c>
      <c r="I455" s="124">
        <f t="shared" si="44"/>
        <v>16</v>
      </c>
      <c r="J455" s="124">
        <f t="shared" si="44"/>
        <v>0</v>
      </c>
      <c r="K455" s="124">
        <f t="shared" si="44"/>
        <v>0</v>
      </c>
      <c r="L455" s="124">
        <f t="shared" si="44"/>
        <v>0</v>
      </c>
      <c r="M455" s="124">
        <f t="shared" si="44"/>
        <v>16</v>
      </c>
      <c r="N455" s="153" t="str">
        <f>IF((D455&gt;=D398+D400)*AND(E455&gt;=E398+E400)*AND(F455&gt;=F398+F400)*AND(G455&gt;=G398+G400)*AND(H455&gt;=H398+H400)*AND(I455&gt;=I398+I400)*AND(J455&gt;=J398+J400)*AND(K455&gt;=K398+K400)*AND(L455&gt;=L398+L400)*AND(M455&gt;=M398+M400),"Выполнено","ПРОВЕРИТЬ (число депутатов-списочников обычно в разы больше числа составов, избранных с применением списков)")</f>
        <v>Выполнено</v>
      </c>
      <c r="O455" s="237"/>
    </row>
    <row r="456" spans="2:15" s="48" customFormat="1" x14ac:dyDescent="0.25">
      <c r="B456" s="47" t="s">
        <v>972</v>
      </c>
      <c r="C456" s="4" t="s">
        <v>1213</v>
      </c>
      <c r="D456" s="2">
        <f t="shared" si="43"/>
        <v>10</v>
      </c>
      <c r="E456" s="123">
        <v>0</v>
      </c>
      <c r="F456" s="123">
        <v>0</v>
      </c>
      <c r="G456" s="123">
        <v>0</v>
      </c>
      <c r="H456" s="123">
        <v>0</v>
      </c>
      <c r="I456" s="123">
        <v>10</v>
      </c>
      <c r="J456" s="123">
        <v>0</v>
      </c>
      <c r="K456" s="123">
        <v>0</v>
      </c>
      <c r="L456" s="123">
        <v>0</v>
      </c>
      <c r="M456" s="123">
        <v>10</v>
      </c>
      <c r="N456" s="111"/>
      <c r="O456" s="111"/>
    </row>
    <row r="457" spans="2:15" s="48" customFormat="1" x14ac:dyDescent="0.25">
      <c r="B457" s="47" t="s">
        <v>973</v>
      </c>
      <c r="C457" s="4" t="s">
        <v>974</v>
      </c>
      <c r="D457" s="2">
        <f t="shared" si="43"/>
        <v>2</v>
      </c>
      <c r="E457" s="123">
        <v>0</v>
      </c>
      <c r="F457" s="123">
        <v>0</v>
      </c>
      <c r="G457" s="123">
        <v>0</v>
      </c>
      <c r="H457" s="123">
        <v>0</v>
      </c>
      <c r="I457" s="123">
        <v>2</v>
      </c>
      <c r="J457" s="123">
        <v>0</v>
      </c>
      <c r="K457" s="123">
        <v>0</v>
      </c>
      <c r="L457" s="123">
        <v>0</v>
      </c>
      <c r="M457" s="123">
        <v>2</v>
      </c>
      <c r="N457" s="111"/>
      <c r="O457" s="111"/>
    </row>
    <row r="458" spans="2:15" s="48" customFormat="1" x14ac:dyDescent="0.25">
      <c r="B458" s="47" t="s">
        <v>975</v>
      </c>
      <c r="C458" s="4" t="s">
        <v>976</v>
      </c>
      <c r="D458" s="2">
        <f t="shared" si="43"/>
        <v>3</v>
      </c>
      <c r="E458" s="123">
        <v>0</v>
      </c>
      <c r="F458" s="123">
        <v>0</v>
      </c>
      <c r="G458" s="123">
        <v>0</v>
      </c>
      <c r="H458" s="123">
        <v>0</v>
      </c>
      <c r="I458" s="123">
        <v>3</v>
      </c>
      <c r="J458" s="123">
        <v>0</v>
      </c>
      <c r="K458" s="123">
        <v>0</v>
      </c>
      <c r="L458" s="123">
        <v>0</v>
      </c>
      <c r="M458" s="123">
        <v>3</v>
      </c>
      <c r="N458" s="111"/>
      <c r="O458" s="111"/>
    </row>
    <row r="459" spans="2:15" s="48" customFormat="1" x14ac:dyDescent="0.25">
      <c r="B459" s="47" t="s">
        <v>977</v>
      </c>
      <c r="C459" s="4" t="s">
        <v>978</v>
      </c>
      <c r="D459" s="2">
        <f t="shared" si="43"/>
        <v>1</v>
      </c>
      <c r="E459" s="123">
        <v>0</v>
      </c>
      <c r="F459" s="123">
        <v>0</v>
      </c>
      <c r="G459" s="123">
        <v>0</v>
      </c>
      <c r="H459" s="123">
        <v>0</v>
      </c>
      <c r="I459" s="123">
        <v>1</v>
      </c>
      <c r="J459" s="123">
        <v>0</v>
      </c>
      <c r="K459" s="123">
        <v>0</v>
      </c>
      <c r="L459" s="123">
        <v>0</v>
      </c>
      <c r="M459" s="123">
        <v>1</v>
      </c>
      <c r="N459" s="111"/>
      <c r="O459" s="111"/>
    </row>
    <row r="460" spans="2:15" s="48" customFormat="1" x14ac:dyDescent="0.25">
      <c r="B460" s="55" t="s">
        <v>1059</v>
      </c>
      <c r="C460" s="73" t="s">
        <v>979</v>
      </c>
      <c r="D460" s="2">
        <f t="shared" si="43"/>
        <v>0</v>
      </c>
      <c r="E460" s="121">
        <v>0</v>
      </c>
      <c r="F460" s="121">
        <v>0</v>
      </c>
      <c r="G460" s="121">
        <v>0</v>
      </c>
      <c r="H460" s="121">
        <v>0</v>
      </c>
      <c r="I460" s="121">
        <v>0</v>
      </c>
      <c r="J460" s="121">
        <v>0</v>
      </c>
      <c r="K460" s="121">
        <v>0</v>
      </c>
      <c r="L460" s="121">
        <v>0</v>
      </c>
      <c r="M460" s="123">
        <v>0</v>
      </c>
      <c r="N460" s="111"/>
      <c r="O460" s="157" t="str">
        <f>IF(((D460=0)),"   ","Нужно заполнить пункт 34 текстовой части - о политическом представительстве малых партий и местных избирательных объединений")</f>
        <v xml:space="preserve">   </v>
      </c>
    </row>
    <row r="461" spans="2:15" s="48" customFormat="1" ht="45" x14ac:dyDescent="0.25">
      <c r="B461" s="55" t="s">
        <v>1060</v>
      </c>
      <c r="C461" s="73" t="s">
        <v>980</v>
      </c>
      <c r="D461" s="2">
        <f t="shared" si="43"/>
        <v>0</v>
      </c>
      <c r="E461" s="121">
        <v>0</v>
      </c>
      <c r="F461" s="121">
        <v>0</v>
      </c>
      <c r="G461" s="121">
        <v>0</v>
      </c>
      <c r="H461" s="121">
        <v>0</v>
      </c>
      <c r="I461" s="121">
        <v>0</v>
      </c>
      <c r="J461" s="121">
        <v>0</v>
      </c>
      <c r="K461" s="121">
        <v>0</v>
      </c>
      <c r="L461" s="121">
        <v>0</v>
      </c>
      <c r="M461" s="123">
        <v>0</v>
      </c>
      <c r="N461" s="111"/>
      <c r="O461" s="157" t="str">
        <f>IF(((D461=0)),"   ","Нужно заполнить пункт 34 текстовой части - о политическом представительстве малых партий и местных избирательных объединений")</f>
        <v xml:space="preserve">   </v>
      </c>
    </row>
    <row r="462" spans="2:15" ht="45" x14ac:dyDescent="0.25">
      <c r="B462" s="47" t="s">
        <v>495</v>
      </c>
      <c r="C462" s="4" t="s">
        <v>981</v>
      </c>
      <c r="D462" s="2">
        <f t="shared" si="43"/>
        <v>496</v>
      </c>
      <c r="E462" s="124">
        <v>30</v>
      </c>
      <c r="F462" s="124">
        <v>56</v>
      </c>
      <c r="G462" s="124">
        <v>372</v>
      </c>
      <c r="H462" s="124">
        <f t="shared" ref="H462:M462" si="45">SUM(H463:H469)</f>
        <v>0</v>
      </c>
      <c r="I462" s="124">
        <v>38</v>
      </c>
      <c r="J462" s="124">
        <f t="shared" si="45"/>
        <v>0</v>
      </c>
      <c r="K462" s="124">
        <f t="shared" si="45"/>
        <v>0</v>
      </c>
      <c r="L462" s="124">
        <f t="shared" si="45"/>
        <v>0</v>
      </c>
      <c r="M462" s="124">
        <f t="shared" si="45"/>
        <v>15</v>
      </c>
      <c r="N462" s="153" t="str">
        <f>IF((D454=D455+D462)*AND(E454=E455+E462)*AND(F454=F455+F462)*AND(G454=G455+G462)*AND(H454=H455+H462)*AND(I454=I455+I462)*AND(J454=J455+J462)*AND(K454=K455+K462)*AND(L454=L455+L462)*AND(M454=M455+M462),"Выполнено","ПРОВЕРИТЬ (число депутатов должно корректно раскладываться по способам их избрания)")</f>
        <v>Выполнено</v>
      </c>
      <c r="O462" s="237"/>
    </row>
    <row r="463" spans="2:15" s="48" customFormat="1" x14ac:dyDescent="0.25">
      <c r="B463" s="47" t="s">
        <v>982</v>
      </c>
      <c r="C463" s="4" t="s">
        <v>1214</v>
      </c>
      <c r="D463" s="2">
        <f t="shared" si="43"/>
        <v>111</v>
      </c>
      <c r="E463" s="123">
        <v>22</v>
      </c>
      <c r="F463" s="123">
        <v>21</v>
      </c>
      <c r="G463" s="123">
        <v>42</v>
      </c>
      <c r="H463" s="123">
        <v>0</v>
      </c>
      <c r="I463" s="123">
        <v>26</v>
      </c>
      <c r="J463" s="123">
        <v>0</v>
      </c>
      <c r="K463" s="123">
        <v>0</v>
      </c>
      <c r="L463" s="123">
        <v>0</v>
      </c>
      <c r="M463" s="123">
        <v>15</v>
      </c>
      <c r="N463" s="111"/>
      <c r="O463" s="111"/>
    </row>
    <row r="464" spans="2:15" s="48" customFormat="1" x14ac:dyDescent="0.25">
      <c r="B464" s="47" t="s">
        <v>983</v>
      </c>
      <c r="C464" s="4" t="s">
        <v>1004</v>
      </c>
      <c r="D464" s="2">
        <f t="shared" si="43"/>
        <v>1</v>
      </c>
      <c r="E464" s="123">
        <v>1</v>
      </c>
      <c r="F464" s="123">
        <v>0</v>
      </c>
      <c r="G464" s="123">
        <v>0</v>
      </c>
      <c r="H464" s="123">
        <v>0</v>
      </c>
      <c r="I464" s="123">
        <v>0</v>
      </c>
      <c r="J464" s="123">
        <v>0</v>
      </c>
      <c r="K464" s="123">
        <v>0</v>
      </c>
      <c r="L464" s="123">
        <v>0</v>
      </c>
      <c r="M464" s="123">
        <v>0</v>
      </c>
      <c r="N464" s="111"/>
      <c r="O464" s="111"/>
    </row>
    <row r="465" spans="2:15" s="48" customFormat="1" x14ac:dyDescent="0.25">
      <c r="B465" s="47" t="s">
        <v>984</v>
      </c>
      <c r="C465" s="4" t="s">
        <v>1005</v>
      </c>
      <c r="D465" s="2">
        <f t="shared" si="43"/>
        <v>3</v>
      </c>
      <c r="E465" s="123">
        <v>0</v>
      </c>
      <c r="F465" s="123">
        <v>1</v>
      </c>
      <c r="G465" s="123">
        <v>1</v>
      </c>
      <c r="H465" s="123">
        <v>0</v>
      </c>
      <c r="I465" s="123">
        <v>1</v>
      </c>
      <c r="J465" s="123">
        <v>0</v>
      </c>
      <c r="K465" s="123">
        <v>0</v>
      </c>
      <c r="L465" s="123">
        <v>0</v>
      </c>
      <c r="M465" s="123">
        <v>0</v>
      </c>
      <c r="N465" s="111"/>
      <c r="O465" s="111"/>
    </row>
    <row r="466" spans="2:15" s="48" customFormat="1" x14ac:dyDescent="0.25">
      <c r="B466" s="47" t="s">
        <v>985</v>
      </c>
      <c r="C466" s="4" t="s">
        <v>1215</v>
      </c>
      <c r="D466" s="2">
        <f t="shared" si="43"/>
        <v>0</v>
      </c>
      <c r="E466" s="123">
        <v>0</v>
      </c>
      <c r="F466" s="123">
        <v>0</v>
      </c>
      <c r="G466" s="123">
        <v>0</v>
      </c>
      <c r="H466" s="123">
        <v>0</v>
      </c>
      <c r="I466" s="123">
        <v>0</v>
      </c>
      <c r="J466" s="123">
        <v>0</v>
      </c>
      <c r="K466" s="123">
        <v>0</v>
      </c>
      <c r="L466" s="123">
        <v>0</v>
      </c>
      <c r="M466" s="123">
        <v>0</v>
      </c>
      <c r="N466" s="111"/>
      <c r="O466" s="111"/>
    </row>
    <row r="467" spans="2:15" s="48" customFormat="1" x14ac:dyDescent="0.25">
      <c r="B467" s="55" t="s">
        <v>1061</v>
      </c>
      <c r="C467" s="73" t="s">
        <v>1006</v>
      </c>
      <c r="D467" s="2">
        <f t="shared" si="43"/>
        <v>0</v>
      </c>
      <c r="E467" s="121">
        <v>0</v>
      </c>
      <c r="F467" s="121">
        <v>0</v>
      </c>
      <c r="G467" s="121">
        <v>0</v>
      </c>
      <c r="H467" s="121">
        <v>0</v>
      </c>
      <c r="I467" s="121">
        <v>0</v>
      </c>
      <c r="J467" s="121">
        <v>0</v>
      </c>
      <c r="K467" s="121">
        <v>0</v>
      </c>
      <c r="L467" s="121">
        <v>0</v>
      </c>
      <c r="M467" s="123">
        <v>0</v>
      </c>
      <c r="N467" s="111"/>
      <c r="O467" s="157" t="str">
        <f>IF(((D467=0)),"   ","Нужно заполнить пункт 33 текстовой части - о политическом представительстве малых партий")</f>
        <v xml:space="preserve">   </v>
      </c>
    </row>
    <row r="468" spans="2:15" s="48" customFormat="1" ht="45" x14ac:dyDescent="0.25">
      <c r="B468" s="55" t="s">
        <v>986</v>
      </c>
      <c r="C468" s="73" t="s">
        <v>988</v>
      </c>
      <c r="D468" s="2">
        <f t="shared" si="43"/>
        <v>0</v>
      </c>
      <c r="E468" s="121">
        <v>0</v>
      </c>
      <c r="F468" s="121">
        <v>0</v>
      </c>
      <c r="G468" s="121">
        <v>0</v>
      </c>
      <c r="H468" s="121">
        <v>0</v>
      </c>
      <c r="I468" s="121">
        <v>0</v>
      </c>
      <c r="J468" s="121">
        <v>0</v>
      </c>
      <c r="K468" s="121">
        <v>0</v>
      </c>
      <c r="L468" s="121">
        <v>0</v>
      </c>
      <c r="M468" s="123">
        <v>0</v>
      </c>
      <c r="N468" s="111"/>
      <c r="O468" s="157" t="str">
        <f>IF(((D468=0)),"   ","Нужно заполнить пункт 34 текстовой части - о политическом представительстве малых партий и местных избирательных объединений")</f>
        <v xml:space="preserve">   </v>
      </c>
    </row>
    <row r="469" spans="2:15" s="48" customFormat="1" x14ac:dyDescent="0.25">
      <c r="B469" s="47" t="s">
        <v>987</v>
      </c>
      <c r="C469" s="4" t="s">
        <v>989</v>
      </c>
      <c r="D469" s="2">
        <f t="shared" si="43"/>
        <v>382</v>
      </c>
      <c r="E469" s="123">
        <v>7</v>
      </c>
      <c r="F469" s="123">
        <v>34</v>
      </c>
      <c r="G469" s="123">
        <v>330</v>
      </c>
      <c r="H469" s="123">
        <v>0</v>
      </c>
      <c r="I469" s="123">
        <v>11</v>
      </c>
      <c r="J469" s="123">
        <v>0</v>
      </c>
      <c r="K469" s="123">
        <v>0</v>
      </c>
      <c r="L469" s="123">
        <v>0</v>
      </c>
      <c r="M469" s="123">
        <v>0</v>
      </c>
      <c r="N469" s="111"/>
      <c r="O469" s="111"/>
    </row>
    <row r="470" spans="2:15" x14ac:dyDescent="0.25">
      <c r="B470" s="25" t="s">
        <v>496</v>
      </c>
      <c r="C470" s="4" t="s">
        <v>127</v>
      </c>
      <c r="D470" s="2">
        <f t="shared" si="43"/>
        <v>512</v>
      </c>
      <c r="E470" s="124">
        <f t="shared" ref="E470:M470" si="46">E471+E472</f>
        <v>30</v>
      </c>
      <c r="F470" s="124">
        <f t="shared" si="46"/>
        <v>56</v>
      </c>
      <c r="G470" s="124">
        <f t="shared" si="46"/>
        <v>372</v>
      </c>
      <c r="H470" s="124">
        <f t="shared" si="46"/>
        <v>0</v>
      </c>
      <c r="I470" s="124">
        <f t="shared" si="46"/>
        <v>54</v>
      </c>
      <c r="J470" s="124">
        <f t="shared" si="46"/>
        <v>0</v>
      </c>
      <c r="K470" s="124">
        <f t="shared" si="46"/>
        <v>0</v>
      </c>
      <c r="L470" s="124">
        <f t="shared" si="46"/>
        <v>0</v>
      </c>
      <c r="M470" s="124">
        <f t="shared" si="46"/>
        <v>31</v>
      </c>
      <c r="N470" s="153" t="str">
        <f>IF((D470=D454)*AND(E470=E454)*AND(F470=F454)*AND(G470=G454)*AND(H470=H454)*AND(I470=I454)*AND(J470=J454)*AND(K470=K454)*AND(L470=L454)*AND(M470=M454),"Выполнено","ПРОВЕРИТЬ (в сумме должно получиться общее число депутатов, избранных на муниципальных выборах)")</f>
        <v>Выполнено</v>
      </c>
      <c r="O470" s="111"/>
    </row>
    <row r="471" spans="2:15" x14ac:dyDescent="0.25">
      <c r="B471" s="25" t="s">
        <v>497</v>
      </c>
      <c r="C471" s="4" t="s">
        <v>128</v>
      </c>
      <c r="D471" s="2">
        <f t="shared" si="43"/>
        <v>23</v>
      </c>
      <c r="E471" s="123">
        <v>11</v>
      </c>
      <c r="F471" s="123">
        <v>4</v>
      </c>
      <c r="G471" s="123">
        <v>4</v>
      </c>
      <c r="H471" s="123">
        <v>0</v>
      </c>
      <c r="I471" s="123">
        <v>4</v>
      </c>
      <c r="J471" s="123">
        <v>0</v>
      </c>
      <c r="K471" s="123">
        <v>0</v>
      </c>
      <c r="L471" s="123">
        <v>0</v>
      </c>
      <c r="M471" s="123">
        <v>3</v>
      </c>
      <c r="N471" s="113"/>
      <c r="O471" s="113"/>
    </row>
    <row r="472" spans="2:15" x14ac:dyDescent="0.25">
      <c r="B472" s="25" t="s">
        <v>498</v>
      </c>
      <c r="C472" s="4" t="s">
        <v>129</v>
      </c>
      <c r="D472" s="2">
        <f t="shared" si="43"/>
        <v>489</v>
      </c>
      <c r="E472" s="123">
        <v>19</v>
      </c>
      <c r="F472" s="123">
        <v>52</v>
      </c>
      <c r="G472" s="123">
        <v>368</v>
      </c>
      <c r="H472" s="123">
        <v>0</v>
      </c>
      <c r="I472" s="123">
        <v>50</v>
      </c>
      <c r="J472" s="123">
        <v>0</v>
      </c>
      <c r="K472" s="123">
        <v>0</v>
      </c>
      <c r="L472" s="123">
        <v>0</v>
      </c>
      <c r="M472" s="123">
        <v>28</v>
      </c>
      <c r="N472" s="113"/>
      <c r="O472" s="113"/>
    </row>
    <row r="473" spans="2:15" s="48" customFormat="1" x14ac:dyDescent="0.25">
      <c r="B473" s="25" t="s">
        <v>990</v>
      </c>
      <c r="C473" s="4" t="s">
        <v>991</v>
      </c>
      <c r="D473" s="2">
        <f t="shared" si="43"/>
        <v>512</v>
      </c>
      <c r="E473" s="124">
        <f>E454</f>
        <v>30</v>
      </c>
      <c r="F473" s="124">
        <f t="shared" ref="F473:L473" si="47">F454</f>
        <v>56</v>
      </c>
      <c r="G473" s="124">
        <f t="shared" si="47"/>
        <v>372</v>
      </c>
      <c r="H473" s="124">
        <f t="shared" si="47"/>
        <v>0</v>
      </c>
      <c r="I473" s="124">
        <f t="shared" si="47"/>
        <v>54</v>
      </c>
      <c r="J473" s="124">
        <f t="shared" si="47"/>
        <v>0</v>
      </c>
      <c r="K473" s="124">
        <f t="shared" si="47"/>
        <v>0</v>
      </c>
      <c r="L473" s="124">
        <f t="shared" si="47"/>
        <v>0</v>
      </c>
      <c r="M473" s="124">
        <v>31</v>
      </c>
      <c r="N473" s="113"/>
      <c r="O473" s="113"/>
    </row>
    <row r="474" spans="2:15" s="48" customFormat="1" x14ac:dyDescent="0.25">
      <c r="B474" s="25" t="s">
        <v>992</v>
      </c>
      <c r="C474" s="4" t="s">
        <v>1582</v>
      </c>
      <c r="D474" s="2">
        <f t="shared" si="43"/>
        <v>111</v>
      </c>
      <c r="E474" s="123">
        <v>22</v>
      </c>
      <c r="F474" s="123">
        <v>21</v>
      </c>
      <c r="G474" s="123">
        <v>42</v>
      </c>
      <c r="H474" s="123">
        <v>0</v>
      </c>
      <c r="I474" s="123">
        <v>26</v>
      </c>
      <c r="J474" s="123">
        <v>0</v>
      </c>
      <c r="K474" s="123">
        <v>0</v>
      </c>
      <c r="L474" s="123">
        <v>0</v>
      </c>
      <c r="M474" s="123">
        <v>25</v>
      </c>
      <c r="N474" s="113"/>
      <c r="O474" s="239" t="str">
        <f>IF(((D474&gt;=D456)),"   ","Подсказка - депутаты, избранные по спискам, не могли уйти из фракции")</f>
        <v xml:space="preserve">   </v>
      </c>
    </row>
    <row r="475" spans="2:15" s="48" customFormat="1" x14ac:dyDescent="0.25">
      <c r="B475" s="25" t="s">
        <v>993</v>
      </c>
      <c r="C475" s="4" t="s">
        <v>994</v>
      </c>
      <c r="D475" s="2">
        <f t="shared" si="43"/>
        <v>3</v>
      </c>
      <c r="E475" s="123">
        <v>1</v>
      </c>
      <c r="F475" s="123">
        <v>0</v>
      </c>
      <c r="G475" s="123">
        <v>0</v>
      </c>
      <c r="H475" s="123">
        <v>0</v>
      </c>
      <c r="I475" s="123">
        <v>2</v>
      </c>
      <c r="J475" s="123">
        <v>0</v>
      </c>
      <c r="K475" s="123">
        <v>0</v>
      </c>
      <c r="L475" s="123">
        <v>0</v>
      </c>
      <c r="M475" s="123">
        <v>2</v>
      </c>
      <c r="N475" s="113"/>
      <c r="O475" s="239" t="str">
        <f>IF(((D475&gt;=D457)),"   ","Подсказка - депутаты, избранные по спискам, не могли уйти из фракции")</f>
        <v xml:space="preserve">   </v>
      </c>
    </row>
    <row r="476" spans="2:15" s="48" customFormat="1" x14ac:dyDescent="0.25">
      <c r="B476" s="25" t="s">
        <v>995</v>
      </c>
      <c r="C476" s="4" t="s">
        <v>996</v>
      </c>
      <c r="D476" s="2">
        <f t="shared" si="43"/>
        <v>6</v>
      </c>
      <c r="E476" s="123">
        <v>0</v>
      </c>
      <c r="F476" s="123">
        <v>1</v>
      </c>
      <c r="G476" s="123">
        <v>1</v>
      </c>
      <c r="H476" s="123">
        <v>0</v>
      </c>
      <c r="I476" s="123">
        <v>4</v>
      </c>
      <c r="J476" s="123">
        <v>0</v>
      </c>
      <c r="K476" s="123">
        <v>0</v>
      </c>
      <c r="L476" s="123">
        <v>0</v>
      </c>
      <c r="M476" s="123">
        <v>3</v>
      </c>
      <c r="N476" s="113"/>
      <c r="O476" s="239" t="str">
        <f>IF(((D476&gt;=D458)),"   ","Подсказка - депутаты, избранные по спискам, не могли уйти из фракции")</f>
        <v xml:space="preserve">   </v>
      </c>
    </row>
    <row r="477" spans="2:15" s="48" customFormat="1" x14ac:dyDescent="0.25">
      <c r="B477" s="25" t="s">
        <v>997</v>
      </c>
      <c r="C477" s="4" t="s">
        <v>998</v>
      </c>
      <c r="D477" s="2">
        <f t="shared" si="43"/>
        <v>1</v>
      </c>
      <c r="E477" s="123">
        <v>0</v>
      </c>
      <c r="F477" s="123">
        <v>0</v>
      </c>
      <c r="G477" s="123">
        <v>0</v>
      </c>
      <c r="H477" s="123">
        <v>0</v>
      </c>
      <c r="I477" s="123">
        <v>1</v>
      </c>
      <c r="J477" s="123">
        <v>0</v>
      </c>
      <c r="K477" s="123">
        <v>0</v>
      </c>
      <c r="L477" s="123">
        <v>0</v>
      </c>
      <c r="M477" s="123">
        <v>1</v>
      </c>
      <c r="N477" s="113"/>
      <c r="O477" s="239" t="str">
        <f>IF(((D477&gt;=D459)),"   ","Подсказка - депутаты, избранные по спискам, не могли уйти из фракции")</f>
        <v xml:space="preserve">   </v>
      </c>
    </row>
    <row r="478" spans="2:15" s="48" customFormat="1" x14ac:dyDescent="0.25">
      <c r="B478" s="25" t="s">
        <v>999</v>
      </c>
      <c r="C478" s="4" t="s">
        <v>1000</v>
      </c>
      <c r="D478" s="2">
        <f t="shared" si="43"/>
        <v>0</v>
      </c>
      <c r="E478" s="123">
        <v>0</v>
      </c>
      <c r="F478" s="123">
        <v>0</v>
      </c>
      <c r="G478" s="123">
        <v>0</v>
      </c>
      <c r="H478" s="123">
        <v>0</v>
      </c>
      <c r="I478" s="123">
        <v>0</v>
      </c>
      <c r="J478" s="123">
        <v>0</v>
      </c>
      <c r="K478" s="123">
        <v>0</v>
      </c>
      <c r="L478" s="123">
        <v>0</v>
      </c>
      <c r="M478" s="123">
        <v>0</v>
      </c>
      <c r="N478" s="113"/>
      <c r="O478" s="113"/>
    </row>
    <row r="479" spans="2:15" s="48" customFormat="1" x14ac:dyDescent="0.25">
      <c r="B479" s="25" t="s">
        <v>1002</v>
      </c>
      <c r="C479" s="4" t="s">
        <v>1001</v>
      </c>
      <c r="D479" s="2">
        <f t="shared" si="43"/>
        <v>391</v>
      </c>
      <c r="E479" s="124">
        <f>E473-E474-E475-E476-E477-E478</f>
        <v>7</v>
      </c>
      <c r="F479" s="124">
        <f t="shared" ref="F479:M479" si="48">F473-F474-F475-F476-F477-F478</f>
        <v>34</v>
      </c>
      <c r="G479" s="124">
        <f t="shared" si="48"/>
        <v>329</v>
      </c>
      <c r="H479" s="124">
        <f t="shared" si="48"/>
        <v>0</v>
      </c>
      <c r="I479" s="124">
        <f t="shared" si="48"/>
        <v>21</v>
      </c>
      <c r="J479" s="124">
        <f t="shared" si="48"/>
        <v>0</v>
      </c>
      <c r="K479" s="124">
        <f t="shared" si="48"/>
        <v>0</v>
      </c>
      <c r="L479" s="124">
        <f t="shared" si="48"/>
        <v>0</v>
      </c>
      <c r="M479" s="124">
        <f t="shared" si="48"/>
        <v>0</v>
      </c>
      <c r="N479" s="113"/>
      <c r="O479" s="113"/>
    </row>
    <row r="480" spans="2:15" ht="45" x14ac:dyDescent="0.25">
      <c r="B480" s="25" t="s">
        <v>499</v>
      </c>
      <c r="C480" s="4" t="s">
        <v>749</v>
      </c>
      <c r="D480" s="2">
        <f t="shared" si="43"/>
        <v>159</v>
      </c>
      <c r="E480" s="124">
        <v>159</v>
      </c>
      <c r="F480" s="132"/>
      <c r="G480" s="133"/>
      <c r="H480" s="133"/>
      <c r="I480" s="134"/>
      <c r="J480" s="124">
        <f>SUM(J481:J483)</f>
        <v>0</v>
      </c>
      <c r="K480" s="132"/>
      <c r="L480" s="134"/>
      <c r="M480" s="124">
        <f>SUM(M481:M483)</f>
        <v>0</v>
      </c>
      <c r="N480" s="153" t="str">
        <f>IF((D480&gt;=D401)*AND(E480&gt;=E401)*AND(J480&gt;=J401)*AND(M480&gt;=M401),"Выполнено","ПРОВЕРИТЬ (число депутатов, избранных по системе делегирования, обычно в разы больше числа составов, избранных по системе делегирования)")</f>
        <v>Выполнено</v>
      </c>
      <c r="O480" s="238"/>
    </row>
    <row r="481" spans="2:15" x14ac:dyDescent="0.25">
      <c r="B481" s="25" t="s">
        <v>500</v>
      </c>
      <c r="C481" s="4" t="s">
        <v>134</v>
      </c>
      <c r="D481" s="2">
        <f t="shared" si="43"/>
        <v>12</v>
      </c>
      <c r="E481" s="125">
        <v>12</v>
      </c>
      <c r="F481" s="126"/>
      <c r="G481" s="138"/>
      <c r="H481" s="138"/>
      <c r="I481" s="128"/>
      <c r="J481" s="135">
        <v>0</v>
      </c>
      <c r="K481" s="126"/>
      <c r="L481" s="128"/>
      <c r="M481" s="135">
        <v>0</v>
      </c>
      <c r="N481" s="113"/>
      <c r="O481" s="113"/>
    </row>
    <row r="482" spans="2:15" x14ac:dyDescent="0.25">
      <c r="B482" s="25" t="s">
        <v>501</v>
      </c>
      <c r="C482" s="4" t="s">
        <v>135</v>
      </c>
      <c r="D482" s="2">
        <f t="shared" si="43"/>
        <v>147</v>
      </c>
      <c r="E482" s="125">
        <v>147</v>
      </c>
      <c r="F482" s="126"/>
      <c r="G482" s="138"/>
      <c r="H482" s="138"/>
      <c r="I482" s="128"/>
      <c r="J482" s="137">
        <v>0</v>
      </c>
      <c r="K482" s="126"/>
      <c r="L482" s="128"/>
      <c r="M482" s="137">
        <v>0</v>
      </c>
      <c r="N482" s="113"/>
      <c r="O482" s="113"/>
    </row>
    <row r="483" spans="2:15" x14ac:dyDescent="0.25">
      <c r="B483" s="25" t="s">
        <v>502</v>
      </c>
      <c r="C483" s="4" t="s">
        <v>136</v>
      </c>
      <c r="D483" s="2">
        <f t="shared" si="43"/>
        <v>0</v>
      </c>
      <c r="E483" s="124">
        <v>0</v>
      </c>
      <c r="F483" s="126"/>
      <c r="G483" s="138"/>
      <c r="H483" s="138"/>
      <c r="I483" s="138"/>
      <c r="J483" s="125">
        <v>0</v>
      </c>
      <c r="K483" s="126"/>
      <c r="L483" s="138"/>
      <c r="M483" s="123">
        <v>0</v>
      </c>
      <c r="N483" s="113"/>
      <c r="O483" s="113"/>
    </row>
    <row r="484" spans="2:15" x14ac:dyDescent="0.25">
      <c r="B484" s="25" t="s">
        <v>503</v>
      </c>
      <c r="C484" s="4" t="s">
        <v>127</v>
      </c>
      <c r="D484" s="2">
        <f t="shared" si="43"/>
        <v>159</v>
      </c>
      <c r="E484" s="124">
        <f>E485+E486</f>
        <v>159</v>
      </c>
      <c r="F484" s="126"/>
      <c r="G484" s="138"/>
      <c r="H484" s="138"/>
      <c r="I484" s="138"/>
      <c r="J484" s="124">
        <v>0</v>
      </c>
      <c r="K484" s="126"/>
      <c r="L484" s="138"/>
      <c r="M484" s="124">
        <f>M485+M486</f>
        <v>0</v>
      </c>
      <c r="N484" s="153" t="str">
        <f>IF((E484=E480)*AND(J484=J480)*AND(M484=M480),"Выполнено","ПРОВЕРИТЬ (в сумме должно получиться общее число депутатов, избранных методом делегирования)")</f>
        <v>Выполнено</v>
      </c>
      <c r="O484" s="111"/>
    </row>
    <row r="485" spans="2:15" x14ac:dyDescent="0.25">
      <c r="B485" s="25" t="s">
        <v>504</v>
      </c>
      <c r="C485" s="4" t="s">
        <v>128</v>
      </c>
      <c r="D485" s="2">
        <f t="shared" si="43"/>
        <v>2</v>
      </c>
      <c r="E485" s="123">
        <v>2</v>
      </c>
      <c r="F485" s="126"/>
      <c r="G485" s="128"/>
      <c r="H485" s="127"/>
      <c r="I485" s="138"/>
      <c r="J485" s="123">
        <v>0</v>
      </c>
      <c r="K485" s="126"/>
      <c r="L485" s="128"/>
      <c r="M485" s="123">
        <v>0</v>
      </c>
      <c r="N485" s="113"/>
      <c r="O485" s="111"/>
    </row>
    <row r="486" spans="2:15" x14ac:dyDescent="0.25">
      <c r="B486" s="25" t="s">
        <v>505</v>
      </c>
      <c r="C486" s="4" t="s">
        <v>129</v>
      </c>
      <c r="D486" s="2">
        <f t="shared" si="43"/>
        <v>157</v>
      </c>
      <c r="E486" s="123">
        <v>157</v>
      </c>
      <c r="F486" s="129"/>
      <c r="G486" s="131"/>
      <c r="H486" s="127"/>
      <c r="I486" s="138"/>
      <c r="J486" s="123">
        <v>0</v>
      </c>
      <c r="K486" s="129"/>
      <c r="L486" s="131"/>
      <c r="M486" s="123">
        <v>0</v>
      </c>
      <c r="N486" s="113"/>
      <c r="O486" s="111"/>
    </row>
    <row r="487" spans="2:15" ht="30" x14ac:dyDescent="0.25">
      <c r="B487" s="25" t="s">
        <v>506</v>
      </c>
      <c r="C487" s="4" t="s">
        <v>240</v>
      </c>
      <c r="D487" s="7">
        <f>SUM(D488:D490)</f>
        <v>125</v>
      </c>
      <c r="E487" s="138"/>
      <c r="F487" s="133"/>
      <c r="G487" s="133"/>
      <c r="H487" s="133"/>
      <c r="I487" s="133"/>
      <c r="J487" s="133"/>
      <c r="K487" s="133"/>
      <c r="L487" s="133"/>
      <c r="M487" s="134"/>
      <c r="N487" s="113"/>
      <c r="O487" s="111"/>
    </row>
    <row r="488" spans="2:15" x14ac:dyDescent="0.25">
      <c r="B488" s="25" t="s">
        <v>507</v>
      </c>
      <c r="C488" s="4" t="s">
        <v>137</v>
      </c>
      <c r="D488" s="36">
        <v>12</v>
      </c>
      <c r="E488" s="126"/>
      <c r="F488" s="138"/>
      <c r="G488" s="138"/>
      <c r="H488" s="138"/>
      <c r="I488" s="138"/>
      <c r="J488" s="138"/>
      <c r="K488" s="138"/>
      <c r="L488" s="138"/>
      <c r="M488" s="128"/>
      <c r="N488" s="157" t="str">
        <f>IF((D488&lt;=D481),"Выполнено","ПРОВЕРИТЬ (таких депутатов не может быть больше чем депутатов, избранных делегированным способом от городских поселений)")</f>
        <v>Выполнено</v>
      </c>
      <c r="O488" s="111"/>
    </row>
    <row r="489" spans="2:15" x14ac:dyDescent="0.25">
      <c r="B489" s="25" t="s">
        <v>508</v>
      </c>
      <c r="C489" s="4" t="s">
        <v>138</v>
      </c>
      <c r="D489" s="36">
        <v>113</v>
      </c>
      <c r="E489" s="126"/>
      <c r="F489" s="138"/>
      <c r="G489" s="138"/>
      <c r="H489" s="138"/>
      <c r="I489" s="138"/>
      <c r="J489" s="138"/>
      <c r="K489" s="138"/>
      <c r="L489" s="138"/>
      <c r="M489" s="128"/>
      <c r="N489" s="157" t="str">
        <f>IF((D489&lt;=D482),"Выполнено","ПРОВЕРИТЬ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c r="O489" s="111"/>
    </row>
    <row r="490" spans="2:15" ht="30" x14ac:dyDescent="0.25">
      <c r="B490" s="25" t="s">
        <v>509</v>
      </c>
      <c r="C490" s="4" t="s">
        <v>139</v>
      </c>
      <c r="D490" s="36">
        <v>0</v>
      </c>
      <c r="E490" s="129"/>
      <c r="F490" s="130"/>
      <c r="G490" s="130"/>
      <c r="H490" s="130"/>
      <c r="I490" s="130"/>
      <c r="J490" s="130"/>
      <c r="K490" s="130"/>
      <c r="L490" s="130"/>
      <c r="M490" s="131"/>
      <c r="N490" s="157" t="str">
        <f>IF((D490&lt;=D483),"Выполнено","ПРОВЕРИТЬ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c r="O490" s="111"/>
    </row>
    <row r="491" spans="2:15" x14ac:dyDescent="0.25">
      <c r="B491" s="25" t="s">
        <v>510</v>
      </c>
      <c r="C491" s="4" t="s">
        <v>29</v>
      </c>
      <c r="D491" s="2">
        <f>SUM(E491:L491)</f>
        <v>657</v>
      </c>
      <c r="E491" s="124">
        <v>174</v>
      </c>
      <c r="F491" s="124">
        <v>56</v>
      </c>
      <c r="G491" s="124">
        <v>372</v>
      </c>
      <c r="H491" s="124">
        <f>H454</f>
        <v>0</v>
      </c>
      <c r="I491" s="124">
        <v>55</v>
      </c>
      <c r="J491" s="124">
        <f>J454+J480</f>
        <v>0</v>
      </c>
      <c r="K491" s="124">
        <f>K454</f>
        <v>0</v>
      </c>
      <c r="L491" s="124">
        <f>L454</f>
        <v>0</v>
      </c>
      <c r="M491" s="124">
        <v>31</v>
      </c>
      <c r="N491" s="113"/>
      <c r="O491" s="113"/>
    </row>
    <row r="492" spans="2:15" ht="45" x14ac:dyDescent="0.25">
      <c r="B492" s="25" t="s">
        <v>511</v>
      </c>
      <c r="C492" s="4" t="s">
        <v>1003</v>
      </c>
      <c r="D492" s="2">
        <f>D491-D487</f>
        <v>532</v>
      </c>
      <c r="E492" s="142"/>
      <c r="F492" s="122"/>
      <c r="G492" s="122"/>
      <c r="H492" s="122"/>
      <c r="I492" s="122"/>
      <c r="J492" s="122"/>
      <c r="K492" s="122"/>
      <c r="L492" s="122"/>
      <c r="M492" s="143"/>
      <c r="N492" s="113"/>
      <c r="O492" s="113"/>
    </row>
    <row r="493" spans="2:15" ht="45" x14ac:dyDescent="0.25">
      <c r="B493" s="47" t="s">
        <v>512</v>
      </c>
      <c r="C493" s="4" t="s">
        <v>1467</v>
      </c>
      <c r="D493" s="2">
        <f t="shared" ref="D493:D498" si="49">SUM(E493:L493)</f>
        <v>48</v>
      </c>
      <c r="E493" s="123">
        <v>6</v>
      </c>
      <c r="F493" s="123">
        <v>4</v>
      </c>
      <c r="G493" s="123">
        <v>36</v>
      </c>
      <c r="H493" s="123">
        <v>0</v>
      </c>
      <c r="I493" s="123">
        <v>2</v>
      </c>
      <c r="J493" s="123">
        <v>0</v>
      </c>
      <c r="K493" s="123">
        <v>0</v>
      </c>
      <c r="L493" s="123">
        <v>0</v>
      </c>
      <c r="M493" s="123">
        <v>1</v>
      </c>
      <c r="N493" s="153" t="str">
        <f>IF((D493&gt;=(D443+D444))*AND(E493&gt;=(E443+E444))*AND(F493&gt;=(F443+F444))*AND(G493&gt;=(G443+G444))*AND(H493&gt;=(H443+H444))*AND(I493&gt;=(I443+I444))*AND(J493&gt;=(J443+J444))*AND(K493&gt;=(K443+K444))*AND(L493&gt;=(L443+L444))*AND(M493&gt;=(M443+M444)),"Выполнено","ПРОВЕРИТЬ (вакантных мандатов не может быть меньше чем не укомплектованных составов)
)")</f>
        <v>Выполнено</v>
      </c>
      <c r="O493" s="113"/>
    </row>
    <row r="494" spans="2:15" s="230" customFormat="1" ht="60" x14ac:dyDescent="0.25">
      <c r="B494" s="233" t="s">
        <v>513</v>
      </c>
      <c r="C494" s="4" t="s">
        <v>1364</v>
      </c>
      <c r="D494" s="227">
        <f t="shared" si="49"/>
        <v>710</v>
      </c>
      <c r="E494" s="124">
        <v>195</v>
      </c>
      <c r="F494" s="124">
        <v>60</v>
      </c>
      <c r="G494" s="124">
        <v>398</v>
      </c>
      <c r="H494" s="124">
        <f>H491+H493</f>
        <v>0</v>
      </c>
      <c r="I494" s="124">
        <v>57</v>
      </c>
      <c r="J494" s="124">
        <f>J491+J493</f>
        <v>0</v>
      </c>
      <c r="K494" s="124">
        <f>K491+K493</f>
        <v>0</v>
      </c>
      <c r="L494" s="124">
        <f>L491+L493</f>
        <v>0</v>
      </c>
      <c r="M494" s="124">
        <v>32</v>
      </c>
      <c r="N494" s="238"/>
      <c r="O494" s="238"/>
    </row>
    <row r="495" spans="2:15" s="230" customFormat="1" ht="90" x14ac:dyDescent="0.25">
      <c r="B495" s="233" t="s">
        <v>1299</v>
      </c>
      <c r="C495" s="4" t="s">
        <v>1485</v>
      </c>
      <c r="D495" s="227">
        <f t="shared" si="49"/>
        <v>651</v>
      </c>
      <c r="E495" s="123">
        <v>165</v>
      </c>
      <c r="F495" s="123">
        <v>50</v>
      </c>
      <c r="G495" s="123">
        <v>386</v>
      </c>
      <c r="H495" s="123">
        <v>0</v>
      </c>
      <c r="I495" s="123">
        <v>50</v>
      </c>
      <c r="J495" s="123">
        <v>0</v>
      </c>
      <c r="K495" s="123">
        <v>0</v>
      </c>
      <c r="L495" s="123">
        <v>0</v>
      </c>
      <c r="M495" s="123">
        <v>25</v>
      </c>
      <c r="N495" s="153" t="str">
        <f>IF((D495&lt;=D494)*AND(E495&lt;=E494)*AND(F495&lt;=F494)*AND(G495&lt;=G494)*AND(H495&lt;=H494)*AND(I495&lt;=I494)*AND(J495&lt;=J494)*AND(K495&lt;=K494)*AND(L495&lt;=L494)*AND(M495&lt;=M494),"Выполнено","ПРОВЕРИТЬ (эта подстрока не может быть больше предыдущей)
)")</f>
        <v>Выполнено</v>
      </c>
      <c r="O495" s="238"/>
    </row>
    <row r="496" spans="2:15" s="230" customFormat="1" ht="45" x14ac:dyDescent="0.25">
      <c r="B496" s="233" t="s">
        <v>1365</v>
      </c>
      <c r="C496" s="4" t="s">
        <v>1487</v>
      </c>
      <c r="D496" s="227">
        <f t="shared" si="49"/>
        <v>59</v>
      </c>
      <c r="E496" s="124">
        <f>E494-E495</f>
        <v>30</v>
      </c>
      <c r="F496" s="124">
        <f t="shared" ref="F496:M496" si="50">F494-F495</f>
        <v>10</v>
      </c>
      <c r="G496" s="124">
        <f t="shared" si="50"/>
        <v>12</v>
      </c>
      <c r="H496" s="124">
        <f t="shared" si="50"/>
        <v>0</v>
      </c>
      <c r="I496" s="124">
        <f t="shared" si="50"/>
        <v>7</v>
      </c>
      <c r="J496" s="124">
        <f t="shared" si="50"/>
        <v>0</v>
      </c>
      <c r="K496" s="124">
        <f t="shared" si="50"/>
        <v>0</v>
      </c>
      <c r="L496" s="124">
        <f t="shared" si="50"/>
        <v>0</v>
      </c>
      <c r="M496" s="124">
        <f t="shared" si="50"/>
        <v>7</v>
      </c>
      <c r="N496" s="238"/>
      <c r="O496" s="238"/>
    </row>
    <row r="497" spans="2:15" ht="45" x14ac:dyDescent="0.25">
      <c r="B497" s="47" t="s">
        <v>1366</v>
      </c>
      <c r="C497" s="4" t="s">
        <v>1484</v>
      </c>
      <c r="D497" s="2">
        <f t="shared" si="49"/>
        <v>0</v>
      </c>
      <c r="E497" s="123">
        <v>0</v>
      </c>
      <c r="F497" s="123">
        <v>0</v>
      </c>
      <c r="G497" s="123">
        <v>0</v>
      </c>
      <c r="H497" s="123">
        <v>0</v>
      </c>
      <c r="I497" s="123">
        <v>0</v>
      </c>
      <c r="J497" s="123">
        <v>0</v>
      </c>
      <c r="K497" s="123">
        <v>0</v>
      </c>
      <c r="L497" s="123">
        <v>0</v>
      </c>
      <c r="M497" s="123">
        <v>0</v>
      </c>
      <c r="N497" s="153" t="str">
        <f>IF((D497&gt;=(D447+D448))*AND(E497&gt;=(E447+E448))*AND(F497&gt;=(F447+F448))*AND(G497&gt;=(G447+G448))*AND(H497&gt;=(H447+H448))*AND(I497&gt;=(I447+I448))*AND(J497&gt;=(J447+J448))*AND(K497&gt;=(K447+K448))*AND(L497&gt;=(L447+L448))*AND(M497&gt;=(M447+M448)),"Выполнено","ПРОВЕРИТЬ (вакантных мандатов в таких составах не может быть меньше чем самих составов)
)")</f>
        <v>Выполнено</v>
      </c>
      <c r="O497" s="113"/>
    </row>
    <row r="498" spans="2:15" s="230" customFormat="1" ht="60" x14ac:dyDescent="0.25">
      <c r="B498" s="233" t="s">
        <v>1486</v>
      </c>
      <c r="C498" s="278" t="s">
        <v>1604</v>
      </c>
      <c r="D498" s="227">
        <f t="shared" si="49"/>
        <v>10</v>
      </c>
      <c r="E498" s="123">
        <v>0</v>
      </c>
      <c r="F498" s="123">
        <v>10</v>
      </c>
      <c r="G498" s="123">
        <v>0</v>
      </c>
      <c r="H498" s="123">
        <v>0</v>
      </c>
      <c r="I498" s="123">
        <v>0</v>
      </c>
      <c r="J498" s="123">
        <v>0</v>
      </c>
      <c r="K498" s="123">
        <v>0</v>
      </c>
      <c r="L498" s="123">
        <v>0</v>
      </c>
      <c r="M498" s="123">
        <v>0</v>
      </c>
      <c r="N498" s="153" t="str">
        <f>IF((D498&gt;=D449)*AND(E498&gt;=E449)*AND(F498&gt;=F449)*AND(G498&gt;=G449)*AND(H498&gt;=H449)*AND(I498&gt;=I449)*AND(J498&gt;=J449)*AND(K498&gt;=K449)*AND(L498&gt;=L449)*AND(M498&gt;=M449),"Выполнено","ПРОВЕРИТЬ (число таких депутатов не может быть меньше числа соответствующих составов)
)")</f>
        <v>Выполнено</v>
      </c>
      <c r="O498" s="238"/>
    </row>
    <row r="499" spans="2:15" x14ac:dyDescent="0.25">
      <c r="B499" s="24" t="s">
        <v>162</v>
      </c>
      <c r="C499" s="3" t="s">
        <v>16</v>
      </c>
      <c r="D499" s="170"/>
      <c r="E499" s="171"/>
      <c r="F499" s="171"/>
      <c r="G499" s="171"/>
      <c r="H499" s="171"/>
      <c r="I499" s="171"/>
      <c r="J499" s="171"/>
      <c r="K499" s="171"/>
      <c r="L499" s="171"/>
      <c r="M499" s="171"/>
      <c r="N499" s="122"/>
      <c r="O499" s="71"/>
    </row>
    <row r="500" spans="2:15" s="44" customFormat="1" ht="60" x14ac:dyDescent="0.25">
      <c r="B500" s="55" t="s">
        <v>514</v>
      </c>
      <c r="C500" s="273" t="s">
        <v>1570</v>
      </c>
      <c r="D500" s="2">
        <f t="shared" ref="D500:D551" si="51">SUM(E500:L500)</f>
        <v>65</v>
      </c>
      <c r="E500" s="124">
        <f t="shared" ref="E500:M500" si="52">SUM(E501:E504)</f>
        <v>11</v>
      </c>
      <c r="F500" s="124">
        <f t="shared" si="52"/>
        <v>4</v>
      </c>
      <c r="G500" s="124">
        <f t="shared" si="52"/>
        <v>47</v>
      </c>
      <c r="H500" s="124">
        <f t="shared" si="52"/>
        <v>0</v>
      </c>
      <c r="I500" s="124">
        <f t="shared" si="52"/>
        <v>3</v>
      </c>
      <c r="J500" s="124">
        <f t="shared" si="52"/>
        <v>0</v>
      </c>
      <c r="K500" s="124">
        <f t="shared" si="52"/>
        <v>0</v>
      </c>
      <c r="L500" s="124">
        <f t="shared" si="52"/>
        <v>0</v>
      </c>
      <c r="M500" s="124">
        <f t="shared" si="52"/>
        <v>1</v>
      </c>
      <c r="N500" s="153" t="str">
        <f>IF((D500=D$11)*AND(E500=E$11)*AND(F500=F$11)*AND(G500=G$11)*AND(H500=H$11)*AND(I500=I$11)*AND(J500=J$11)*AND(K500=K$11)*AND(L500=L$11)*AND(M500=M$11),"Выполнено","ПРОВЕРИТЬ (во всех муниципальных образованиях должен быть урегулирован способ избрания глав)")</f>
        <v>Выполнено</v>
      </c>
      <c r="O500" s="157" t="str">
        <f>IF(((D500=0)),"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1" spans="2:15" s="44" customFormat="1" x14ac:dyDescent="0.25">
      <c r="B501" s="55" t="s">
        <v>522</v>
      </c>
      <c r="C501" s="93" t="s">
        <v>285</v>
      </c>
      <c r="D501" s="2">
        <f t="shared" si="51"/>
        <v>0</v>
      </c>
      <c r="E501" s="121">
        <v>0</v>
      </c>
      <c r="F501" s="121">
        <v>0</v>
      </c>
      <c r="G501" s="121">
        <v>0</v>
      </c>
      <c r="H501" s="121">
        <v>0</v>
      </c>
      <c r="I501" s="121">
        <v>0</v>
      </c>
      <c r="J501" s="121">
        <v>0</v>
      </c>
      <c r="K501" s="121">
        <v>0</v>
      </c>
      <c r="L501" s="121">
        <v>0</v>
      </c>
      <c r="M501" s="123">
        <v>0</v>
      </c>
      <c r="N501" s="113"/>
      <c r="O501" s="113"/>
    </row>
    <row r="502" spans="2:15" s="44" customFormat="1" ht="30" x14ac:dyDescent="0.25">
      <c r="B502" s="55" t="s">
        <v>523</v>
      </c>
      <c r="C502" s="93" t="s">
        <v>286</v>
      </c>
      <c r="D502" s="2">
        <f t="shared" si="51"/>
        <v>0</v>
      </c>
      <c r="E502" s="121">
        <v>0</v>
      </c>
      <c r="F502" s="121">
        <v>0</v>
      </c>
      <c r="G502" s="121">
        <v>0</v>
      </c>
      <c r="H502" s="121">
        <v>0</v>
      </c>
      <c r="I502" s="121">
        <v>0</v>
      </c>
      <c r="J502" s="121">
        <v>0</v>
      </c>
      <c r="K502" s="121">
        <v>0</v>
      </c>
      <c r="L502" s="121">
        <v>0</v>
      </c>
      <c r="M502" s="123">
        <v>0</v>
      </c>
      <c r="N502" s="113"/>
      <c r="O502" s="113"/>
    </row>
    <row r="503" spans="2:15" s="44" customFormat="1" ht="30" x14ac:dyDescent="0.25">
      <c r="B503" s="83" t="s">
        <v>524</v>
      </c>
      <c r="C503" s="93" t="s">
        <v>287</v>
      </c>
      <c r="D503" s="2">
        <f t="shared" si="51"/>
        <v>14</v>
      </c>
      <c r="E503" s="121">
        <v>11</v>
      </c>
      <c r="F503" s="121">
        <v>0</v>
      </c>
      <c r="G503" s="121">
        <v>0</v>
      </c>
      <c r="H503" s="121">
        <v>0</v>
      </c>
      <c r="I503" s="121">
        <v>3</v>
      </c>
      <c r="J503" s="121">
        <v>0</v>
      </c>
      <c r="K503" s="121">
        <v>0</v>
      </c>
      <c r="L503" s="121">
        <v>0</v>
      </c>
      <c r="M503" s="123">
        <v>1</v>
      </c>
      <c r="N503" s="113"/>
      <c r="O503" s="113"/>
    </row>
    <row r="504" spans="2:15" s="44" customFormat="1" ht="45" x14ac:dyDescent="0.25">
      <c r="B504" s="83" t="s">
        <v>525</v>
      </c>
      <c r="C504" s="91" t="s">
        <v>375</v>
      </c>
      <c r="D504" s="2">
        <f t="shared" si="51"/>
        <v>51</v>
      </c>
      <c r="E504" s="121">
        <v>0</v>
      </c>
      <c r="F504" s="121">
        <v>4</v>
      </c>
      <c r="G504" s="121">
        <v>47</v>
      </c>
      <c r="H504" s="121">
        <v>0</v>
      </c>
      <c r="I504" s="121">
        <v>0</v>
      </c>
      <c r="J504" s="121">
        <v>0</v>
      </c>
      <c r="K504" s="121">
        <v>0</v>
      </c>
      <c r="L504" s="121">
        <v>0</v>
      </c>
      <c r="M504" s="123">
        <v>0</v>
      </c>
      <c r="N504" s="113"/>
      <c r="O504" s="113"/>
    </row>
    <row r="505" spans="2:15" s="44" customFormat="1" ht="45" x14ac:dyDescent="0.25">
      <c r="B505" s="74" t="s">
        <v>515</v>
      </c>
      <c r="C505" s="93" t="s">
        <v>288</v>
      </c>
      <c r="D505" s="2">
        <f t="shared" si="51"/>
        <v>65</v>
      </c>
      <c r="E505" s="124">
        <f t="shared" ref="E505:M505" si="53">SUM(E506:E509)</f>
        <v>11</v>
      </c>
      <c r="F505" s="124">
        <v>4</v>
      </c>
      <c r="G505" s="124">
        <v>47</v>
      </c>
      <c r="H505" s="124">
        <f t="shared" si="53"/>
        <v>0</v>
      </c>
      <c r="I505" s="124">
        <f t="shared" si="53"/>
        <v>3</v>
      </c>
      <c r="J505" s="124">
        <f t="shared" si="53"/>
        <v>0</v>
      </c>
      <c r="K505" s="124">
        <f t="shared" si="53"/>
        <v>0</v>
      </c>
      <c r="L505" s="124">
        <f t="shared" si="53"/>
        <v>0</v>
      </c>
      <c r="M505" s="124">
        <f t="shared" si="53"/>
        <v>1</v>
      </c>
      <c r="N505" s="153" t="str">
        <f>IF((D505=D$11)*AND(E505=E$11)*AND(F505=F$11)*AND(G505=G$11)*AND(H505=H$11)*AND(I505=I$11)*AND(J505=J$11)*AND(K505=K$11)*AND(L505=L$11)*AND(M505=M$11),"Выполнено","ПРОВЕРИТЬ (во всех муниципальных образованиях должен быть урегулирован статус глав)")</f>
        <v>Выполнено</v>
      </c>
      <c r="O505" s="157" t="str">
        <f>IF(((D505=0)),"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6" spans="2:15" s="44" customFormat="1" ht="30" x14ac:dyDescent="0.25">
      <c r="B506" s="83" t="s">
        <v>526</v>
      </c>
      <c r="C506" s="93" t="s">
        <v>290</v>
      </c>
      <c r="D506" s="2">
        <f t="shared" si="51"/>
        <v>0</v>
      </c>
      <c r="E506" s="121">
        <v>0</v>
      </c>
      <c r="F506" s="121">
        <v>0</v>
      </c>
      <c r="G506" s="121">
        <v>0</v>
      </c>
      <c r="H506" s="121">
        <v>0</v>
      </c>
      <c r="I506" s="121">
        <v>0</v>
      </c>
      <c r="J506" s="121">
        <v>0</v>
      </c>
      <c r="K506" s="121">
        <v>0</v>
      </c>
      <c r="L506" s="121">
        <v>0</v>
      </c>
      <c r="M506" s="123">
        <v>0</v>
      </c>
      <c r="N506" s="113"/>
      <c r="O506" s="113"/>
    </row>
    <row r="507" spans="2:15" s="44" customFormat="1" x14ac:dyDescent="0.25">
      <c r="B507" s="83" t="s">
        <v>527</v>
      </c>
      <c r="C507" s="93" t="s">
        <v>289</v>
      </c>
      <c r="D507" s="2">
        <f t="shared" si="51"/>
        <v>0</v>
      </c>
      <c r="E507" s="121">
        <v>0</v>
      </c>
      <c r="F507" s="121">
        <v>0</v>
      </c>
      <c r="G507" s="121">
        <v>0</v>
      </c>
      <c r="H507" s="121">
        <v>0</v>
      </c>
      <c r="I507" s="121">
        <v>0</v>
      </c>
      <c r="J507" s="121">
        <v>0</v>
      </c>
      <c r="K507" s="121">
        <v>0</v>
      </c>
      <c r="L507" s="121">
        <v>0</v>
      </c>
      <c r="M507" s="123">
        <v>0</v>
      </c>
      <c r="N507" s="113"/>
      <c r="O507" s="113"/>
    </row>
    <row r="508" spans="2:15" s="44" customFormat="1" ht="45" x14ac:dyDescent="0.25">
      <c r="B508" s="83" t="s">
        <v>528</v>
      </c>
      <c r="C508" s="93" t="s">
        <v>291</v>
      </c>
      <c r="D508" s="2">
        <f t="shared" si="51"/>
        <v>0</v>
      </c>
      <c r="E508" s="146"/>
      <c r="F508" s="146"/>
      <c r="G508" s="121">
        <v>0</v>
      </c>
      <c r="H508" s="146"/>
      <c r="I508" s="146"/>
      <c r="J508" s="146"/>
      <c r="K508" s="146"/>
      <c r="L508" s="121">
        <v>0</v>
      </c>
      <c r="M508" s="146">
        <v>0</v>
      </c>
      <c r="N508" s="113"/>
      <c r="O508" s="113"/>
    </row>
    <row r="509" spans="2:15" s="44" customFormat="1" ht="45" x14ac:dyDescent="0.25">
      <c r="B509" s="83" t="s">
        <v>529</v>
      </c>
      <c r="C509" s="91" t="s">
        <v>376</v>
      </c>
      <c r="D509" s="2">
        <f t="shared" si="51"/>
        <v>65</v>
      </c>
      <c r="E509" s="121">
        <v>11</v>
      </c>
      <c r="F509" s="121">
        <v>4</v>
      </c>
      <c r="G509" s="121">
        <v>47</v>
      </c>
      <c r="H509" s="121">
        <v>0</v>
      </c>
      <c r="I509" s="121">
        <v>3</v>
      </c>
      <c r="J509" s="121">
        <v>0</v>
      </c>
      <c r="K509" s="121">
        <v>0</v>
      </c>
      <c r="L509" s="121">
        <v>0</v>
      </c>
      <c r="M509" s="123">
        <v>1</v>
      </c>
      <c r="N509" s="113"/>
      <c r="O509" s="113"/>
    </row>
    <row r="510" spans="2:15" s="44" customFormat="1" ht="105" x14ac:dyDescent="0.25">
      <c r="B510" s="83" t="s">
        <v>516</v>
      </c>
      <c r="C510" s="284" t="s">
        <v>1007</v>
      </c>
      <c r="D510" s="2">
        <f t="shared" si="51"/>
        <v>0</v>
      </c>
      <c r="E510" s="121">
        <v>0</v>
      </c>
      <c r="F510" s="121">
        <v>0</v>
      </c>
      <c r="G510" s="121">
        <v>0</v>
      </c>
      <c r="H510" s="121">
        <v>0</v>
      </c>
      <c r="I510" s="121">
        <v>0</v>
      </c>
      <c r="J510" s="121">
        <v>0</v>
      </c>
      <c r="K510" s="121">
        <v>0</v>
      </c>
      <c r="L510" s="121">
        <v>0</v>
      </c>
      <c r="M510" s="123">
        <v>0</v>
      </c>
      <c r="N510" s="153" t="str">
        <f>IF((D510&lt;=D$11)*AND(E510&lt;=E$11)*AND(F510&lt;=F$11)*AND(G510&lt;=G$11)*AND(H510&lt;=H$11)*AND(I510&lt;=I$11)*AND(J510&lt;=J$11)*AND(K510&lt;=K$11)*AND(L510&lt;=L$11)*AND(M510&lt;=M$11),"Выполнено","ПРОВЕРИТЬ (таких муниципальных образований не может быть больше их общего числа)")</f>
        <v>Выполнено</v>
      </c>
      <c r="O510" s="157" t="str">
        <f>IF(((D510=0)),"   ","Нужно заполнить пункт 39 текстовой части - о муниципалитетах, соответствующих критериях, установленных законом субъекта Российской Федерации согласно решению КС РФ № 30-П")</f>
        <v xml:space="preserve">   </v>
      </c>
    </row>
    <row r="511" spans="2:15" s="44" customFormat="1" ht="60" x14ac:dyDescent="0.25">
      <c r="B511" s="55" t="s">
        <v>517</v>
      </c>
      <c r="C511" s="73" t="s">
        <v>1606</v>
      </c>
      <c r="D511" s="2">
        <f t="shared" si="51"/>
        <v>65</v>
      </c>
      <c r="E511" s="124">
        <f t="shared" ref="E511:M511" si="54">SUM(E512:E520)</f>
        <v>11</v>
      </c>
      <c r="F511" s="124">
        <f t="shared" si="54"/>
        <v>4</v>
      </c>
      <c r="G511" s="124">
        <f t="shared" si="54"/>
        <v>47</v>
      </c>
      <c r="H511" s="124">
        <f t="shared" si="54"/>
        <v>0</v>
      </c>
      <c r="I511" s="124">
        <f t="shared" si="54"/>
        <v>3</v>
      </c>
      <c r="J511" s="124">
        <f t="shared" si="54"/>
        <v>0</v>
      </c>
      <c r="K511" s="124">
        <f t="shared" si="54"/>
        <v>0</v>
      </c>
      <c r="L511" s="124">
        <f t="shared" si="54"/>
        <v>0</v>
      </c>
      <c r="M511" s="124">
        <f t="shared" si="54"/>
        <v>1</v>
      </c>
      <c r="N511" s="153" t="str">
        <f>IF((D511=D172)*AND(E511=E172)*AND(F511=F172)*AND(G511=G172)*AND(H511=H172)*AND(I511=I172)*AND(J511=J172)*AND(K511=K172)*AND(L511=L172)*AND(M511=M172),"Выполнено","ПРОВЕРИТЬ (в уставах всех муниципальных образованиях должен быть урегулирован способ избрания глав)")</f>
        <v>Выполнено</v>
      </c>
      <c r="O511" s="157" t="str">
        <f>IF(((D511=0)),"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12" spans="2:15" s="44" customFormat="1" ht="30" x14ac:dyDescent="0.25">
      <c r="B512" s="55" t="s">
        <v>531</v>
      </c>
      <c r="C512" s="73" t="s">
        <v>293</v>
      </c>
      <c r="D512" s="2">
        <f t="shared" si="51"/>
        <v>0</v>
      </c>
      <c r="E512" s="121">
        <v>0</v>
      </c>
      <c r="F512" s="121">
        <v>0</v>
      </c>
      <c r="G512" s="121">
        <v>0</v>
      </c>
      <c r="H512" s="121">
        <v>0</v>
      </c>
      <c r="I512" s="121">
        <v>0</v>
      </c>
      <c r="J512" s="121">
        <v>0</v>
      </c>
      <c r="K512" s="121">
        <v>0</v>
      </c>
      <c r="L512" s="121">
        <v>0</v>
      </c>
      <c r="M512" s="123">
        <v>0</v>
      </c>
      <c r="N512" s="113"/>
      <c r="O512" s="157" t="str">
        <f>IF(((D512=0)),"   ","Нужно заполнить пункт 40 текстовой части - о главах, избранных на выборах и исполняющих обязанности председателей")</f>
        <v xml:space="preserve">   </v>
      </c>
    </row>
    <row r="513" spans="2:15" s="44" customFormat="1" ht="30" x14ac:dyDescent="0.25">
      <c r="B513" s="55" t="s">
        <v>532</v>
      </c>
      <c r="C513" s="73" t="s">
        <v>294</v>
      </c>
      <c r="D513" s="2">
        <f t="shared" si="51"/>
        <v>28</v>
      </c>
      <c r="E513" s="121">
        <v>0</v>
      </c>
      <c r="F513" s="121">
        <v>3</v>
      </c>
      <c r="G513" s="123">
        <v>25</v>
      </c>
      <c r="H513" s="121">
        <v>0</v>
      </c>
      <c r="I513" s="121">
        <v>0</v>
      </c>
      <c r="J513" s="121">
        <v>0</v>
      </c>
      <c r="K513" s="121">
        <v>0</v>
      </c>
      <c r="L513" s="121">
        <v>0</v>
      </c>
      <c r="M513" s="123">
        <v>0</v>
      </c>
      <c r="N513" s="113"/>
      <c r="O513" s="113"/>
    </row>
    <row r="514" spans="2:15" s="44" customFormat="1" ht="45" x14ac:dyDescent="0.25">
      <c r="B514" s="55" t="s">
        <v>533</v>
      </c>
      <c r="C514" s="73" t="s">
        <v>295</v>
      </c>
      <c r="D514" s="2">
        <f t="shared" si="51"/>
        <v>7</v>
      </c>
      <c r="E514" s="142"/>
      <c r="F514" s="143"/>
      <c r="G514" s="123">
        <v>7</v>
      </c>
      <c r="H514" s="122"/>
      <c r="I514" s="122"/>
      <c r="J514" s="122"/>
      <c r="K514" s="143"/>
      <c r="L514" s="121">
        <v>0</v>
      </c>
      <c r="M514" s="124"/>
      <c r="N514" s="113"/>
      <c r="O514" s="113"/>
    </row>
    <row r="515" spans="2:15" s="44" customFormat="1" ht="30" x14ac:dyDescent="0.25">
      <c r="B515" s="55" t="s">
        <v>534</v>
      </c>
      <c r="C515" s="73" t="s">
        <v>296</v>
      </c>
      <c r="D515" s="2">
        <f t="shared" si="51"/>
        <v>10</v>
      </c>
      <c r="E515" s="121">
        <v>0</v>
      </c>
      <c r="F515" s="121">
        <v>1</v>
      </c>
      <c r="G515" s="123">
        <v>9</v>
      </c>
      <c r="H515" s="121">
        <v>0</v>
      </c>
      <c r="I515" s="121">
        <v>0</v>
      </c>
      <c r="J515" s="121">
        <v>0</v>
      </c>
      <c r="K515" s="121">
        <v>0</v>
      </c>
      <c r="L515" s="121">
        <v>0</v>
      </c>
      <c r="M515" s="123">
        <v>0</v>
      </c>
      <c r="N515" s="113"/>
      <c r="O515" s="113"/>
    </row>
    <row r="516" spans="2:15" s="44" customFormat="1" ht="30" x14ac:dyDescent="0.25">
      <c r="B516" s="55" t="s">
        <v>535</v>
      </c>
      <c r="C516" s="73" t="s">
        <v>297</v>
      </c>
      <c r="D516" s="2">
        <f t="shared" si="51"/>
        <v>0</v>
      </c>
      <c r="E516" s="121">
        <v>0</v>
      </c>
      <c r="F516" s="121">
        <v>0</v>
      </c>
      <c r="G516" s="121">
        <v>0</v>
      </c>
      <c r="H516" s="121">
        <v>0</v>
      </c>
      <c r="I516" s="121">
        <v>0</v>
      </c>
      <c r="J516" s="121">
        <v>0</v>
      </c>
      <c r="K516" s="121">
        <v>0</v>
      </c>
      <c r="L516" s="121">
        <v>0</v>
      </c>
      <c r="M516" s="123">
        <v>0</v>
      </c>
      <c r="N516" s="113"/>
      <c r="O516" s="157" t="str">
        <f>IF(((D516=0)),"   ","Нужно заполнить пункт 40 текстовой части - о главах, избранных из состава депутатов и возглавляющих местные администрации")</f>
        <v xml:space="preserve">   </v>
      </c>
    </row>
    <row r="517" spans="2:15" s="44" customFormat="1" ht="45" x14ac:dyDescent="0.25">
      <c r="B517" s="55" t="s">
        <v>536</v>
      </c>
      <c r="C517" s="73" t="s">
        <v>298</v>
      </c>
      <c r="D517" s="2">
        <f t="shared" si="51"/>
        <v>5</v>
      </c>
      <c r="E517" s="142"/>
      <c r="F517" s="143"/>
      <c r="G517" s="123">
        <v>5</v>
      </c>
      <c r="H517" s="142"/>
      <c r="I517" s="122"/>
      <c r="J517" s="122"/>
      <c r="K517" s="143"/>
      <c r="L517" s="121">
        <v>0</v>
      </c>
      <c r="M517" s="124"/>
      <c r="N517" s="113"/>
      <c r="O517" s="113"/>
    </row>
    <row r="518" spans="2:15" s="44" customFormat="1" ht="30" x14ac:dyDescent="0.25">
      <c r="B518" s="55" t="s">
        <v>537</v>
      </c>
      <c r="C518" s="73" t="s">
        <v>299</v>
      </c>
      <c r="D518" s="2">
        <f t="shared" si="51"/>
        <v>15</v>
      </c>
      <c r="E518" s="121">
        <v>11</v>
      </c>
      <c r="F518" s="121"/>
      <c r="G518" s="123">
        <v>1</v>
      </c>
      <c r="H518" s="121">
        <v>0</v>
      </c>
      <c r="I518" s="121">
        <v>3</v>
      </c>
      <c r="J518" s="121">
        <v>0</v>
      </c>
      <c r="K518" s="121">
        <v>0</v>
      </c>
      <c r="L518" s="121">
        <v>0</v>
      </c>
      <c r="M518" s="123">
        <v>1</v>
      </c>
      <c r="N518" s="113"/>
      <c r="O518" s="113"/>
    </row>
    <row r="519" spans="2:15" s="44" customFormat="1" ht="45" x14ac:dyDescent="0.25">
      <c r="B519" s="55" t="s">
        <v>530</v>
      </c>
      <c r="C519" s="73" t="s">
        <v>300</v>
      </c>
      <c r="D519" s="2">
        <f t="shared" si="51"/>
        <v>0</v>
      </c>
      <c r="E519" s="142"/>
      <c r="F519" s="143"/>
      <c r="G519" s="121">
        <v>0</v>
      </c>
      <c r="H519" s="142"/>
      <c r="I519" s="122"/>
      <c r="J519" s="122"/>
      <c r="K519" s="143"/>
      <c r="L519" s="121">
        <v>0</v>
      </c>
      <c r="M519" s="124"/>
      <c r="N519" s="113"/>
      <c r="O519" s="157" t="str">
        <f>IF(((D519=0)),"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20" spans="2:15" s="44" customFormat="1" ht="30" x14ac:dyDescent="0.25">
      <c r="B520" s="55" t="s">
        <v>518</v>
      </c>
      <c r="C520" s="73" t="s">
        <v>292</v>
      </c>
      <c r="D520" s="2">
        <f t="shared" si="51"/>
        <v>0</v>
      </c>
      <c r="E520" s="124"/>
      <c r="F520" s="121">
        <v>0</v>
      </c>
      <c r="G520" s="121">
        <v>0</v>
      </c>
      <c r="H520" s="142"/>
      <c r="I520" s="122"/>
      <c r="J520" s="122"/>
      <c r="K520" s="122"/>
      <c r="L520" s="122"/>
      <c r="M520" s="143"/>
      <c r="N520" s="157" t="str">
        <f>IF((F520=F394)*AND(G520=G394),"Выполнено","ПРОВЕРИТЬ (несовпадение по числам поселений, где полномочия представительного органа должен осуществлять сход граждан)")</f>
        <v>Выполнено</v>
      </c>
      <c r="O520" s="157" t="str">
        <f>IF(((D520=0)),"   ","Нужно заполнить пункт 41 текстовой части - о главах, избранных на сходах")</f>
        <v xml:space="preserve">   </v>
      </c>
    </row>
    <row r="521" spans="2:15" ht="45" x14ac:dyDescent="0.25">
      <c r="B521" s="55" t="s">
        <v>684</v>
      </c>
      <c r="C521" s="73" t="s">
        <v>161</v>
      </c>
      <c r="D521" s="2">
        <f t="shared" si="51"/>
        <v>65</v>
      </c>
      <c r="E521" s="124">
        <f>SUM(E522:E530)</f>
        <v>11</v>
      </c>
      <c r="F521" s="124">
        <f t="shared" ref="F521:M521" si="55">SUM(F522:F530)</f>
        <v>5</v>
      </c>
      <c r="G521" s="124">
        <f t="shared" si="55"/>
        <v>46</v>
      </c>
      <c r="H521" s="124">
        <f>SUM(H522:H530)</f>
        <v>0</v>
      </c>
      <c r="I521" s="124">
        <f>SUM(I522:I530)</f>
        <v>3</v>
      </c>
      <c r="J521" s="124">
        <f t="shared" si="55"/>
        <v>0</v>
      </c>
      <c r="K521" s="124">
        <f t="shared" si="55"/>
        <v>0</v>
      </c>
      <c r="L521" s="124">
        <f t="shared" si="55"/>
        <v>0</v>
      </c>
      <c r="M521" s="124">
        <f t="shared" si="55"/>
        <v>1</v>
      </c>
      <c r="N521" s="113"/>
      <c r="O521" s="157" t="str">
        <f>IF(((D521=0)),"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22" spans="2:15" ht="30" x14ac:dyDescent="0.25">
      <c r="B522" s="55" t="s">
        <v>683</v>
      </c>
      <c r="C522" s="73" t="s">
        <v>141</v>
      </c>
      <c r="D522" s="2">
        <f t="shared" si="51"/>
        <v>0</v>
      </c>
      <c r="E522" s="121">
        <v>0</v>
      </c>
      <c r="F522" s="121">
        <v>0</v>
      </c>
      <c r="G522" s="121">
        <v>0</v>
      </c>
      <c r="H522" s="121">
        <v>0</v>
      </c>
      <c r="I522" s="121">
        <v>0</v>
      </c>
      <c r="J522" s="121">
        <v>0</v>
      </c>
      <c r="K522" s="121">
        <v>0</v>
      </c>
      <c r="L522" s="121">
        <v>0</v>
      </c>
      <c r="M522" s="123">
        <v>0</v>
      </c>
      <c r="N522" s="113"/>
      <c r="O522" s="157" t="str">
        <f>IF(((D522=0)),"   ","Нужно заполнить пункт 40 текстовой части - о главах, избранных на выборах и исполняющих обязанности председателей")</f>
        <v xml:space="preserve">   </v>
      </c>
    </row>
    <row r="523" spans="2:15" ht="30" x14ac:dyDescent="0.25">
      <c r="B523" s="55" t="s">
        <v>682</v>
      </c>
      <c r="C523" s="73" t="s">
        <v>142</v>
      </c>
      <c r="D523" s="2">
        <f t="shared" si="51"/>
        <v>26</v>
      </c>
      <c r="E523" s="121">
        <v>0</v>
      </c>
      <c r="F523" s="121">
        <v>3</v>
      </c>
      <c r="G523" s="123">
        <v>23</v>
      </c>
      <c r="H523" s="121">
        <v>0</v>
      </c>
      <c r="I523" s="121">
        <v>0</v>
      </c>
      <c r="J523" s="121">
        <v>0</v>
      </c>
      <c r="K523" s="121">
        <v>0</v>
      </c>
      <c r="L523" s="121">
        <v>0</v>
      </c>
      <c r="M523" s="123">
        <v>0</v>
      </c>
      <c r="N523" s="113"/>
      <c r="O523" s="113"/>
    </row>
    <row r="524" spans="2:15" ht="45" x14ac:dyDescent="0.25">
      <c r="B524" s="55" t="s">
        <v>681</v>
      </c>
      <c r="C524" s="73" t="s">
        <v>143</v>
      </c>
      <c r="D524" s="2">
        <f t="shared" si="51"/>
        <v>9</v>
      </c>
      <c r="E524" s="142">
        <v>0</v>
      </c>
      <c r="F524" s="143">
        <v>0</v>
      </c>
      <c r="G524" s="123">
        <v>9</v>
      </c>
      <c r="H524" s="142">
        <v>0</v>
      </c>
      <c r="I524" s="122">
        <v>0</v>
      </c>
      <c r="J524" s="122">
        <v>0</v>
      </c>
      <c r="K524" s="143">
        <v>0</v>
      </c>
      <c r="L524" s="121">
        <v>0</v>
      </c>
      <c r="M524" s="124">
        <v>0</v>
      </c>
      <c r="N524" s="113"/>
      <c r="O524" s="113"/>
    </row>
    <row r="525" spans="2:15" ht="30" x14ac:dyDescent="0.25">
      <c r="B525" s="55" t="s">
        <v>680</v>
      </c>
      <c r="C525" s="73" t="s">
        <v>155</v>
      </c>
      <c r="D525" s="2">
        <f t="shared" si="51"/>
        <v>12</v>
      </c>
      <c r="E525" s="121">
        <v>1</v>
      </c>
      <c r="F525" s="121">
        <v>2</v>
      </c>
      <c r="G525" s="123">
        <v>8</v>
      </c>
      <c r="H525" s="121">
        <v>0</v>
      </c>
      <c r="I525" s="121">
        <v>1</v>
      </c>
      <c r="J525" s="121">
        <v>0</v>
      </c>
      <c r="K525" s="121">
        <v>0</v>
      </c>
      <c r="L525" s="121">
        <v>0</v>
      </c>
      <c r="M525" s="123">
        <v>0</v>
      </c>
      <c r="N525" s="113"/>
      <c r="O525" s="113"/>
    </row>
    <row r="526" spans="2:15" ht="30" x14ac:dyDescent="0.25">
      <c r="B526" s="55" t="s">
        <v>679</v>
      </c>
      <c r="C526" s="73" t="s">
        <v>156</v>
      </c>
      <c r="D526" s="2">
        <f t="shared" si="51"/>
        <v>0</v>
      </c>
      <c r="E526" s="121">
        <v>0</v>
      </c>
      <c r="F526" s="121">
        <v>0</v>
      </c>
      <c r="G526" s="121">
        <v>0</v>
      </c>
      <c r="H526" s="121">
        <v>0</v>
      </c>
      <c r="I526" s="121">
        <v>0</v>
      </c>
      <c r="J526" s="121">
        <v>0</v>
      </c>
      <c r="K526" s="121">
        <v>0</v>
      </c>
      <c r="L526" s="121">
        <v>0</v>
      </c>
      <c r="M526" s="123">
        <v>0</v>
      </c>
      <c r="N526" s="113"/>
      <c r="O526" s="157" t="str">
        <f>IF(((D526=0)),"   ","Нужно заполнить пункт 40 текстовой части - о главах, избранных из состава депутатов и возглавляющих местные администрации")</f>
        <v xml:space="preserve">   </v>
      </c>
    </row>
    <row r="527" spans="2:15" ht="45" x14ac:dyDescent="0.25">
      <c r="B527" s="55" t="s">
        <v>678</v>
      </c>
      <c r="C527" s="73" t="s">
        <v>157</v>
      </c>
      <c r="D527" s="2">
        <f t="shared" si="51"/>
        <v>6</v>
      </c>
      <c r="E527" s="142"/>
      <c r="F527" s="143"/>
      <c r="G527" s="123">
        <v>6</v>
      </c>
      <c r="H527" s="142"/>
      <c r="I527" s="122"/>
      <c r="J527" s="122"/>
      <c r="K527" s="143"/>
      <c r="L527" s="121">
        <v>0</v>
      </c>
      <c r="M527" s="124"/>
      <c r="N527" s="113"/>
      <c r="O527" s="113"/>
    </row>
    <row r="528" spans="2:15" ht="30" x14ac:dyDescent="0.25">
      <c r="B528" s="55" t="s">
        <v>677</v>
      </c>
      <c r="C528" s="73" t="s">
        <v>158</v>
      </c>
      <c r="D528" s="2">
        <f t="shared" si="51"/>
        <v>12</v>
      </c>
      <c r="E528" s="121">
        <v>10</v>
      </c>
      <c r="F528" s="121">
        <v>0</v>
      </c>
      <c r="G528" s="123">
        <v>0</v>
      </c>
      <c r="H528" s="121">
        <v>0</v>
      </c>
      <c r="I528" s="121">
        <v>2</v>
      </c>
      <c r="J528" s="121">
        <v>0</v>
      </c>
      <c r="K528" s="121">
        <v>0</v>
      </c>
      <c r="L528" s="121">
        <v>0</v>
      </c>
      <c r="M528" s="123">
        <v>1</v>
      </c>
      <c r="N528" s="113"/>
      <c r="O528" s="113"/>
    </row>
    <row r="529" spans="2:15" ht="45" x14ac:dyDescent="0.25">
      <c r="B529" s="55" t="s">
        <v>676</v>
      </c>
      <c r="C529" s="73" t="s">
        <v>159</v>
      </c>
      <c r="D529" s="2">
        <f t="shared" si="51"/>
        <v>0</v>
      </c>
      <c r="E529" s="142"/>
      <c r="F529" s="143"/>
      <c r="G529" s="121">
        <v>0</v>
      </c>
      <c r="H529" s="142"/>
      <c r="I529" s="122"/>
      <c r="J529" s="122"/>
      <c r="K529" s="143"/>
      <c r="L529" s="121">
        <v>0</v>
      </c>
      <c r="M529" s="124"/>
      <c r="N529" s="113"/>
      <c r="O529" s="157" t="str">
        <f>IF(((D529=0)),"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30" spans="2:15" ht="30" x14ac:dyDescent="0.25">
      <c r="B530" s="55" t="s">
        <v>538</v>
      </c>
      <c r="C530" s="73" t="s">
        <v>160</v>
      </c>
      <c r="D530" s="2">
        <f t="shared" si="51"/>
        <v>0</v>
      </c>
      <c r="E530" s="124">
        <v>0</v>
      </c>
      <c r="F530" s="121">
        <v>0</v>
      </c>
      <c r="G530" s="121">
        <v>0</v>
      </c>
      <c r="H530" s="152">
        <v>0</v>
      </c>
      <c r="I530" s="142"/>
      <c r="J530" s="122"/>
      <c r="K530" s="122"/>
      <c r="L530" s="122"/>
      <c r="M530" s="143"/>
      <c r="N530" s="113"/>
      <c r="O530" s="157" t="str">
        <f>IF(((D530=0)),"   ","Нужно заполнить пункт 41 текстовой части - о главах, избранных на сходах")</f>
        <v xml:space="preserve">   </v>
      </c>
    </row>
    <row r="531" spans="2:15" s="230" customFormat="1" ht="30" x14ac:dyDescent="0.25">
      <c r="B531" s="233" t="s">
        <v>1008</v>
      </c>
      <c r="C531" s="281" t="s">
        <v>1619</v>
      </c>
      <c r="D531" s="227">
        <f>SUM(E531:L531)</f>
        <v>65</v>
      </c>
      <c r="E531" s="124">
        <f>E532+E533+E534</f>
        <v>11</v>
      </c>
      <c r="F531" s="124">
        <f t="shared" ref="F531:M531" si="56">F532+F533+F534</f>
        <v>5</v>
      </c>
      <c r="G531" s="124">
        <f t="shared" si="56"/>
        <v>46</v>
      </c>
      <c r="H531" s="124">
        <f t="shared" si="56"/>
        <v>0</v>
      </c>
      <c r="I531" s="124">
        <f t="shared" si="56"/>
        <v>3</v>
      </c>
      <c r="J531" s="124">
        <f t="shared" si="56"/>
        <v>0</v>
      </c>
      <c r="K531" s="124">
        <f t="shared" si="56"/>
        <v>0</v>
      </c>
      <c r="L531" s="124">
        <f t="shared" si="56"/>
        <v>0</v>
      </c>
      <c r="M531" s="124">
        <f t="shared" si="56"/>
        <v>1</v>
      </c>
      <c r="N531" s="153" t="str">
        <f>IF((D531=D521)*AND(E531=E521)*AND(F531=F521)*AND(G531=G521)*AND(H531=H521)*AND(I531=I521)*AND(J531=J521)*AND(K531=K521)*AND(L531=L521)*AND(M531=M521),"Выполнено","ПРОВЕРИТЬ - по количеству действующих глав муниципальных образований)")</f>
        <v>Выполнено</v>
      </c>
      <c r="O531" s="238"/>
    </row>
    <row r="532" spans="2:15" s="230" customFormat="1" x14ac:dyDescent="0.25">
      <c r="B532" s="233" t="s">
        <v>519</v>
      </c>
      <c r="C532" s="5" t="s">
        <v>1300</v>
      </c>
      <c r="D532" s="227">
        <f>SUM(E532:L532)</f>
        <v>32</v>
      </c>
      <c r="E532" s="123">
        <v>5</v>
      </c>
      <c r="F532" s="123">
        <v>3</v>
      </c>
      <c r="G532" s="123">
        <v>24</v>
      </c>
      <c r="H532" s="123">
        <v>0</v>
      </c>
      <c r="I532" s="123">
        <v>0</v>
      </c>
      <c r="J532" s="123">
        <v>0</v>
      </c>
      <c r="K532" s="123">
        <v>0</v>
      </c>
      <c r="L532" s="123">
        <v>0</v>
      </c>
      <c r="M532" s="123">
        <v>0</v>
      </c>
      <c r="N532" s="237"/>
      <c r="O532" s="237"/>
    </row>
    <row r="533" spans="2:15" s="230" customFormat="1" x14ac:dyDescent="0.25">
      <c r="B533" s="233" t="s">
        <v>1009</v>
      </c>
      <c r="C533" s="5" t="s">
        <v>1301</v>
      </c>
      <c r="D533" s="227">
        <f>SUM(E533:L533)</f>
        <v>28</v>
      </c>
      <c r="E533" s="123">
        <v>4</v>
      </c>
      <c r="F533" s="123">
        <v>2</v>
      </c>
      <c r="G533" s="123">
        <v>20</v>
      </c>
      <c r="H533" s="123">
        <v>0</v>
      </c>
      <c r="I533" s="123">
        <v>2</v>
      </c>
      <c r="J533" s="123">
        <v>0</v>
      </c>
      <c r="K533" s="123">
        <v>0</v>
      </c>
      <c r="L533" s="123">
        <v>0</v>
      </c>
      <c r="M533" s="123">
        <v>0</v>
      </c>
      <c r="N533" s="237"/>
      <c r="O533" s="237"/>
    </row>
    <row r="534" spans="2:15" s="230" customFormat="1" x14ac:dyDescent="0.25">
      <c r="B534" s="233" t="s">
        <v>1010</v>
      </c>
      <c r="C534" s="5" t="s">
        <v>1302</v>
      </c>
      <c r="D534" s="227">
        <f>SUM(E534:L534)</f>
        <v>5</v>
      </c>
      <c r="E534" s="123">
        <v>2</v>
      </c>
      <c r="F534" s="123">
        <v>0</v>
      </c>
      <c r="G534" s="123">
        <v>2</v>
      </c>
      <c r="H534" s="123">
        <v>0</v>
      </c>
      <c r="I534" s="123">
        <v>1</v>
      </c>
      <c r="J534" s="123">
        <v>0</v>
      </c>
      <c r="K534" s="123">
        <v>0</v>
      </c>
      <c r="L534" s="123">
        <v>0</v>
      </c>
      <c r="M534" s="123">
        <v>1</v>
      </c>
      <c r="N534" s="237"/>
      <c r="O534" s="237"/>
    </row>
    <row r="535" spans="2:15" s="48" customFormat="1" ht="45" x14ac:dyDescent="0.25">
      <c r="B535" s="47" t="s">
        <v>1303</v>
      </c>
      <c r="C535" s="281" t="s">
        <v>1623</v>
      </c>
      <c r="D535" s="2">
        <f t="shared" si="51"/>
        <v>34</v>
      </c>
      <c r="E535" s="124">
        <f>SUM(E536:E542)</f>
        <v>0</v>
      </c>
      <c r="F535" s="124">
        <f t="shared" ref="F535:M535" si="57">SUM(F536:F542)</f>
        <v>2</v>
      </c>
      <c r="G535" s="124">
        <f t="shared" si="57"/>
        <v>32</v>
      </c>
      <c r="H535" s="124">
        <f t="shared" si="57"/>
        <v>0</v>
      </c>
      <c r="I535" s="124">
        <f t="shared" si="57"/>
        <v>0</v>
      </c>
      <c r="J535" s="124">
        <f t="shared" si="57"/>
        <v>0</v>
      </c>
      <c r="K535" s="124">
        <f t="shared" si="57"/>
        <v>0</v>
      </c>
      <c r="L535" s="124">
        <f t="shared" si="57"/>
        <v>0</v>
      </c>
      <c r="M535" s="124">
        <f t="shared" si="57"/>
        <v>0</v>
      </c>
      <c r="N535" s="153" t="str">
        <f>IF((D535=D522+D523+D524)*AND(E535=E522+E523+E524)*AND(F535=F522+F523+F524)*AND(G535=G522+G523+G524)*AND(H535=H522+H523+H524)*AND(I535=I522+I523+I524)*AND(J535=J522+J523+J524)*AND(K535=K522+K523+K524)*AND(L535=L522+L523+L524)*AND(M535=M522+M523+M524),"Выполнено","ПРОВЕРИТЬ (Общее число глав, избранных на прямых выборах")</f>
        <v>ПРОВЕРИТЬ (Общее число глав, избранных на прямых выборах</v>
      </c>
      <c r="O535" s="111"/>
    </row>
    <row r="536" spans="2:15" s="48" customFormat="1" x14ac:dyDescent="0.25">
      <c r="B536" s="47" t="s">
        <v>520</v>
      </c>
      <c r="C536" s="4" t="s">
        <v>1526</v>
      </c>
      <c r="D536" s="2">
        <f t="shared" si="51"/>
        <v>28</v>
      </c>
      <c r="E536" s="123">
        <v>0</v>
      </c>
      <c r="F536" s="123">
        <v>2</v>
      </c>
      <c r="G536" s="123">
        <v>26</v>
      </c>
      <c r="H536" s="123">
        <v>0</v>
      </c>
      <c r="I536" s="123">
        <v>0</v>
      </c>
      <c r="J536" s="123">
        <v>0</v>
      </c>
      <c r="K536" s="123">
        <v>0</v>
      </c>
      <c r="L536" s="123">
        <v>0</v>
      </c>
      <c r="M536" s="123">
        <v>0</v>
      </c>
      <c r="N536" s="111"/>
      <c r="O536" s="111"/>
    </row>
    <row r="537" spans="2:15" s="48" customFormat="1" x14ac:dyDescent="0.25">
      <c r="B537" s="47" t="s">
        <v>1304</v>
      </c>
      <c r="C537" s="4" t="s">
        <v>1527</v>
      </c>
      <c r="D537" s="2">
        <f t="shared" si="51"/>
        <v>0</v>
      </c>
      <c r="E537" s="123">
        <v>0</v>
      </c>
      <c r="F537" s="123">
        <v>0</v>
      </c>
      <c r="G537" s="123">
        <v>0</v>
      </c>
      <c r="H537" s="123">
        <v>0</v>
      </c>
      <c r="I537" s="123">
        <v>0</v>
      </c>
      <c r="J537" s="123">
        <v>0</v>
      </c>
      <c r="K537" s="123">
        <v>0</v>
      </c>
      <c r="L537" s="123">
        <v>0</v>
      </c>
      <c r="M537" s="123">
        <v>0</v>
      </c>
      <c r="N537" s="111"/>
      <c r="O537" s="111"/>
    </row>
    <row r="538" spans="2:15" s="48" customFormat="1" x14ac:dyDescent="0.25">
      <c r="B538" s="47" t="s">
        <v>1305</v>
      </c>
      <c r="C538" s="4" t="s">
        <v>1528</v>
      </c>
      <c r="D538" s="2">
        <f t="shared" si="51"/>
        <v>0</v>
      </c>
      <c r="E538" s="123">
        <v>0</v>
      </c>
      <c r="F538" s="123">
        <v>0</v>
      </c>
      <c r="G538" s="123">
        <v>0</v>
      </c>
      <c r="H538" s="123">
        <v>0</v>
      </c>
      <c r="I538" s="123">
        <v>0</v>
      </c>
      <c r="J538" s="123">
        <v>0</v>
      </c>
      <c r="K538" s="123">
        <v>0</v>
      </c>
      <c r="L538" s="123">
        <v>0</v>
      </c>
      <c r="M538" s="123">
        <v>0</v>
      </c>
      <c r="N538" s="111"/>
      <c r="O538" s="111"/>
    </row>
    <row r="539" spans="2:15" s="48" customFormat="1" x14ac:dyDescent="0.25">
      <c r="B539" s="47" t="s">
        <v>1306</v>
      </c>
      <c r="C539" s="4" t="s">
        <v>1529</v>
      </c>
      <c r="D539" s="2">
        <f t="shared" si="51"/>
        <v>0</v>
      </c>
      <c r="E539" s="123">
        <v>0</v>
      </c>
      <c r="F539" s="123">
        <v>0</v>
      </c>
      <c r="G539" s="123">
        <v>0</v>
      </c>
      <c r="H539" s="123">
        <v>0</v>
      </c>
      <c r="I539" s="123">
        <v>0</v>
      </c>
      <c r="J539" s="123">
        <v>0</v>
      </c>
      <c r="K539" s="123"/>
      <c r="L539" s="123">
        <v>0</v>
      </c>
      <c r="M539" s="123">
        <v>0</v>
      </c>
      <c r="N539" s="111"/>
      <c r="O539" s="111"/>
    </row>
    <row r="540" spans="2:15" s="48" customFormat="1" x14ac:dyDescent="0.25">
      <c r="B540" s="55" t="s">
        <v>1307</v>
      </c>
      <c r="C540" s="73" t="s">
        <v>1530</v>
      </c>
      <c r="D540" s="2">
        <f t="shared" si="51"/>
        <v>0</v>
      </c>
      <c r="E540" s="121">
        <v>0</v>
      </c>
      <c r="F540" s="121">
        <v>0</v>
      </c>
      <c r="G540" s="121">
        <v>0</v>
      </c>
      <c r="H540" s="121">
        <v>0</v>
      </c>
      <c r="I540" s="121">
        <v>0</v>
      </c>
      <c r="J540" s="121">
        <v>0</v>
      </c>
      <c r="K540" s="121">
        <v>0</v>
      </c>
      <c r="L540" s="121">
        <v>0</v>
      </c>
      <c r="M540" s="123">
        <v>0</v>
      </c>
      <c r="N540" s="111"/>
      <c r="O540" s="157" t="str">
        <f>IF(((D540=0)),"   ","Нужно заполнить пункт 42 текстовой части - о политическом представительстве малых партий")</f>
        <v xml:space="preserve">   </v>
      </c>
    </row>
    <row r="541" spans="2:15" s="48" customFormat="1" ht="45" x14ac:dyDescent="0.25">
      <c r="B541" s="55" t="s">
        <v>1308</v>
      </c>
      <c r="C541" s="73" t="s">
        <v>1058</v>
      </c>
      <c r="D541" s="2">
        <f t="shared" si="51"/>
        <v>0</v>
      </c>
      <c r="E541" s="121">
        <v>0</v>
      </c>
      <c r="F541" s="121">
        <v>0</v>
      </c>
      <c r="G541" s="121">
        <v>0</v>
      </c>
      <c r="H541" s="121">
        <v>0</v>
      </c>
      <c r="I541" s="121">
        <v>0</v>
      </c>
      <c r="J541" s="121">
        <v>0</v>
      </c>
      <c r="K541" s="121">
        <v>0</v>
      </c>
      <c r="L541" s="121">
        <v>0</v>
      </c>
      <c r="M541" s="123">
        <v>0</v>
      </c>
      <c r="N541" s="111"/>
      <c r="O541" s="157" t="str">
        <f>IF(((D541=0)),"   ","Нужно заполнить пункт 42 текстовой части - о политическом представительстве малых партий")</f>
        <v xml:space="preserve">   </v>
      </c>
    </row>
    <row r="542" spans="2:15" s="48" customFormat="1" x14ac:dyDescent="0.25">
      <c r="B542" s="47" t="s">
        <v>1309</v>
      </c>
      <c r="C542" s="4" t="s">
        <v>989</v>
      </c>
      <c r="D542" s="2">
        <f t="shared" si="51"/>
        <v>6</v>
      </c>
      <c r="E542" s="123">
        <v>0</v>
      </c>
      <c r="F542" s="123">
        <v>0</v>
      </c>
      <c r="G542" s="123">
        <v>6</v>
      </c>
      <c r="H542" s="123">
        <v>0</v>
      </c>
      <c r="I542" s="123">
        <v>0</v>
      </c>
      <c r="J542" s="123">
        <v>0</v>
      </c>
      <c r="K542" s="123">
        <v>0</v>
      </c>
      <c r="L542" s="123">
        <v>0</v>
      </c>
      <c r="M542" s="123">
        <v>0</v>
      </c>
      <c r="N542" s="111"/>
      <c r="O542" s="111"/>
    </row>
    <row r="543" spans="2:15" s="230" customFormat="1" ht="45" x14ac:dyDescent="0.25">
      <c r="B543" s="249" t="s">
        <v>1011</v>
      </c>
      <c r="C543" s="4" t="s">
        <v>1310</v>
      </c>
      <c r="D543" s="227">
        <f t="shared" si="51"/>
        <v>65</v>
      </c>
      <c r="E543" s="124">
        <f>SUM(E544:E548)</f>
        <v>11</v>
      </c>
      <c r="F543" s="124">
        <f t="shared" ref="F543:M543" si="58">SUM(F544:F548)</f>
        <v>5</v>
      </c>
      <c r="G543" s="124">
        <f t="shared" si="58"/>
        <v>46</v>
      </c>
      <c r="H543" s="124">
        <f t="shared" si="58"/>
        <v>0</v>
      </c>
      <c r="I543" s="124">
        <f t="shared" si="58"/>
        <v>3</v>
      </c>
      <c r="J543" s="124">
        <f t="shared" si="58"/>
        <v>0</v>
      </c>
      <c r="K543" s="124">
        <f t="shared" si="58"/>
        <v>0</v>
      </c>
      <c r="L543" s="124">
        <f t="shared" si="58"/>
        <v>0</v>
      </c>
      <c r="M543" s="124">
        <f t="shared" si="58"/>
        <v>1</v>
      </c>
      <c r="N543" s="153" t="str">
        <f>IF((D543=D521)*AND(E543=E521)*AND(F543=F521)*AND(G543=G521)*AND(H543=H521)*AND(I543=I521)*AND(J543=J521)*AND(K543=K521)*AND(L543=L521)*AND(M543=M521),"Выполнено","ПРОВЕРИТЬ - по количеству действующих глав муниципальных образований)")</f>
        <v>Выполнено</v>
      </c>
      <c r="O543" s="237"/>
    </row>
    <row r="544" spans="2:15" s="230" customFormat="1" x14ac:dyDescent="0.25">
      <c r="B544" s="249" t="s">
        <v>1012</v>
      </c>
      <c r="C544" s="4" t="s">
        <v>1311</v>
      </c>
      <c r="D544" s="227">
        <f t="shared" si="51"/>
        <v>51</v>
      </c>
      <c r="E544" s="123">
        <v>9</v>
      </c>
      <c r="F544" s="123">
        <v>5</v>
      </c>
      <c r="G544" s="285">
        <v>34</v>
      </c>
      <c r="H544" s="123">
        <v>0</v>
      </c>
      <c r="I544" s="123">
        <v>3</v>
      </c>
      <c r="J544" s="123">
        <v>0</v>
      </c>
      <c r="K544" s="123">
        <v>0</v>
      </c>
      <c r="L544" s="123">
        <v>0</v>
      </c>
      <c r="M544" s="123">
        <v>1</v>
      </c>
      <c r="N544" s="237"/>
      <c r="O544" s="237"/>
    </row>
    <row r="545" spans="2:15" s="230" customFormat="1" x14ac:dyDescent="0.25">
      <c r="B545" s="249" t="s">
        <v>1013</v>
      </c>
      <c r="C545" s="4" t="s">
        <v>1565</v>
      </c>
      <c r="D545" s="227">
        <f t="shared" si="51"/>
        <v>12</v>
      </c>
      <c r="E545" s="123">
        <v>1</v>
      </c>
      <c r="F545" s="123">
        <v>0</v>
      </c>
      <c r="G545" s="123">
        <v>11</v>
      </c>
      <c r="H545" s="123">
        <v>0</v>
      </c>
      <c r="I545" s="123">
        <v>0</v>
      </c>
      <c r="J545" s="123">
        <v>0</v>
      </c>
      <c r="K545" s="123">
        <v>0</v>
      </c>
      <c r="L545" s="123">
        <v>0</v>
      </c>
      <c r="M545" s="123">
        <v>0</v>
      </c>
      <c r="N545" s="237"/>
      <c r="O545" s="237"/>
    </row>
    <row r="546" spans="2:15" s="230" customFormat="1" x14ac:dyDescent="0.25">
      <c r="B546" s="233" t="s">
        <v>1014</v>
      </c>
      <c r="C546" s="4" t="s">
        <v>1566</v>
      </c>
      <c r="D546" s="227">
        <f t="shared" si="51"/>
        <v>0</v>
      </c>
      <c r="E546" s="123">
        <v>0</v>
      </c>
      <c r="F546" s="123">
        <v>0</v>
      </c>
      <c r="G546" s="123">
        <v>0</v>
      </c>
      <c r="H546" s="123">
        <v>0</v>
      </c>
      <c r="I546" s="123">
        <v>0</v>
      </c>
      <c r="J546" s="123">
        <v>0</v>
      </c>
      <c r="K546" s="123">
        <v>0</v>
      </c>
      <c r="L546" s="123">
        <v>0</v>
      </c>
      <c r="M546" s="123">
        <v>0</v>
      </c>
      <c r="N546" s="237"/>
      <c r="O546" s="237"/>
    </row>
    <row r="547" spans="2:15" s="230" customFormat="1" x14ac:dyDescent="0.25">
      <c r="B547" s="233" t="s">
        <v>1312</v>
      </c>
      <c r="C547" s="4" t="s">
        <v>1567</v>
      </c>
      <c r="D547" s="227">
        <f t="shared" si="51"/>
        <v>2</v>
      </c>
      <c r="E547" s="123">
        <v>1</v>
      </c>
      <c r="F547" s="123">
        <v>0</v>
      </c>
      <c r="G547" s="123">
        <v>1</v>
      </c>
      <c r="H547" s="123">
        <v>0</v>
      </c>
      <c r="I547" s="123">
        <v>0</v>
      </c>
      <c r="J547" s="123">
        <v>0</v>
      </c>
      <c r="K547" s="123">
        <v>0</v>
      </c>
      <c r="L547" s="123">
        <v>0</v>
      </c>
      <c r="M547" s="123">
        <v>0</v>
      </c>
      <c r="N547" s="237"/>
      <c r="O547" s="237"/>
    </row>
    <row r="548" spans="2:15" s="230" customFormat="1" x14ac:dyDescent="0.25">
      <c r="B548" s="233" t="s">
        <v>1568</v>
      </c>
      <c r="C548" s="4" t="s">
        <v>1569</v>
      </c>
      <c r="D548" s="227">
        <f t="shared" si="51"/>
        <v>0</v>
      </c>
      <c r="E548" s="123">
        <v>0</v>
      </c>
      <c r="F548" s="123">
        <v>0</v>
      </c>
      <c r="G548" s="123">
        <v>0</v>
      </c>
      <c r="H548" s="123">
        <v>0</v>
      </c>
      <c r="I548" s="123">
        <v>0</v>
      </c>
      <c r="J548" s="123">
        <v>0</v>
      </c>
      <c r="K548" s="123">
        <v>0</v>
      </c>
      <c r="L548" s="123">
        <v>0</v>
      </c>
      <c r="M548" s="123">
        <v>0</v>
      </c>
      <c r="N548" s="237"/>
      <c r="O548" s="237"/>
    </row>
    <row r="549" spans="2:15" ht="30" x14ac:dyDescent="0.25">
      <c r="B549" s="25" t="s">
        <v>1313</v>
      </c>
      <c r="C549" s="4" t="s">
        <v>144</v>
      </c>
      <c r="D549" s="2">
        <f t="shared" si="51"/>
        <v>65</v>
      </c>
      <c r="E549" s="124">
        <f t="shared" ref="E549:M549" si="59">E550+E551</f>
        <v>11</v>
      </c>
      <c r="F549" s="124">
        <f t="shared" si="59"/>
        <v>5</v>
      </c>
      <c r="G549" s="124">
        <f t="shared" si="59"/>
        <v>46</v>
      </c>
      <c r="H549" s="124">
        <f t="shared" si="59"/>
        <v>0</v>
      </c>
      <c r="I549" s="124">
        <f t="shared" si="59"/>
        <v>3</v>
      </c>
      <c r="J549" s="124">
        <f t="shared" si="59"/>
        <v>0</v>
      </c>
      <c r="K549" s="124">
        <f t="shared" si="59"/>
        <v>0</v>
      </c>
      <c r="L549" s="124">
        <f t="shared" si="59"/>
        <v>0</v>
      </c>
      <c r="M549" s="124">
        <f t="shared" si="59"/>
        <v>1</v>
      </c>
      <c r="N549" s="153" t="str">
        <f>IF((D549=D521)*AND(E549=E521)*AND(F549=F521)*AND(G549=G521)*AND(H549=H521)*AND(I549=I521)*AND(J549=J521)*AND(K549=K521)*AND(L549=L521)*AND(M549=M521),"Выполнено","ПРОВЕРИТЬ (в уставах всех муниципальных образованиях должен быть урегулирован способ избрания глав)")</f>
        <v>Выполнено</v>
      </c>
      <c r="O549" s="113"/>
    </row>
    <row r="550" spans="2:15" x14ac:dyDescent="0.25">
      <c r="B550" s="25" t="s">
        <v>1314</v>
      </c>
      <c r="C550" s="4" t="s">
        <v>145</v>
      </c>
      <c r="D550" s="2">
        <f t="shared" si="51"/>
        <v>57</v>
      </c>
      <c r="E550" s="123">
        <v>10</v>
      </c>
      <c r="F550" s="123">
        <v>4</v>
      </c>
      <c r="G550" s="123">
        <v>40</v>
      </c>
      <c r="H550" s="123">
        <v>0</v>
      </c>
      <c r="I550" s="123">
        <v>3</v>
      </c>
      <c r="J550" s="123">
        <v>0</v>
      </c>
      <c r="K550" s="123">
        <v>0</v>
      </c>
      <c r="L550" s="123">
        <v>0</v>
      </c>
      <c r="M550" s="123">
        <v>1</v>
      </c>
      <c r="N550" s="113"/>
      <c r="O550" s="113"/>
    </row>
    <row r="551" spans="2:15" x14ac:dyDescent="0.25">
      <c r="B551" s="55" t="s">
        <v>1315</v>
      </c>
      <c r="C551" s="73" t="s">
        <v>146</v>
      </c>
      <c r="D551" s="2">
        <f t="shared" si="51"/>
        <v>8</v>
      </c>
      <c r="E551" s="121">
        <v>1</v>
      </c>
      <c r="F551" s="121">
        <v>1</v>
      </c>
      <c r="G551" s="123">
        <v>6</v>
      </c>
      <c r="H551" s="121">
        <v>0</v>
      </c>
      <c r="I551" s="121">
        <v>0</v>
      </c>
      <c r="J551" s="121">
        <v>0</v>
      </c>
      <c r="K551" s="121">
        <v>0</v>
      </c>
      <c r="L551" s="121">
        <v>0</v>
      </c>
      <c r="M551" s="123">
        <v>0</v>
      </c>
      <c r="N551" s="113"/>
      <c r="O551" s="157" t="str">
        <f>IF(((D551-G551=0)),"   ","Нужно заполнить пункт 43 текстовой части - о главах, работающих на непостоянной основе")</f>
        <v>Нужно заполнить пункт 43 текстовой части - о главах, работающих на непостоянной основе</v>
      </c>
    </row>
    <row r="552" spans="2:15" ht="45" x14ac:dyDescent="0.25">
      <c r="B552" s="25" t="s">
        <v>1316</v>
      </c>
      <c r="C552" s="4" t="s">
        <v>241</v>
      </c>
      <c r="D552" s="51"/>
      <c r="E552" s="122"/>
      <c r="F552" s="122"/>
      <c r="G552" s="122"/>
      <c r="H552" s="122"/>
      <c r="I552" s="122"/>
      <c r="J552" s="122"/>
      <c r="K552" s="122"/>
      <c r="L552" s="122"/>
      <c r="M552" s="122"/>
      <c r="N552" s="112"/>
      <c r="O552" s="112"/>
    </row>
    <row r="553" spans="2:15" x14ac:dyDescent="0.25">
      <c r="B553" s="47" t="s">
        <v>1317</v>
      </c>
      <c r="C553" s="5" t="s">
        <v>147</v>
      </c>
      <c r="D553" s="2">
        <f>SUM(E553:L553)</f>
        <v>15</v>
      </c>
      <c r="E553" s="123">
        <v>0</v>
      </c>
      <c r="F553" s="123">
        <v>2</v>
      </c>
      <c r="G553" s="123">
        <v>13</v>
      </c>
      <c r="H553" s="123">
        <v>0</v>
      </c>
      <c r="I553" s="123">
        <v>0</v>
      </c>
      <c r="J553" s="123">
        <v>0</v>
      </c>
      <c r="K553" s="123">
        <v>0</v>
      </c>
      <c r="L553" s="123">
        <v>0</v>
      </c>
      <c r="M553" s="123">
        <v>0</v>
      </c>
      <c r="N553" s="153" t="str">
        <f>IF((D553&lt;=(D525+D526+D527))*AND(E553&lt;=(E525+E526))*AND(F553&lt;=(F525+F526))*AND(G553&lt;=(G525+G526+G527))*AND(H553&lt;=(H525+H526))*AND(I553&lt;=(I525+I526))*AND(J553&lt;=(J525+J526))*AND(K553&lt;=(K525+K526))*AND(L553&lt;=(L525+L526+L527))*AND(M553&lt;=(M525+M526)),"Выполнено","ПРОВЕРИТЬ (такое совмещение допустимо только для глав, избранных представительными органами из своего состава)")</f>
        <v>Выполнено</v>
      </c>
      <c r="O553" s="113"/>
    </row>
    <row r="554" spans="2:15" ht="45" x14ac:dyDescent="0.25">
      <c r="B554" s="25" t="s">
        <v>1318</v>
      </c>
      <c r="C554" s="4" t="s">
        <v>148</v>
      </c>
      <c r="D554" s="2">
        <f>SUM(E554:L554)</f>
        <v>0</v>
      </c>
      <c r="E554" s="123">
        <v>0</v>
      </c>
      <c r="F554" s="142"/>
      <c r="G554" s="122"/>
      <c r="H554" s="122"/>
      <c r="I554" s="143"/>
      <c r="J554" s="123">
        <v>0</v>
      </c>
      <c r="K554" s="142"/>
      <c r="L554" s="143"/>
      <c r="M554" s="123">
        <v>0</v>
      </c>
      <c r="N554" s="239" t="str">
        <f>IF((E554&lt;=(E481+E482))*AND(J554&lt;=J483)*AND(M554&lt;=M483)*AND(E554&lt;=E553)*AND(J554&lt;=J553)*AND(M554&lt;=M553),"Выполнено","ПРОВЕРИТЬ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c r="O554" s="113"/>
    </row>
    <row r="555" spans="2:15" ht="45" x14ac:dyDescent="0.25">
      <c r="B555" s="25" t="s">
        <v>1319</v>
      </c>
      <c r="C555" s="4" t="s">
        <v>149</v>
      </c>
      <c r="D555" s="2">
        <f>SUM(E555:L555)</f>
        <v>47</v>
      </c>
      <c r="E555" s="124"/>
      <c r="F555" s="123">
        <v>5</v>
      </c>
      <c r="G555" s="123">
        <v>42</v>
      </c>
      <c r="H555" s="122"/>
      <c r="I555" s="122"/>
      <c r="J555" s="143"/>
      <c r="K555" s="123">
        <v>0</v>
      </c>
      <c r="L555" s="122"/>
      <c r="M555" s="143"/>
      <c r="N555" s="157" t="str">
        <f>IF((F555&lt;=E481)*AND(G555&lt;=E482)*AND(K555&lt;=J483),"Выполнено","ПРОВЕРИТЬ (такое совмещение может быть следствием применения системы делегирования)")</f>
        <v>Выполнено</v>
      </c>
      <c r="O555" s="113"/>
    </row>
    <row r="556" spans="2:15" s="48" customFormat="1" ht="60" x14ac:dyDescent="0.25">
      <c r="B556" s="55" t="s">
        <v>1320</v>
      </c>
      <c r="C556" s="73" t="s">
        <v>1057</v>
      </c>
      <c r="D556" s="2">
        <f>SUM(E556:L556)</f>
        <v>0</v>
      </c>
      <c r="E556" s="121">
        <v>0</v>
      </c>
      <c r="F556" s="121">
        <v>0</v>
      </c>
      <c r="G556" s="123">
        <v>0</v>
      </c>
      <c r="H556" s="121">
        <v>0</v>
      </c>
      <c r="I556" s="121">
        <v>0</v>
      </c>
      <c r="J556" s="121">
        <v>0</v>
      </c>
      <c r="K556" s="121">
        <v>0</v>
      </c>
      <c r="L556" s="121">
        <v>0</v>
      </c>
      <c r="M556" s="121">
        <v>0</v>
      </c>
      <c r="N556" s="153" t="str">
        <f>IF((D556&lt;=(D521-D522-D525))*AND(E556&lt;=(E521-E522-E525))*AND(F556&lt;=(F521-F522-F525))*AND(G556&lt;=(G521-G522-G525))*AND(H556&lt;=(H521-H522-H525))*AND(I556&lt;=(I521-I522-I525))*AND(J556&lt;=(J521-J522-J525))*AND(K556&lt;=(K521-K522-K525))*AND(L556&lt;=(L521-L522-L525))*AND(M556&lt;=(M521-M522-M525)),"Выполнено","ПРОВЕРИТЬ (такое статус могут иметь только главы муниципальных образований, возглавляющих местные администрации)")</f>
        <v>Выполнено</v>
      </c>
      <c r="O556" s="157" t="str">
        <f>IF(((D556-G556=0)),"   ","Нужно заполнить пункт 44 текстовой части - о главах, имеющих статус руководителей финансовых органов")</f>
        <v xml:space="preserve">   </v>
      </c>
    </row>
    <row r="557" spans="2:15" ht="30" x14ac:dyDescent="0.25">
      <c r="B557" s="55" t="s">
        <v>521</v>
      </c>
      <c r="C557" s="73" t="s">
        <v>150</v>
      </c>
      <c r="D557" s="7">
        <f>SUM(D558:D560)</f>
        <v>1</v>
      </c>
      <c r="E557" s="138"/>
      <c r="F557" s="133"/>
      <c r="G557" s="133"/>
      <c r="H557" s="133"/>
      <c r="I557" s="133"/>
      <c r="J557" s="133"/>
      <c r="K557" s="133"/>
      <c r="L557" s="133"/>
      <c r="M557" s="134"/>
      <c r="N557" s="113"/>
      <c r="O557" s="157" t="str">
        <f>IF(((D557=0)),"   ","Нужно заполнить пункт 45 текстовой части - о главах, совмещающих работу в двух муниципальных образованиях")</f>
        <v>Нужно заполнить пункт 45 текстовой части - о главах, совмещающих работу в двух муниципальных образованиях</v>
      </c>
    </row>
    <row r="558" spans="2:15" x14ac:dyDescent="0.25">
      <c r="B558" s="55" t="s">
        <v>1321</v>
      </c>
      <c r="C558" s="73" t="s">
        <v>151</v>
      </c>
      <c r="D558" s="56">
        <v>0</v>
      </c>
      <c r="E558" s="126"/>
      <c r="F558" s="138"/>
      <c r="G558" s="138"/>
      <c r="H558" s="138"/>
      <c r="I558" s="138"/>
      <c r="J558" s="138"/>
      <c r="K558" s="138"/>
      <c r="L558" s="138"/>
      <c r="M558" s="128"/>
      <c r="N558" s="153" t="str">
        <f>IF((D558&lt;=(E525+E526))*AND(D558&lt;=D481),"Выполнено","ПРОВЕРИТЬ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8" s="113"/>
    </row>
    <row r="559" spans="2:15" x14ac:dyDescent="0.25">
      <c r="B559" s="55" t="s">
        <v>1322</v>
      </c>
      <c r="C559" s="73" t="s">
        <v>152</v>
      </c>
      <c r="D559" s="56">
        <v>1</v>
      </c>
      <c r="E559" s="126"/>
      <c r="F559" s="138"/>
      <c r="G559" s="138"/>
      <c r="H559" s="138"/>
      <c r="I559" s="138"/>
      <c r="J559" s="138"/>
      <c r="K559" s="138"/>
      <c r="L559" s="138"/>
      <c r="M559" s="128"/>
      <c r="N559" s="153" t="str">
        <f>IF((D559&lt;=(E525+E526))*AND(D559&lt;=D482),"Выполнено","ПРОВЕРИТЬ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9" s="113"/>
    </row>
    <row r="560" spans="2:15" ht="30" x14ac:dyDescent="0.25">
      <c r="B560" s="55" t="s">
        <v>1323</v>
      </c>
      <c r="C560" s="73" t="s">
        <v>153</v>
      </c>
      <c r="D560" s="56">
        <v>0</v>
      </c>
      <c r="E560" s="129"/>
      <c r="F560" s="130"/>
      <c r="G560" s="130"/>
      <c r="H560" s="130"/>
      <c r="I560" s="130"/>
      <c r="J560" s="130"/>
      <c r="K560" s="130"/>
      <c r="L560" s="130"/>
      <c r="M560" s="131"/>
      <c r="N560" s="153" t="str">
        <f>IF((D560&lt;=(J525+J526))*AND(D560&lt;=D483),"Выполнено","ПРОВЕРИТЬ (такое совмещение допустимо только для глав городских округов с делением, избранных представительными органами из своего состава и возможно как одно из следствий применения системы делегирования)")</f>
        <v>Выполнено</v>
      </c>
      <c r="O560" s="113"/>
    </row>
    <row r="561" spans="2:15" ht="45" x14ac:dyDescent="0.25">
      <c r="B561" s="25" t="s">
        <v>1062</v>
      </c>
      <c r="C561" s="4" t="s">
        <v>154</v>
      </c>
      <c r="D561" s="2">
        <f>D521-D557</f>
        <v>64</v>
      </c>
      <c r="E561" s="142"/>
      <c r="F561" s="122"/>
      <c r="G561" s="122"/>
      <c r="H561" s="122"/>
      <c r="I561" s="122"/>
      <c r="J561" s="122"/>
      <c r="K561" s="122"/>
      <c r="L561" s="122"/>
      <c r="M561" s="122"/>
      <c r="N561" s="122"/>
      <c r="O561" s="143"/>
    </row>
    <row r="562" spans="2:15" s="48" customFormat="1" ht="30" x14ac:dyDescent="0.25">
      <c r="B562" s="55" t="s">
        <v>1015</v>
      </c>
      <c r="C562" s="73" t="s">
        <v>381</v>
      </c>
      <c r="D562" s="2">
        <f>SUM(E562:L562)</f>
        <v>0</v>
      </c>
      <c r="E562" s="121">
        <v>0</v>
      </c>
      <c r="F562" s="121">
        <v>0</v>
      </c>
      <c r="G562" s="121">
        <v>0</v>
      </c>
      <c r="H562" s="121">
        <v>0</v>
      </c>
      <c r="I562" s="121">
        <v>0</v>
      </c>
      <c r="J562" s="121">
        <v>0</v>
      </c>
      <c r="K562" s="121">
        <v>0</v>
      </c>
      <c r="L562" s="121">
        <v>0</v>
      </c>
      <c r="M562" s="123">
        <v>0</v>
      </c>
      <c r="N562" s="153" t="str">
        <f>IF((D562&lt;=D$11)*AND(E562&lt;=E$11)*AND(F562&lt;=F$11)*AND(G562&lt;=G$11)*AND(H562&lt;=H$11)*AND(I562&lt;=I$11)*AND(J562&lt;=J$11)*AND(K562&lt;=K$11)*AND(L562&lt;=L$11)*AND(M562&lt;=M$11),"Выполнено","ПРОВЕРИТЬ (таких муниципальных образований не может быть больше их общего числа)")</f>
        <v>Выполнено</v>
      </c>
      <c r="O562" s="157" t="str">
        <f>IF(((D562-G562=0)),"   ","Нужно заполнить пункт 56 текстовой части - о главах, временно отстраненных от должности")</f>
        <v xml:space="preserve">   </v>
      </c>
    </row>
    <row r="563" spans="2:15" ht="30" x14ac:dyDescent="0.25">
      <c r="B563" s="47" t="s">
        <v>1324</v>
      </c>
      <c r="C563" s="5" t="s">
        <v>261</v>
      </c>
      <c r="D563" s="2">
        <f>SUM(E563:L563)</f>
        <v>1</v>
      </c>
      <c r="E563" s="124">
        <f t="shared" ref="E563:M563" si="60">E564+E565</f>
        <v>1</v>
      </c>
      <c r="F563" s="124">
        <f t="shared" si="60"/>
        <v>0</v>
      </c>
      <c r="G563" s="124">
        <f t="shared" si="60"/>
        <v>0</v>
      </c>
      <c r="H563" s="124">
        <f t="shared" si="60"/>
        <v>0</v>
      </c>
      <c r="I563" s="124">
        <f t="shared" si="60"/>
        <v>0</v>
      </c>
      <c r="J563" s="124">
        <f t="shared" si="60"/>
        <v>0</v>
      </c>
      <c r="K563" s="124">
        <f t="shared" si="60"/>
        <v>0</v>
      </c>
      <c r="L563" s="124">
        <f t="shared" si="60"/>
        <v>0</v>
      </c>
      <c r="M563" s="124">
        <f t="shared" si="60"/>
        <v>0</v>
      </c>
      <c r="N563" s="113"/>
      <c r="O563" s="113"/>
    </row>
    <row r="564" spans="2:15" ht="30" x14ac:dyDescent="0.25">
      <c r="B564" s="55" t="s">
        <v>1325</v>
      </c>
      <c r="C564" s="73" t="s">
        <v>262</v>
      </c>
      <c r="D564" s="2">
        <f>SUM(E564:L564)</f>
        <v>1</v>
      </c>
      <c r="E564" s="121">
        <v>1</v>
      </c>
      <c r="F564" s="121">
        <v>0</v>
      </c>
      <c r="G564" s="121">
        <v>0</v>
      </c>
      <c r="H564" s="121">
        <v>0</v>
      </c>
      <c r="I564" s="121">
        <v>0</v>
      </c>
      <c r="J564" s="121">
        <v>0</v>
      </c>
      <c r="K564" s="121">
        <v>0</v>
      </c>
      <c r="L564" s="121">
        <v>0</v>
      </c>
      <c r="M564" s="123">
        <v>0</v>
      </c>
      <c r="N564" s="153" t="str">
        <f>IF((D564&lt;=D$11)*AND(E564&lt;=E$11)*AND(F564&lt;=F$11)*AND(G564&lt;=G$11)*AND(H564&lt;=H$11)*AND(I564&lt;=I$11)*AND(J564&lt;=J$11)*AND(K564&lt;=K$11)*AND(L564&lt;=L$11)*AND(M564&lt;=M$11),"Выполнено","ПРОВЕРИТЬ (таких муниципальных образований не может быть больше их общего числа)")</f>
        <v>Выполнено</v>
      </c>
      <c r="O564" s="157" t="str">
        <f>IF(((D564=0)),"   ","Нужно заполнить пункт 46 текстовой части - о муниципалитетах без действующих глав")</f>
        <v>Нужно заполнить пункт 46 текстовой части - о муниципалитетах без действующих глав</v>
      </c>
    </row>
    <row r="565" spans="2:15" ht="45" x14ac:dyDescent="0.25">
      <c r="B565" s="55" t="s">
        <v>1326</v>
      </c>
      <c r="C565" s="73" t="s">
        <v>379</v>
      </c>
      <c r="D565" s="2">
        <f>SUM(E565:L565)</f>
        <v>0</v>
      </c>
      <c r="E565" s="121">
        <v>0</v>
      </c>
      <c r="F565" s="121">
        <v>0</v>
      </c>
      <c r="G565" s="121">
        <v>0</v>
      </c>
      <c r="H565" s="121">
        <v>0</v>
      </c>
      <c r="I565" s="121">
        <v>0</v>
      </c>
      <c r="J565" s="121">
        <v>0</v>
      </c>
      <c r="K565" s="121">
        <v>0</v>
      </c>
      <c r="L565" s="121">
        <v>0</v>
      </c>
      <c r="M565" s="123">
        <v>0</v>
      </c>
      <c r="N565" s="238"/>
      <c r="O565" s="157" t="str">
        <f>IF(((D565=0)),"   ","Нужно заполнить пункт 47 текстовой части - о главах муниципалитетов, находящихся в процессе преобразования")</f>
        <v xml:space="preserve">   </v>
      </c>
    </row>
    <row r="566" spans="2:15" s="48" customFormat="1" ht="45" x14ac:dyDescent="0.25">
      <c r="B566" s="55" t="s">
        <v>1327</v>
      </c>
      <c r="C566" s="73" t="s">
        <v>380</v>
      </c>
      <c r="D566" s="2">
        <f>SUM(E566:L566)</f>
        <v>1</v>
      </c>
      <c r="E566" s="121">
        <v>0</v>
      </c>
      <c r="F566" s="121">
        <v>1</v>
      </c>
      <c r="G566" s="121">
        <v>0</v>
      </c>
      <c r="H566" s="121">
        <v>0</v>
      </c>
      <c r="I566" s="121">
        <v>0</v>
      </c>
      <c r="J566" s="121">
        <v>0</v>
      </c>
      <c r="K566" s="121">
        <v>0</v>
      </c>
      <c r="L566" s="121">
        <v>0</v>
      </c>
      <c r="M566" s="123">
        <v>0</v>
      </c>
      <c r="N566" s="238"/>
      <c r="O566" s="157" t="str">
        <f>IF(((D566=0)),"   ","Нужно заполнить пункт 47 текстовой части - о главах муниципалитетов, находящихся в процессе преобразования")</f>
        <v>Нужно заполнить пункт 47 текстовой части - о главах муниципалитетов, находящихся в процессе преобразования</v>
      </c>
    </row>
    <row r="567" spans="2:15" x14ac:dyDescent="0.25">
      <c r="B567" s="24" t="s">
        <v>539</v>
      </c>
      <c r="C567" s="3" t="s">
        <v>5</v>
      </c>
      <c r="D567" s="170"/>
      <c r="E567" s="171"/>
      <c r="F567" s="171"/>
      <c r="G567" s="171"/>
      <c r="H567" s="171"/>
      <c r="I567" s="171"/>
      <c r="J567" s="171"/>
      <c r="K567" s="171"/>
      <c r="L567" s="171"/>
      <c r="M567" s="171"/>
      <c r="N567" s="122"/>
      <c r="O567" s="71"/>
    </row>
    <row r="568" spans="2:15" ht="30" x14ac:dyDescent="0.25">
      <c r="B568" s="47" t="s">
        <v>163</v>
      </c>
      <c r="C568" s="5" t="s">
        <v>383</v>
      </c>
      <c r="D568" s="2">
        <f t="shared" ref="D568:D576" si="61">SUM(E568:L568)</f>
        <v>7</v>
      </c>
      <c r="E568" s="135"/>
      <c r="F568" s="124">
        <f>F569+F576</f>
        <v>1</v>
      </c>
      <c r="G568" s="124">
        <f>G569+G576</f>
        <v>6</v>
      </c>
      <c r="H568" s="133"/>
      <c r="I568" s="133"/>
      <c r="J568" s="133"/>
      <c r="K568" s="134"/>
      <c r="L568" s="124">
        <f>L569+L576</f>
        <v>0</v>
      </c>
      <c r="M568" s="135"/>
      <c r="N568" s="113"/>
      <c r="O568" s="113"/>
    </row>
    <row r="569" spans="2:15" ht="60" x14ac:dyDescent="0.25">
      <c r="B569" s="55" t="s">
        <v>540</v>
      </c>
      <c r="C569" s="73" t="s">
        <v>1448</v>
      </c>
      <c r="D569" s="2">
        <f t="shared" si="61"/>
        <v>7</v>
      </c>
      <c r="E569" s="136"/>
      <c r="F569" s="121">
        <v>1</v>
      </c>
      <c r="G569" s="121">
        <v>6</v>
      </c>
      <c r="H569" s="138"/>
      <c r="I569" s="138"/>
      <c r="J569" s="138"/>
      <c r="K569" s="128"/>
      <c r="L569" s="124"/>
      <c r="M569" s="136"/>
      <c r="N569" s="153" t="str">
        <f>IF((D569&lt;=E$11),"Выполнено","ПРОВЕРИТЬ (таких случаев возложения не может быть больше чем муниципальных районов)")</f>
        <v>Выполнено</v>
      </c>
      <c r="O569" s="157" t="str">
        <f>IF(((D569=0)),"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v>
      </c>
    </row>
    <row r="570" spans="2:15" s="230" customFormat="1" ht="75" x14ac:dyDescent="0.25">
      <c r="B570" s="233" t="s">
        <v>1449</v>
      </c>
      <c r="C570" s="5" t="s">
        <v>1453</v>
      </c>
      <c r="D570" s="227">
        <f t="shared" si="61"/>
        <v>0</v>
      </c>
      <c r="E570" s="123">
        <v>0</v>
      </c>
      <c r="F570" s="171"/>
      <c r="G570" s="171"/>
      <c r="H570" s="171"/>
      <c r="I570" s="171"/>
      <c r="J570" s="171"/>
      <c r="K570" s="171"/>
      <c r="L570" s="171"/>
      <c r="M570" s="171"/>
      <c r="N570" s="153" t="str">
        <f>IF((D570&lt;=D569),"Выполнено","ПРОВЕРИТЬ ('значение этой подстроки не может быть больше 16.1.1.)")</f>
        <v>Выполнено</v>
      </c>
      <c r="O570" s="239" t="str">
        <f>IF(((D570=0)),"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1" spans="2:15" s="230" customFormat="1" ht="45" x14ac:dyDescent="0.25">
      <c r="B571" s="233" t="s">
        <v>1450</v>
      </c>
      <c r="C571" s="5" t="s">
        <v>1454</v>
      </c>
      <c r="D571" s="227">
        <f t="shared" si="61"/>
        <v>7</v>
      </c>
      <c r="E571" s="123">
        <v>7</v>
      </c>
      <c r="F571" s="171"/>
      <c r="G571" s="171"/>
      <c r="H571" s="171"/>
      <c r="I571" s="171"/>
      <c r="J571" s="171"/>
      <c r="K571" s="171"/>
      <c r="L571" s="171"/>
      <c r="M571" s="171"/>
      <c r="N571" s="153" t="str">
        <f>IF((D571&lt;=D569),"Выполнено","ПРОВЕРИТЬ ('значение этой подстроки не может быть больше 16.1.1.)")</f>
        <v>Выполнено</v>
      </c>
      <c r="O571" s="239" t="str">
        <f>IF(((D571=0)),"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v>
      </c>
    </row>
    <row r="572" spans="2:15" s="230" customFormat="1" ht="45" x14ac:dyDescent="0.25">
      <c r="B572" s="233" t="s">
        <v>1451</v>
      </c>
      <c r="C572" s="5" t="s">
        <v>1456</v>
      </c>
      <c r="D572" s="227">
        <f t="shared" si="61"/>
        <v>0</v>
      </c>
      <c r="E572" s="123">
        <v>0</v>
      </c>
      <c r="F572" s="171"/>
      <c r="G572" s="171"/>
      <c r="H572" s="171"/>
      <c r="I572" s="171"/>
      <c r="J572" s="171"/>
      <c r="K572" s="171"/>
      <c r="L572" s="171"/>
      <c r="M572" s="171"/>
      <c r="N572" s="153" t="str">
        <f>IF((D572&lt;=D569),"Выполнено","ПРОВЕРИТЬ ('значение этой подстроки не может быть больше 16.1.1.)")</f>
        <v>Выполнено</v>
      </c>
      <c r="O572" s="239" t="str">
        <f>IF(((D572=0)),"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3" spans="2:15" s="230" customFormat="1" ht="30" x14ac:dyDescent="0.25">
      <c r="B573" s="233" t="s">
        <v>1452</v>
      </c>
      <c r="C573" s="5" t="s">
        <v>1455</v>
      </c>
      <c r="D573" s="227">
        <f t="shared" si="61"/>
        <v>0</v>
      </c>
      <c r="E573" s="124">
        <f>D568-E570-E571-E572</f>
        <v>0</v>
      </c>
      <c r="F573" s="171"/>
      <c r="G573" s="171"/>
      <c r="H573" s="171"/>
      <c r="I573" s="171"/>
      <c r="J573" s="171"/>
      <c r="K573" s="171"/>
      <c r="L573" s="171"/>
      <c r="M573" s="171"/>
      <c r="N573" s="153" t="str">
        <f>IF((D573&gt;=0),"Выполнено","ПРОВЕРИТЬ (''Это значение не может быть отрицательным, иначе - ошибка в расчетах)")</f>
        <v>Выполнено</v>
      </c>
      <c r="O573" s="239" t="str">
        <f>IF(((D573=0)),"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4" spans="2:15" s="230" customFormat="1" ht="30" x14ac:dyDescent="0.25">
      <c r="B574" s="233" t="s">
        <v>1457</v>
      </c>
      <c r="C574" s="5" t="s">
        <v>1459</v>
      </c>
      <c r="D574" s="227">
        <f t="shared" si="61"/>
        <v>7</v>
      </c>
      <c r="E574" s="123">
        <v>7</v>
      </c>
      <c r="F574" s="171"/>
      <c r="G574" s="171"/>
      <c r="H574" s="171"/>
      <c r="I574" s="171"/>
      <c r="J574" s="171"/>
      <c r="K574" s="171"/>
      <c r="L574" s="171"/>
      <c r="M574" s="171"/>
      <c r="N574" s="153" t="str">
        <f>IF((D574&lt;=D569),"Выполнено","ПРОВЕРИТЬ ('значение этой подстроки не может быть больше 16.1.1.)")</f>
        <v>Выполнено</v>
      </c>
      <c r="O574" s="239"/>
    </row>
    <row r="575" spans="2:15" s="230" customFormat="1" ht="30" x14ac:dyDescent="0.25">
      <c r="B575" s="233" t="s">
        <v>1458</v>
      </c>
      <c r="C575" s="5" t="s">
        <v>1461</v>
      </c>
      <c r="D575" s="227">
        <f t="shared" si="61"/>
        <v>0</v>
      </c>
      <c r="E575" s="123">
        <v>0</v>
      </c>
      <c r="F575" s="171"/>
      <c r="G575" s="171"/>
      <c r="H575" s="171"/>
      <c r="I575" s="171"/>
      <c r="J575" s="171"/>
      <c r="K575" s="171"/>
      <c r="L575" s="171"/>
      <c r="M575" s="171"/>
      <c r="N575" s="153" t="str">
        <f>IF((D575&lt;=D574)*AND(D575&lt;=D557),"Выполнено","ПРОВЕРИТЬ ('значение этой подстроки не может быть больше предыдущей, а также 15.12.)")</f>
        <v>Выполнено</v>
      </c>
      <c r="O575" s="239" t="str">
        <f>IF(((E575=0)),"   ","Нужно заполнить пункт 9 текстовой части (муниципальные районы с межселенными территориями")</f>
        <v xml:space="preserve">   </v>
      </c>
    </row>
    <row r="576" spans="2:15" ht="60" x14ac:dyDescent="0.25">
      <c r="B576" s="55" t="s">
        <v>541</v>
      </c>
      <c r="C576" s="73" t="s">
        <v>1460</v>
      </c>
      <c r="D576" s="2">
        <f t="shared" si="61"/>
        <v>0</v>
      </c>
      <c r="E576" s="137">
        <v>0</v>
      </c>
      <c r="F576" s="142"/>
      <c r="G576" s="143"/>
      <c r="H576" s="130"/>
      <c r="I576" s="130"/>
      <c r="J576" s="130"/>
      <c r="K576" s="131"/>
      <c r="L576" s="121">
        <v>0</v>
      </c>
      <c r="M576" s="137"/>
      <c r="N576" s="153" t="str">
        <f>IF((L576&lt;=L$11),"Выполнено","ПРОВЕРИТЬ (таких муниципальных образований не может быть больше общего их числа)")</f>
        <v>Выполнено</v>
      </c>
      <c r="O576" s="157" t="str">
        <f>IF(((D576=0)),"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7" spans="2:15" s="48" customFormat="1" ht="30" x14ac:dyDescent="0.25">
      <c r="B577" s="47" t="s">
        <v>666</v>
      </c>
      <c r="C577" s="5" t="s">
        <v>685</v>
      </c>
      <c r="D577" s="170"/>
      <c r="E577" s="171"/>
      <c r="F577" s="171"/>
      <c r="G577" s="171"/>
      <c r="H577" s="171"/>
      <c r="I577" s="171"/>
      <c r="J577" s="171"/>
      <c r="K577" s="171"/>
      <c r="L577" s="171"/>
      <c r="M577" s="171"/>
      <c r="N577" s="122"/>
      <c r="O577" s="71"/>
    </row>
    <row r="578" spans="2:15" s="48" customFormat="1" ht="30" x14ac:dyDescent="0.25">
      <c r="B578" s="47" t="s">
        <v>686</v>
      </c>
      <c r="C578" s="5" t="s">
        <v>687</v>
      </c>
      <c r="D578" s="2">
        <f t="shared" ref="D578:D585" si="62">SUM(E578:L578)</f>
        <v>55</v>
      </c>
      <c r="E578" s="146">
        <f t="shared" ref="E578:M578" si="63">E511-E512-E515</f>
        <v>11</v>
      </c>
      <c r="F578" s="146">
        <f t="shared" si="63"/>
        <v>3</v>
      </c>
      <c r="G578" s="146">
        <f t="shared" si="63"/>
        <v>38</v>
      </c>
      <c r="H578" s="146">
        <f t="shared" si="63"/>
        <v>0</v>
      </c>
      <c r="I578" s="146">
        <f t="shared" si="63"/>
        <v>3</v>
      </c>
      <c r="J578" s="146">
        <f t="shared" si="63"/>
        <v>0</v>
      </c>
      <c r="K578" s="146">
        <f t="shared" si="63"/>
        <v>0</v>
      </c>
      <c r="L578" s="146">
        <f t="shared" si="63"/>
        <v>0</v>
      </c>
      <c r="M578" s="146">
        <f t="shared" si="63"/>
        <v>1</v>
      </c>
      <c r="N578" s="113"/>
      <c r="O578" s="113"/>
    </row>
    <row r="579" spans="2:15" s="48" customFormat="1" ht="45" x14ac:dyDescent="0.25">
      <c r="B579" s="107" t="s">
        <v>688</v>
      </c>
      <c r="C579" s="5" t="s">
        <v>689</v>
      </c>
      <c r="D579" s="2">
        <f t="shared" si="62"/>
        <v>3</v>
      </c>
      <c r="E579" s="124">
        <f>E512+E515</f>
        <v>0</v>
      </c>
      <c r="F579" s="124">
        <f>F512+F515-F568</f>
        <v>0</v>
      </c>
      <c r="G579" s="124">
        <f>G512+G515-G568</f>
        <v>3</v>
      </c>
      <c r="H579" s="124">
        <f>H512+H515</f>
        <v>0</v>
      </c>
      <c r="I579" s="124">
        <f>I512+I515</f>
        <v>0</v>
      </c>
      <c r="J579" s="124">
        <f>J512+J515</f>
        <v>0</v>
      </c>
      <c r="K579" s="124">
        <f>K512+K515</f>
        <v>0</v>
      </c>
      <c r="L579" s="124">
        <f>L512+L515-L568</f>
        <v>0</v>
      </c>
      <c r="M579" s="124">
        <f>M512+M515</f>
        <v>0</v>
      </c>
      <c r="N579" s="113"/>
      <c r="O579" s="113"/>
    </row>
    <row r="580" spans="2:15" s="48" customFormat="1" ht="30" x14ac:dyDescent="0.25">
      <c r="B580" s="47" t="s">
        <v>667</v>
      </c>
      <c r="C580" s="5" t="s">
        <v>690</v>
      </c>
      <c r="D580" s="2">
        <f t="shared" si="62"/>
        <v>53</v>
      </c>
      <c r="E580" s="146">
        <f t="shared" ref="E580:M580" si="64">E521-E522-E525</f>
        <v>10</v>
      </c>
      <c r="F580" s="146">
        <f t="shared" si="64"/>
        <v>3</v>
      </c>
      <c r="G580" s="146">
        <f t="shared" si="64"/>
        <v>38</v>
      </c>
      <c r="H580" s="146">
        <f t="shared" si="64"/>
        <v>0</v>
      </c>
      <c r="I580" s="146">
        <f t="shared" si="64"/>
        <v>2</v>
      </c>
      <c r="J580" s="146">
        <f t="shared" si="64"/>
        <v>0</v>
      </c>
      <c r="K580" s="146">
        <f t="shared" si="64"/>
        <v>0</v>
      </c>
      <c r="L580" s="146">
        <f t="shared" si="64"/>
        <v>0</v>
      </c>
      <c r="M580" s="146">
        <f t="shared" si="64"/>
        <v>1</v>
      </c>
      <c r="N580" s="113"/>
      <c r="O580" s="113"/>
    </row>
    <row r="581" spans="2:15" s="48" customFormat="1" ht="45" x14ac:dyDescent="0.25">
      <c r="B581" s="25" t="s">
        <v>668</v>
      </c>
      <c r="C581" s="4" t="s">
        <v>663</v>
      </c>
      <c r="D581" s="2">
        <f t="shared" si="62"/>
        <v>4</v>
      </c>
      <c r="E581" s="123">
        <v>0</v>
      </c>
      <c r="F581" s="123">
        <v>1</v>
      </c>
      <c r="G581" s="123">
        <v>3</v>
      </c>
      <c r="H581" s="123">
        <v>0</v>
      </c>
      <c r="I581" s="123">
        <v>0</v>
      </c>
      <c r="J581" s="123">
        <v>0</v>
      </c>
      <c r="K581" s="123">
        <v>0</v>
      </c>
      <c r="L581" s="123">
        <v>0</v>
      </c>
      <c r="M581" s="123">
        <v>0</v>
      </c>
      <c r="N581" s="113"/>
      <c r="O581" s="113"/>
    </row>
    <row r="582" spans="2:15" s="48" customFormat="1" ht="45" x14ac:dyDescent="0.25">
      <c r="B582" s="55" t="s">
        <v>669</v>
      </c>
      <c r="C582" s="73" t="s">
        <v>693</v>
      </c>
      <c r="D582" s="2">
        <f t="shared" si="62"/>
        <v>0</v>
      </c>
      <c r="E582" s="121">
        <v>0</v>
      </c>
      <c r="F582" s="121">
        <v>0</v>
      </c>
      <c r="G582" s="123">
        <v>0</v>
      </c>
      <c r="H582" s="121">
        <v>0</v>
      </c>
      <c r="I582" s="121">
        <v>0</v>
      </c>
      <c r="J582" s="121">
        <v>0</v>
      </c>
      <c r="K582" s="121">
        <v>0</v>
      </c>
      <c r="L582" s="121">
        <v>0</v>
      </c>
      <c r="M582" s="123">
        <v>0</v>
      </c>
      <c r="N582" s="153" t="str">
        <f>IF((D582&lt;=D581)*AND(E582&lt;=E581)*AND(F582&lt;=F581)*AND(G582&lt;=G581)*AND(H582&lt;=H581)*AND(I582&lt;=I581)*AND(J582&lt;=J581)*AND(K582&lt;=K581)*AND(L582&lt;=L581)*AND(M582&lt;=M581),"Выполнено","ПРОВЕРИТЬ (их не может быть больше чем всех глав администраций)
)")</f>
        <v>Выполнено</v>
      </c>
      <c r="O582" s="157" t="str">
        <f>IF(((D582-G582=0)),"   ","Нужно заполнить пункт 44 текстовой части - о главах, имеющих статус руководителей финансовых органов")</f>
        <v xml:space="preserve">   </v>
      </c>
    </row>
    <row r="583" spans="2:15" s="48" customFormat="1" ht="30" x14ac:dyDescent="0.25">
      <c r="B583" s="55" t="s">
        <v>664</v>
      </c>
      <c r="C583" s="73" t="s">
        <v>691</v>
      </c>
      <c r="D583" s="2">
        <f t="shared" si="62"/>
        <v>0</v>
      </c>
      <c r="E583" s="121">
        <v>0</v>
      </c>
      <c r="F583" s="121">
        <v>0</v>
      </c>
      <c r="G583" s="121">
        <v>0</v>
      </c>
      <c r="H583" s="121">
        <v>0</v>
      </c>
      <c r="I583" s="121">
        <v>0</v>
      </c>
      <c r="J583" s="121">
        <v>0</v>
      </c>
      <c r="K583" s="121">
        <v>0</v>
      </c>
      <c r="L583" s="121">
        <v>0</v>
      </c>
      <c r="M583" s="123">
        <v>0</v>
      </c>
      <c r="N583" s="153" t="str">
        <f>IF((D583&lt;=D581)*AND(E583&lt;=E581)*AND(F583&lt;=F581)*AND(G583&lt;=G581)*AND(H583&lt;=H581)*AND(I583&lt;=I581)*AND(J583&lt;=J581)*AND(K583&lt;=K581)*AND(L583&lt;=L581)*AND(M583&lt;=M581),"Выполнено","ПРОВЕРИТЬ (таких глав администраций не может быть больше общего числа действующих глав местных администраций)
)")</f>
        <v>Выполнено</v>
      </c>
      <c r="O583" s="157" t="str">
        <f>IF(((D583=0)),"   ","Нужно заполнить пункт 56 текстовой части - о главах, временно отстраненных от должности")</f>
        <v xml:space="preserve">   </v>
      </c>
    </row>
    <row r="584" spans="2:15" s="48" customFormat="1" ht="45" x14ac:dyDescent="0.25">
      <c r="B584" s="55" t="s">
        <v>665</v>
      </c>
      <c r="C584" s="73" t="s">
        <v>263</v>
      </c>
      <c r="D584" s="2">
        <f t="shared" si="62"/>
        <v>0</v>
      </c>
      <c r="E584" s="121">
        <v>0</v>
      </c>
      <c r="F584" s="121">
        <v>0</v>
      </c>
      <c r="G584" s="121">
        <v>0</v>
      </c>
      <c r="H584" s="121">
        <v>0</v>
      </c>
      <c r="I584" s="121">
        <v>0</v>
      </c>
      <c r="J584" s="121">
        <v>0</v>
      </c>
      <c r="K584" s="121">
        <v>0</v>
      </c>
      <c r="L584" s="121">
        <v>0</v>
      </c>
      <c r="M584" s="123">
        <v>0</v>
      </c>
      <c r="N584" s="113"/>
      <c r="O584" s="157" t="str">
        <f>IF(((D584=0)),"   ","Нужно заполнить пункт 49 текстовой части - о вакантных должностях глав местных администраций")</f>
        <v xml:space="preserve">   </v>
      </c>
    </row>
    <row r="585" spans="2:15" s="48" customFormat="1" ht="75" x14ac:dyDescent="0.25">
      <c r="B585" s="55" t="s">
        <v>670</v>
      </c>
      <c r="C585" s="73" t="s">
        <v>692</v>
      </c>
      <c r="D585" s="2">
        <f t="shared" si="62"/>
        <v>0</v>
      </c>
      <c r="E585" s="121">
        <v>0</v>
      </c>
      <c r="F585" s="121">
        <v>0</v>
      </c>
      <c r="G585" s="121">
        <v>0</v>
      </c>
      <c r="H585" s="121">
        <v>0</v>
      </c>
      <c r="I585" s="121">
        <v>0</v>
      </c>
      <c r="J585" s="121">
        <v>0</v>
      </c>
      <c r="K585" s="121">
        <v>0</v>
      </c>
      <c r="L585" s="121">
        <v>0</v>
      </c>
      <c r="M585" s="123">
        <v>0</v>
      </c>
      <c r="N585" s="113"/>
      <c r="O585" s="113"/>
    </row>
    <row r="586" spans="2:15" ht="45" x14ac:dyDescent="0.25">
      <c r="B586" s="25" t="s">
        <v>671</v>
      </c>
      <c r="C586" s="4" t="s">
        <v>384</v>
      </c>
      <c r="D586" s="170"/>
      <c r="E586" s="171"/>
      <c r="F586" s="171"/>
      <c r="G586" s="171"/>
      <c r="H586" s="171"/>
      <c r="I586" s="171"/>
      <c r="J586" s="171"/>
      <c r="K586" s="171"/>
      <c r="L586" s="171"/>
      <c r="M586" s="171"/>
      <c r="N586" s="122"/>
      <c r="O586" s="71"/>
    </row>
    <row r="587" spans="2:15" ht="30" x14ac:dyDescent="0.25">
      <c r="B587" s="25" t="s">
        <v>672</v>
      </c>
      <c r="C587" s="4" t="s">
        <v>385</v>
      </c>
      <c r="D587" s="2">
        <f>SUM(E587:L587)</f>
        <v>38</v>
      </c>
      <c r="E587" s="123">
        <v>11</v>
      </c>
      <c r="F587" s="123">
        <v>4</v>
      </c>
      <c r="G587" s="123">
        <v>20</v>
      </c>
      <c r="H587" s="123">
        <v>0</v>
      </c>
      <c r="I587" s="123">
        <v>3</v>
      </c>
      <c r="J587" s="123">
        <v>0</v>
      </c>
      <c r="K587" s="123">
        <v>0</v>
      </c>
      <c r="L587" s="123">
        <v>0</v>
      </c>
      <c r="M587" s="123">
        <v>1</v>
      </c>
      <c r="N587" s="153" t="str">
        <f>IF((D587&lt;=D$11)*AND(E587&lt;=E$11)*AND(F587&lt;=F$11)*AND(G587&lt;=G$11)*AND(H587&lt;=H$11)*AND(I587&lt;=I$11)*AND(J587&lt;=J$11)*AND(K587&lt;=K$11)*AND(L587&lt;=L$11)*AND(M587&lt;=M$11),"Выполнено","ПРОВЕРИТЬ (таких муниципальных образований не может быть больше их общего числа)")</f>
        <v>Выполнено</v>
      </c>
      <c r="O587" s="46"/>
    </row>
    <row r="588" spans="2:15" x14ac:dyDescent="0.25">
      <c r="B588" s="25" t="s">
        <v>673</v>
      </c>
      <c r="C588" s="4" t="s">
        <v>386</v>
      </c>
      <c r="D588" s="2">
        <f>SUM(E588:L588)</f>
        <v>0</v>
      </c>
      <c r="E588" s="123">
        <v>0</v>
      </c>
      <c r="F588" s="123">
        <v>0</v>
      </c>
      <c r="G588" s="123">
        <v>0</v>
      </c>
      <c r="H588" s="123">
        <v>0</v>
      </c>
      <c r="I588" s="123">
        <v>0</v>
      </c>
      <c r="J588" s="123">
        <v>0</v>
      </c>
      <c r="K588" s="123">
        <v>0</v>
      </c>
      <c r="L588" s="123">
        <v>0</v>
      </c>
      <c r="M588" s="123">
        <v>0</v>
      </c>
      <c r="N588" s="153" t="str">
        <f>IF((D588&lt;=D$11)*AND(E588&lt;=E$11)*AND(F588&lt;=F$11)*AND(G588&lt;=G$11)*AND(H588&lt;=H$11)*AND(I588&lt;=I$11)*AND(J588&lt;=J$11)*AND(K588&lt;=K$11)*AND(L588&lt;=L$11)*AND(M588&lt;=M$11),"Выполнено","ПРОВЕРИТЬ (таких муниципальных образований не может быть больше их общего числа)")</f>
        <v>Выполнено</v>
      </c>
      <c r="O588" s="46"/>
    </row>
    <row r="589" spans="2:15" ht="30" x14ac:dyDescent="0.25">
      <c r="B589" s="25" t="s">
        <v>674</v>
      </c>
      <c r="C589" s="4" t="s">
        <v>264</v>
      </c>
      <c r="D589" s="2">
        <f>SUM(E589:L589)</f>
        <v>94</v>
      </c>
      <c r="E589" s="123">
        <v>40</v>
      </c>
      <c r="F589" s="123">
        <v>6</v>
      </c>
      <c r="G589" s="123">
        <v>29</v>
      </c>
      <c r="H589" s="123">
        <v>0</v>
      </c>
      <c r="I589" s="123">
        <v>19</v>
      </c>
      <c r="J589" s="123">
        <v>0</v>
      </c>
      <c r="K589" s="123">
        <v>0</v>
      </c>
      <c r="L589" s="123">
        <v>0</v>
      </c>
      <c r="M589" s="123">
        <v>11</v>
      </c>
      <c r="N589" s="46"/>
      <c r="O589" s="157" t="str">
        <f>IF(((D589&gt;=D587)*AND(E589&gt;=E587)*AND(F589&gt;=F587)*AND(G589&gt;=G587)*AND(H589&gt;=H587)*AND(I589&gt;=I587)*AND(J589&gt;=J587)*AND(K589&gt;=K587)*AND(L589&gt;=L587)*AND(M589&gt;=M587)),"   ","Подсказка - таких органов, как правило, должно быть больше чем муниципалитетов, в которых предусмотрено их создание.")</f>
        <v xml:space="preserve">   </v>
      </c>
    </row>
    <row r="590" spans="2:15" ht="30" x14ac:dyDescent="0.25">
      <c r="B590" s="25" t="s">
        <v>675</v>
      </c>
      <c r="C590" s="4" t="s">
        <v>265</v>
      </c>
      <c r="D590" s="2">
        <f>SUM(E590:L590)</f>
        <v>0</v>
      </c>
      <c r="E590" s="123">
        <v>0</v>
      </c>
      <c r="F590" s="123">
        <v>0</v>
      </c>
      <c r="G590" s="123">
        <v>0</v>
      </c>
      <c r="H590" s="123">
        <v>0</v>
      </c>
      <c r="I590" s="123">
        <v>0</v>
      </c>
      <c r="J590" s="123">
        <v>0</v>
      </c>
      <c r="K590" s="123">
        <v>0</v>
      </c>
      <c r="L590" s="123">
        <v>0</v>
      </c>
      <c r="M590" s="123">
        <v>0</v>
      </c>
      <c r="N590" s="46"/>
      <c r="O590" s="157" t="str">
        <f>IF(((D590&gt;=D588)*AND(E590&gt;=E588)*AND(F590&gt;=F588)*AND(G590&gt;=G588)*AND(H590&gt;=H588)*AND(I590&gt;=I588)*AND(J590&gt;=J588)*AND(K590&gt;=K588)*AND(L590&gt;=L588)*AND(M590&gt;=M588)),"   ","Подсказка - таких органов, как правило, должно быть больше чем муниципалитетов, в которых предусмотрено их создание.")</f>
        <v xml:space="preserve">   </v>
      </c>
    </row>
    <row r="591" spans="2:15" s="48" customFormat="1" ht="30" x14ac:dyDescent="0.25">
      <c r="B591" s="94" t="s">
        <v>1064</v>
      </c>
      <c r="C591" s="222" t="s">
        <v>542</v>
      </c>
      <c r="D591" s="170"/>
      <c r="E591" s="171"/>
      <c r="F591" s="171"/>
      <c r="G591" s="171"/>
      <c r="H591" s="171"/>
      <c r="I591" s="171"/>
      <c r="J591" s="171"/>
      <c r="K591" s="171"/>
      <c r="L591" s="171"/>
      <c r="M591" s="171"/>
      <c r="N591" s="122"/>
      <c r="O591" s="71"/>
    </row>
    <row r="592" spans="2:15" ht="45" x14ac:dyDescent="0.25">
      <c r="B592" s="94" t="s">
        <v>1063</v>
      </c>
      <c r="C592" s="95" t="s">
        <v>546</v>
      </c>
      <c r="D592" s="2">
        <f t="shared" ref="D592:D606" si="65">SUM(E592:L592)</f>
        <v>65</v>
      </c>
      <c r="E592" s="124">
        <f t="shared" ref="E592:M592" si="66">SUM(E593:E595)</f>
        <v>11</v>
      </c>
      <c r="F592" s="124">
        <f t="shared" si="66"/>
        <v>4</v>
      </c>
      <c r="G592" s="124">
        <f t="shared" si="66"/>
        <v>47</v>
      </c>
      <c r="H592" s="124">
        <v>0</v>
      </c>
      <c r="I592" s="124">
        <v>3</v>
      </c>
      <c r="J592" s="124">
        <f t="shared" si="66"/>
        <v>0</v>
      </c>
      <c r="K592" s="124">
        <f t="shared" si="66"/>
        <v>0</v>
      </c>
      <c r="L592" s="124">
        <f t="shared" si="66"/>
        <v>0</v>
      </c>
      <c r="M592" s="124">
        <f t="shared" si="66"/>
        <v>1</v>
      </c>
      <c r="N592" s="153" t="str">
        <f>IF((D592=D$11)*AND(E592=E$11)*AND(F592=F$11)*AND(G592=G$11)*AND(H592=H$11)*AND(I592=I$11)*AND(J592=J$11)*AND(K592=K$11)*AND(L592=L$11)*AND(M592=M$11),"Выполнено","ПРОВЕРИТЬ (в сумме должно получиться общее число муниципальных образований)")</f>
        <v>Выполнено</v>
      </c>
      <c r="O592" s="113"/>
    </row>
    <row r="593" spans="2:15" x14ac:dyDescent="0.25">
      <c r="B593" s="94" t="s">
        <v>1065</v>
      </c>
      <c r="C593" s="95" t="s">
        <v>547</v>
      </c>
      <c r="D593" s="2">
        <f t="shared" si="65"/>
        <v>8</v>
      </c>
      <c r="E593" s="123">
        <v>4</v>
      </c>
      <c r="F593" s="123">
        <v>1</v>
      </c>
      <c r="G593" s="123">
        <v>0</v>
      </c>
      <c r="H593" s="123">
        <v>0</v>
      </c>
      <c r="I593" s="123">
        <v>3</v>
      </c>
      <c r="J593" s="123">
        <v>0</v>
      </c>
      <c r="K593" s="123">
        <v>0</v>
      </c>
      <c r="L593" s="123">
        <v>0</v>
      </c>
      <c r="M593" s="123">
        <v>1</v>
      </c>
      <c r="N593" s="113"/>
      <c r="O593" s="113"/>
    </row>
    <row r="594" spans="2:15" ht="45" x14ac:dyDescent="0.25">
      <c r="B594" s="94" t="s">
        <v>1066</v>
      </c>
      <c r="C594" s="95" t="s">
        <v>548</v>
      </c>
      <c r="D594" s="2">
        <f t="shared" si="65"/>
        <v>48</v>
      </c>
      <c r="E594" s="123">
        <v>0</v>
      </c>
      <c r="F594" s="123">
        <v>1</v>
      </c>
      <c r="G594" s="123">
        <v>47</v>
      </c>
      <c r="H594" s="123">
        <v>0</v>
      </c>
      <c r="I594" s="123">
        <v>0</v>
      </c>
      <c r="J594" s="123">
        <v>0</v>
      </c>
      <c r="K594" s="123">
        <v>0</v>
      </c>
      <c r="L594" s="123">
        <v>0</v>
      </c>
      <c r="M594" s="123">
        <v>0</v>
      </c>
      <c r="N594" s="113"/>
      <c r="O594" s="113"/>
    </row>
    <row r="595" spans="2:15" ht="30" x14ac:dyDescent="0.25">
      <c r="B595" s="96" t="s">
        <v>545</v>
      </c>
      <c r="C595" s="97" t="s">
        <v>694</v>
      </c>
      <c r="D595" s="2">
        <f t="shared" si="65"/>
        <v>9</v>
      </c>
      <c r="E595" s="121">
        <v>7</v>
      </c>
      <c r="F595" s="121">
        <v>2</v>
      </c>
      <c r="G595" s="123">
        <v>0</v>
      </c>
      <c r="H595" s="121">
        <v>0</v>
      </c>
      <c r="I595" s="121">
        <v>0</v>
      </c>
      <c r="J595" s="121">
        <v>0</v>
      </c>
      <c r="K595" s="121">
        <v>0</v>
      </c>
      <c r="L595" s="121">
        <v>0</v>
      </c>
      <c r="M595" s="123">
        <v>0</v>
      </c>
      <c r="N595" s="113"/>
      <c r="O595" s="157" t="str">
        <f>IF(((D595=0)),"   ","Нужно заполнить пункт 50 текстовой части - о муниципальных образованиях, в которых не урегулирован вопрос внешнего финансового контроля")</f>
        <v>Нужно заполнить пункт 50 текстовой части - о муниципальных образованиях, в которых не урегулирован вопрос внешнего финансового контроля</v>
      </c>
    </row>
    <row r="596" spans="2:15" s="48" customFormat="1" ht="30" x14ac:dyDescent="0.25">
      <c r="B596" s="94" t="s">
        <v>164</v>
      </c>
      <c r="C596" s="95" t="s">
        <v>543</v>
      </c>
      <c r="D596" s="2">
        <f t="shared" si="65"/>
        <v>6</v>
      </c>
      <c r="E596" s="123">
        <v>2</v>
      </c>
      <c r="F596" s="123">
        <v>1</v>
      </c>
      <c r="G596" s="123">
        <v>0</v>
      </c>
      <c r="H596" s="123">
        <v>0</v>
      </c>
      <c r="I596" s="123">
        <v>3</v>
      </c>
      <c r="J596" s="123">
        <v>0</v>
      </c>
      <c r="K596" s="123">
        <v>0</v>
      </c>
      <c r="L596" s="123">
        <v>0</v>
      </c>
      <c r="M596" s="123">
        <v>1</v>
      </c>
      <c r="N596" s="113"/>
      <c r="O596" s="157" t="str">
        <f>IF(((D596&gt;=D593)*AND(E596&gt;=E593)*AND(F596&gt;=F593)*AND(G596&gt;=G593)*AND(H596&gt;=H593)*AND(I596&gt;=I593)*AND(J596&gt;=J593)*AND(K596&gt;=K593)*AND(L596&gt;=L593)*AND(M596&gt;=M593)),"   ","Подсказка - таких органов вряд ли может быть больше чем муниципалитетов, где предусмотрено их создание.")</f>
        <v>Подсказка - таких органов вряд ли может быть больше чем муниципалитетов, где предусмотрено их создание.</v>
      </c>
    </row>
    <row r="597" spans="2:15" s="48" customFormat="1" ht="60" x14ac:dyDescent="0.25">
      <c r="B597" s="94" t="s">
        <v>165</v>
      </c>
      <c r="C597" s="95" t="s">
        <v>744</v>
      </c>
      <c r="D597" s="2">
        <f t="shared" si="65"/>
        <v>31</v>
      </c>
      <c r="E597" s="123">
        <v>9</v>
      </c>
      <c r="F597" s="123">
        <v>4</v>
      </c>
      <c r="G597" s="123">
        <v>0</v>
      </c>
      <c r="H597" s="123">
        <v>0</v>
      </c>
      <c r="I597" s="123">
        <v>18</v>
      </c>
      <c r="J597" s="123">
        <v>0</v>
      </c>
      <c r="K597" s="123">
        <v>0</v>
      </c>
      <c r="L597" s="123">
        <v>0</v>
      </c>
      <c r="M597" s="123">
        <v>15</v>
      </c>
      <c r="N597" s="153" t="str">
        <f>IF((D597&gt;=D596)*AND(E597&gt;=E596)*AND(F597&gt;=F596)*AND(G597&gt;=G596)*AND(H597&gt;=H596)*AND(I597&gt;=I596)*AND(J597&gt;=J596)*AND(K597&gt;=K596)*AND(L597&gt;=L596)*AND(M597&gt;=M596),"Выполнено","ПРОВЕРИТЬ (количество членов коллегиальных органов, как правило, в разы больше количества самих коллегиальных органов)")</f>
        <v>Выполнено</v>
      </c>
      <c r="O597" s="113"/>
    </row>
    <row r="598" spans="2:15" s="48" customFormat="1" x14ac:dyDescent="0.25">
      <c r="B598" s="94" t="s">
        <v>544</v>
      </c>
      <c r="C598" s="95" t="s">
        <v>314</v>
      </c>
      <c r="D598" s="2">
        <f t="shared" si="65"/>
        <v>31</v>
      </c>
      <c r="E598" s="123">
        <v>9</v>
      </c>
      <c r="F598" s="123">
        <v>4</v>
      </c>
      <c r="G598" s="123">
        <v>0</v>
      </c>
      <c r="H598" s="123">
        <v>0</v>
      </c>
      <c r="I598" s="123">
        <v>18</v>
      </c>
      <c r="J598" s="123">
        <v>0</v>
      </c>
      <c r="K598" s="123">
        <v>0</v>
      </c>
      <c r="L598" s="123">
        <v>0</v>
      </c>
      <c r="M598" s="123">
        <v>15</v>
      </c>
      <c r="N598" s="153" t="str">
        <f>IF((D598&lt;=D597)*AND(E598&lt;=E597)*AND(F598&lt;=F597)*AND(G598&lt;=G597)*AND(H598&lt;=H597)*AND(I598&lt;=I597)*AND(J598&lt;=J597)*AND(K598&lt;=K597)*AND(L598&lt;=L597)*AND(M598&lt;=M597),"Выполнено","ПРОВЕРИТЬ (значения этой строки не могут быть больше предыдущей)
)")</f>
        <v>Выполнено</v>
      </c>
      <c r="O598" s="113"/>
    </row>
    <row r="599" spans="2:15" ht="30" x14ac:dyDescent="0.25">
      <c r="B599" s="24" t="s">
        <v>19</v>
      </c>
      <c r="C599" s="3" t="s">
        <v>167</v>
      </c>
      <c r="D599" s="2">
        <f t="shared" si="65"/>
        <v>178</v>
      </c>
      <c r="E599" s="124">
        <f>SUM(E600:E605)</f>
        <v>64</v>
      </c>
      <c r="F599" s="124">
        <f t="shared" ref="F599:M599" si="67">SUM(F600:F605)</f>
        <v>16</v>
      </c>
      <c r="G599" s="124">
        <f t="shared" si="67"/>
        <v>61</v>
      </c>
      <c r="H599" s="124">
        <f t="shared" si="67"/>
        <v>0</v>
      </c>
      <c r="I599" s="124">
        <f t="shared" si="67"/>
        <v>28</v>
      </c>
      <c r="J599" s="124">
        <f t="shared" si="67"/>
        <v>3</v>
      </c>
      <c r="K599" s="124">
        <f t="shared" si="67"/>
        <v>3</v>
      </c>
      <c r="L599" s="124">
        <f t="shared" si="67"/>
        <v>3</v>
      </c>
      <c r="M599" s="124">
        <f t="shared" si="67"/>
        <v>14</v>
      </c>
      <c r="N599" s="113"/>
      <c r="O599" s="113"/>
    </row>
    <row r="600" spans="2:15" ht="30" x14ac:dyDescent="0.25">
      <c r="B600" s="25" t="s">
        <v>6</v>
      </c>
      <c r="C600" s="4" t="s">
        <v>168</v>
      </c>
      <c r="D600" s="2">
        <f t="shared" si="65"/>
        <v>30</v>
      </c>
      <c r="E600" s="123">
        <v>11</v>
      </c>
      <c r="F600" s="123">
        <v>5</v>
      </c>
      <c r="G600" s="123">
        <v>11</v>
      </c>
      <c r="H600" s="123">
        <v>0</v>
      </c>
      <c r="I600" s="123">
        <v>3</v>
      </c>
      <c r="J600" s="123">
        <v>0</v>
      </c>
      <c r="K600" s="123">
        <v>0</v>
      </c>
      <c r="L600" s="123">
        <v>0</v>
      </c>
      <c r="M600" s="123">
        <v>1</v>
      </c>
      <c r="N600" s="113"/>
      <c r="O600" s="276"/>
    </row>
    <row r="601" spans="2:15" x14ac:dyDescent="0.25">
      <c r="B601" s="25" t="s">
        <v>174</v>
      </c>
      <c r="C601" s="4" t="s">
        <v>169</v>
      </c>
      <c r="D601" s="2">
        <f t="shared" si="65"/>
        <v>68</v>
      </c>
      <c r="E601" s="123">
        <v>11</v>
      </c>
      <c r="F601" s="123">
        <v>4</v>
      </c>
      <c r="G601" s="123">
        <v>41</v>
      </c>
      <c r="H601" s="123">
        <v>0</v>
      </c>
      <c r="I601" s="123">
        <v>3</v>
      </c>
      <c r="J601" s="123">
        <v>3</v>
      </c>
      <c r="K601" s="123">
        <v>3</v>
      </c>
      <c r="L601" s="123">
        <v>3</v>
      </c>
      <c r="M601" s="123">
        <v>1</v>
      </c>
      <c r="N601" s="113"/>
      <c r="O601" s="276"/>
    </row>
    <row r="602" spans="2:15" ht="30" x14ac:dyDescent="0.25">
      <c r="B602" s="25" t="s">
        <v>175</v>
      </c>
      <c r="C602" s="4" t="s">
        <v>170</v>
      </c>
      <c r="D602" s="2">
        <f t="shared" si="65"/>
        <v>74</v>
      </c>
      <c r="E602" s="123">
        <v>40</v>
      </c>
      <c r="F602" s="123">
        <v>6</v>
      </c>
      <c r="G602" s="123">
        <v>9</v>
      </c>
      <c r="H602" s="123">
        <v>0</v>
      </c>
      <c r="I602" s="123">
        <v>19</v>
      </c>
      <c r="J602" s="123">
        <v>0</v>
      </c>
      <c r="K602" s="123">
        <v>0</v>
      </c>
      <c r="L602" s="123">
        <v>0</v>
      </c>
      <c r="M602" s="123">
        <v>11</v>
      </c>
      <c r="N602" s="116"/>
      <c r="O602" s="276"/>
    </row>
    <row r="603" spans="2:15" x14ac:dyDescent="0.25">
      <c r="B603" s="25" t="s">
        <v>176</v>
      </c>
      <c r="C603" s="4" t="s">
        <v>171</v>
      </c>
      <c r="D603" s="2">
        <f t="shared" si="65"/>
        <v>0</v>
      </c>
      <c r="E603" s="123">
        <v>0</v>
      </c>
      <c r="F603" s="123">
        <v>0</v>
      </c>
      <c r="G603" s="123">
        <v>0</v>
      </c>
      <c r="H603" s="123">
        <v>0</v>
      </c>
      <c r="I603" s="123">
        <v>0</v>
      </c>
      <c r="J603" s="123">
        <v>0</v>
      </c>
      <c r="K603" s="123">
        <v>0</v>
      </c>
      <c r="L603" s="123">
        <v>0</v>
      </c>
      <c r="M603" s="123">
        <v>0</v>
      </c>
      <c r="N603" s="113"/>
      <c r="O603" s="276"/>
    </row>
    <row r="604" spans="2:15" ht="30" x14ac:dyDescent="0.25">
      <c r="B604" s="25" t="s">
        <v>179</v>
      </c>
      <c r="C604" s="4" t="s">
        <v>172</v>
      </c>
      <c r="D604" s="2">
        <f t="shared" si="65"/>
        <v>6</v>
      </c>
      <c r="E604" s="123">
        <v>2</v>
      </c>
      <c r="F604" s="123">
        <v>1</v>
      </c>
      <c r="G604" s="123">
        <v>0</v>
      </c>
      <c r="H604" s="123">
        <v>0</v>
      </c>
      <c r="I604" s="123">
        <v>3</v>
      </c>
      <c r="J604" s="123">
        <v>0</v>
      </c>
      <c r="K604" s="123">
        <v>0</v>
      </c>
      <c r="L604" s="123">
        <v>0</v>
      </c>
      <c r="M604" s="123">
        <v>1</v>
      </c>
      <c r="N604" s="113"/>
      <c r="O604" s="276"/>
    </row>
    <row r="605" spans="2:15" x14ac:dyDescent="0.25">
      <c r="B605" s="25" t="s">
        <v>181</v>
      </c>
      <c r="C605" s="4" t="s">
        <v>173</v>
      </c>
      <c r="D605" s="2">
        <f t="shared" si="65"/>
        <v>0</v>
      </c>
      <c r="E605" s="123">
        <v>0</v>
      </c>
      <c r="F605" s="123">
        <v>0</v>
      </c>
      <c r="G605" s="123">
        <v>0</v>
      </c>
      <c r="H605" s="123">
        <v>0</v>
      </c>
      <c r="I605" s="123">
        <v>0</v>
      </c>
      <c r="J605" s="123">
        <v>0</v>
      </c>
      <c r="K605" s="123">
        <v>0</v>
      </c>
      <c r="L605" s="123">
        <v>0</v>
      </c>
      <c r="M605" s="123">
        <v>0</v>
      </c>
      <c r="N605" s="113"/>
      <c r="O605" s="276"/>
    </row>
    <row r="606" spans="2:15" ht="45" x14ac:dyDescent="0.25">
      <c r="B606" s="55" t="s">
        <v>1067</v>
      </c>
      <c r="C606" s="73" t="s">
        <v>166</v>
      </c>
      <c r="D606" s="2">
        <f t="shared" si="65"/>
        <v>33</v>
      </c>
      <c r="E606" s="121">
        <v>0</v>
      </c>
      <c r="F606" s="121">
        <v>0</v>
      </c>
      <c r="G606" s="123">
        <v>33</v>
      </c>
      <c r="H606" s="121"/>
      <c r="I606" s="121"/>
      <c r="J606" s="121">
        <v>0</v>
      </c>
      <c r="K606" s="123">
        <v>0</v>
      </c>
      <c r="L606" s="123">
        <v>0</v>
      </c>
      <c r="M606" s="123">
        <v>0</v>
      </c>
      <c r="N606" s="153" t="str">
        <f>IF((D606&lt;=D$11)*AND(E606&lt;=E$11)*AND(F606&lt;=F$11)*AND(G606&lt;=G$11)*AND(H606&lt;=H$11)*AND(I606&lt;=I$11)*AND(J606&lt;=J$11)*AND(K606&lt;=K$11)*AND(L606&lt;=L$11)*AND(M606&lt;=M$11),"Выполнено","ПРОВЕРИТЬ (таких муниципальных образований не может быть больше их общего числа)")</f>
        <v>Выполнено</v>
      </c>
      <c r="O606" s="157" t="str">
        <f>IF(((E606+F606+H606+I606+J606=0)),"   ","Нужно заполнить пункт 51 текстовой части - о представительных органах, не имеющих статуса юридических лиц")</f>
        <v xml:space="preserve">   </v>
      </c>
    </row>
    <row r="607" spans="2:15" s="48" customFormat="1" ht="30" x14ac:dyDescent="0.25">
      <c r="B607" s="55" t="s">
        <v>1068</v>
      </c>
      <c r="C607" s="73" t="s">
        <v>1069</v>
      </c>
      <c r="D607" s="2">
        <f>SUM(E607:L607)</f>
        <v>0</v>
      </c>
      <c r="E607" s="121">
        <v>0</v>
      </c>
      <c r="F607" s="121">
        <v>0</v>
      </c>
      <c r="G607" s="121">
        <v>0</v>
      </c>
      <c r="H607" s="121"/>
      <c r="I607" s="121"/>
      <c r="J607" s="121">
        <v>0</v>
      </c>
      <c r="K607" s="121">
        <v>0</v>
      </c>
      <c r="L607" s="121">
        <v>0</v>
      </c>
      <c r="M607" s="123">
        <v>0</v>
      </c>
      <c r="N607" s="153" t="str">
        <f>IF((D607&lt;=D$11)*AND(E607&lt;=E$11)*AND(F607&lt;=F$11)*AND(G607&lt;=G$11)*AND(H607&lt;=H$11)*AND(I607&lt;=I$11)*AND(J607&lt;=J$11)*AND(K607&lt;=K$11)*AND(L607&lt;=L$11)*AND(M607&lt;=M$11),"Выполнено","ПРОВЕРИТЬ (таких муниципальных образований не может быть больше их общего числа)")</f>
        <v>Выполнено</v>
      </c>
      <c r="O607" s="157" t="str">
        <f>IF(((D607-D568&lt;=0)),"   ","Нужно заполнить пункт 51 текстовой части - о местных администрациях, не имеющих статуса юридических лиц")</f>
        <v xml:space="preserve">   </v>
      </c>
    </row>
    <row r="608" spans="2:15" ht="30" x14ac:dyDescent="0.25">
      <c r="B608" s="28" t="s">
        <v>549</v>
      </c>
      <c r="C608" s="6" t="s">
        <v>182</v>
      </c>
      <c r="D608" s="170"/>
      <c r="E608" s="171"/>
      <c r="F608" s="171"/>
      <c r="G608" s="171"/>
      <c r="H608" s="171"/>
      <c r="I608" s="171"/>
      <c r="J608" s="171"/>
      <c r="K608" s="171"/>
      <c r="L608" s="171"/>
      <c r="M608" s="171"/>
      <c r="N608" s="122"/>
      <c r="O608" s="71"/>
    </row>
    <row r="609" spans="2:15" ht="30" x14ac:dyDescent="0.25">
      <c r="B609" s="25" t="s">
        <v>184</v>
      </c>
      <c r="C609" s="4" t="s">
        <v>662</v>
      </c>
      <c r="D609" s="2">
        <f t="shared" ref="D609:D620" si="68">SUM(E609:L609)</f>
        <v>1416</v>
      </c>
      <c r="E609" s="124">
        <f t="shared" ref="E609:M609" si="69">SUM(E610:E613)</f>
        <v>561</v>
      </c>
      <c r="F609" s="124">
        <f t="shared" si="69"/>
        <v>83</v>
      </c>
      <c r="G609" s="124">
        <f t="shared" si="69"/>
        <v>196</v>
      </c>
      <c r="H609" s="124">
        <f t="shared" si="69"/>
        <v>0</v>
      </c>
      <c r="I609" s="124">
        <f t="shared" si="69"/>
        <v>576</v>
      </c>
      <c r="J609" s="124">
        <f t="shared" si="69"/>
        <v>0</v>
      </c>
      <c r="K609" s="124">
        <f t="shared" si="69"/>
        <v>0</v>
      </c>
      <c r="L609" s="124">
        <f t="shared" si="69"/>
        <v>0</v>
      </c>
      <c r="M609" s="124">
        <f t="shared" si="69"/>
        <v>471</v>
      </c>
      <c r="N609" s="153" t="str">
        <f>IF((D609&gt;=D$11)*AND(E609&gt;=E$11)*AND(F609&gt;=F$11)*AND(G609&gt;=G$11)*AND(H609&gt;=H$11)*AND(I609&gt;=I$11)*AND(J609&gt;=J$11)*AND(K609&gt;=K$11)*AND(L609&gt;=L$11)*AND(M609&gt;=M$11),"Выполнено","ПРОВЕРИТЬ (служащих в муниципалитетах обычно в разы больше чем самих муниципалитетов соответствующего вида)")</f>
        <v>Выполнено</v>
      </c>
      <c r="O609" s="113"/>
    </row>
    <row r="610" spans="2:15" s="34" customFormat="1" ht="30" x14ac:dyDescent="0.25">
      <c r="B610" s="25" t="s">
        <v>550</v>
      </c>
      <c r="C610" s="4" t="s">
        <v>248</v>
      </c>
      <c r="D610" s="2">
        <f t="shared" si="68"/>
        <v>1330</v>
      </c>
      <c r="E610" s="123">
        <v>538</v>
      </c>
      <c r="F610" s="123">
        <v>71</v>
      </c>
      <c r="G610" s="123">
        <v>192</v>
      </c>
      <c r="H610" s="123">
        <v>0</v>
      </c>
      <c r="I610" s="123">
        <v>529</v>
      </c>
      <c r="J610" s="123">
        <v>0</v>
      </c>
      <c r="K610" s="123">
        <v>0</v>
      </c>
      <c r="L610" s="123">
        <v>0</v>
      </c>
      <c r="M610" s="123">
        <v>431</v>
      </c>
      <c r="N610" s="113"/>
      <c r="O610" s="113"/>
    </row>
    <row r="611" spans="2:15" s="34" customFormat="1" ht="30" x14ac:dyDescent="0.25">
      <c r="B611" s="25" t="s">
        <v>551</v>
      </c>
      <c r="C611" s="4" t="s">
        <v>655</v>
      </c>
      <c r="D611" s="2">
        <f t="shared" si="68"/>
        <v>55</v>
      </c>
      <c r="E611" s="123">
        <v>14</v>
      </c>
      <c r="F611" s="123">
        <v>8</v>
      </c>
      <c r="G611" s="123">
        <v>4</v>
      </c>
      <c r="H611" s="123">
        <v>0</v>
      </c>
      <c r="I611" s="123">
        <v>29</v>
      </c>
      <c r="J611" s="123">
        <v>0</v>
      </c>
      <c r="K611" s="123">
        <v>0</v>
      </c>
      <c r="L611" s="123">
        <v>0</v>
      </c>
      <c r="M611" s="123">
        <v>25</v>
      </c>
      <c r="N611" s="113"/>
      <c r="O611" s="113"/>
    </row>
    <row r="612" spans="2:15" s="48" customFormat="1" ht="30" x14ac:dyDescent="0.25">
      <c r="B612" s="25" t="s">
        <v>552</v>
      </c>
      <c r="C612" s="4" t="s">
        <v>1072</v>
      </c>
      <c r="D612" s="227">
        <f t="shared" si="68"/>
        <v>31</v>
      </c>
      <c r="E612" s="123">
        <v>9</v>
      </c>
      <c r="F612" s="123">
        <v>4</v>
      </c>
      <c r="G612" s="123">
        <v>0</v>
      </c>
      <c r="H612" s="123">
        <v>0</v>
      </c>
      <c r="I612" s="123">
        <v>18</v>
      </c>
      <c r="J612" s="123">
        <v>0</v>
      </c>
      <c r="K612" s="123">
        <v>0</v>
      </c>
      <c r="L612" s="123">
        <v>0</v>
      </c>
      <c r="M612" s="123">
        <v>15</v>
      </c>
      <c r="N612" s="113"/>
      <c r="O612" s="113"/>
    </row>
    <row r="613" spans="2:15" s="34" customFormat="1" x14ac:dyDescent="0.25">
      <c r="B613" s="25" t="s">
        <v>1070</v>
      </c>
      <c r="C613" s="4" t="s">
        <v>249</v>
      </c>
      <c r="D613" s="2">
        <f t="shared" si="68"/>
        <v>0</v>
      </c>
      <c r="E613" s="123">
        <v>0</v>
      </c>
      <c r="F613" s="123">
        <v>0</v>
      </c>
      <c r="G613" s="123">
        <v>0</v>
      </c>
      <c r="H613" s="123">
        <v>0</v>
      </c>
      <c r="I613" s="123">
        <v>0</v>
      </c>
      <c r="J613" s="123">
        <v>0</v>
      </c>
      <c r="K613" s="123">
        <v>0</v>
      </c>
      <c r="L613" s="123">
        <v>0</v>
      </c>
      <c r="M613" s="123">
        <v>0</v>
      </c>
      <c r="N613" s="113"/>
      <c r="O613" s="113"/>
    </row>
    <row r="614" spans="2:15" x14ac:dyDescent="0.25">
      <c r="B614" s="25" t="s">
        <v>22</v>
      </c>
      <c r="C614" s="4" t="s">
        <v>180</v>
      </c>
      <c r="D614" s="2">
        <f t="shared" si="68"/>
        <v>1214</v>
      </c>
      <c r="E614" s="123">
        <v>490</v>
      </c>
      <c r="F614" s="123">
        <v>63</v>
      </c>
      <c r="G614" s="123">
        <v>168</v>
      </c>
      <c r="H614" s="123">
        <v>0</v>
      </c>
      <c r="I614" s="123">
        <v>493</v>
      </c>
      <c r="J614" s="123">
        <v>0</v>
      </c>
      <c r="K614" s="123">
        <v>0</v>
      </c>
      <c r="L614" s="123">
        <v>0</v>
      </c>
      <c r="M614" s="123">
        <v>403</v>
      </c>
      <c r="N614" s="153" t="str">
        <f>IF((D614&lt;=D609)*AND(E614&lt;=E609)*AND(F614&lt;=F609)*AND(G614&lt;=G609)*AND(H614&lt;=H609)*AND(I614&lt;=I609)*AND(J614&lt;=J609)*AND(K614&lt;=K609)*AND(L614&lt;=L609)*AND(M614&lt;=M609),"Выполнено","ПРОВЕРИТЬ (замещённых ставок не может быть больше чем предусмотрено штатным расписанием)")</f>
        <v>Выполнено</v>
      </c>
      <c r="O614" s="113"/>
    </row>
    <row r="615" spans="2:15" ht="30" x14ac:dyDescent="0.25">
      <c r="B615" s="25" t="s">
        <v>186</v>
      </c>
      <c r="C615" s="4" t="s">
        <v>657</v>
      </c>
      <c r="D615" s="2">
        <f t="shared" si="68"/>
        <v>1225</v>
      </c>
      <c r="E615" s="124">
        <f t="shared" ref="E615:M615" si="70">SUM(E616:E619)</f>
        <v>493</v>
      </c>
      <c r="F615" s="124">
        <f t="shared" si="70"/>
        <v>70</v>
      </c>
      <c r="G615" s="124">
        <f t="shared" si="70"/>
        <v>168</v>
      </c>
      <c r="H615" s="124">
        <f t="shared" si="70"/>
        <v>0</v>
      </c>
      <c r="I615" s="124">
        <f t="shared" si="70"/>
        <v>494</v>
      </c>
      <c r="J615" s="124">
        <f t="shared" si="70"/>
        <v>0</v>
      </c>
      <c r="K615" s="124">
        <f t="shared" si="70"/>
        <v>0</v>
      </c>
      <c r="L615" s="124">
        <f t="shared" si="70"/>
        <v>0</v>
      </c>
      <c r="M615" s="124">
        <f t="shared" si="70"/>
        <v>403</v>
      </c>
      <c r="N615" s="157" t="str">
        <f>IF((INT(D615)=D615)*AND(INT(E615)=E615)*AND(INT(F615)=F615)*AND(INT(G615)=G615)*AND(INT(H615)=H615)*AND(INT(I615)=I615)*AND(INT(J615)=J615)*AND(INT(K615)=K615)*AND(INT(L615)=L615)*AND(INT(M615)=M615),"Выполнено","ОШИБКА (число фактически работающих должно быть целым)")</f>
        <v>Выполнено</v>
      </c>
      <c r="O615" s="113"/>
    </row>
    <row r="616" spans="2:15" s="34" customFormat="1" ht="30" x14ac:dyDescent="0.25">
      <c r="B616" s="25" t="s">
        <v>553</v>
      </c>
      <c r="C616" s="4" t="s">
        <v>248</v>
      </c>
      <c r="D616" s="2">
        <f t="shared" si="68"/>
        <v>1148</v>
      </c>
      <c r="E616" s="123">
        <v>470</v>
      </c>
      <c r="F616" s="123">
        <v>59</v>
      </c>
      <c r="G616" s="123">
        <v>164</v>
      </c>
      <c r="H616" s="123">
        <v>0</v>
      </c>
      <c r="I616" s="123">
        <v>455</v>
      </c>
      <c r="J616" s="123">
        <v>0</v>
      </c>
      <c r="K616" s="123">
        <v>0</v>
      </c>
      <c r="L616" s="123">
        <v>0</v>
      </c>
      <c r="M616" s="123">
        <v>371</v>
      </c>
      <c r="N616" s="239" t="str">
        <f>IF((INT(D616)=D616),"Выполнено","ОШИБКА (число фактически работающих должно быть целым)")</f>
        <v>Выполнено</v>
      </c>
      <c r="O616" s="113"/>
    </row>
    <row r="617" spans="2:15" s="34" customFormat="1" ht="30" x14ac:dyDescent="0.25">
      <c r="B617" s="25" t="s">
        <v>554</v>
      </c>
      <c r="C617" s="4" t="s">
        <v>655</v>
      </c>
      <c r="D617" s="2">
        <f t="shared" si="68"/>
        <v>46</v>
      </c>
      <c r="E617" s="123">
        <v>14</v>
      </c>
      <c r="F617" s="123">
        <v>7</v>
      </c>
      <c r="G617" s="123">
        <v>4</v>
      </c>
      <c r="H617" s="123">
        <v>0</v>
      </c>
      <c r="I617" s="123">
        <v>21</v>
      </c>
      <c r="J617" s="123">
        <v>0</v>
      </c>
      <c r="K617" s="123">
        <v>0</v>
      </c>
      <c r="L617" s="123">
        <v>0</v>
      </c>
      <c r="M617" s="123">
        <v>17</v>
      </c>
      <c r="N617" s="239" t="str">
        <f>IF((INT(D617)=D617),"Выполнено","ОШИБКА (число фактически работающих должно быть целым)")</f>
        <v>Выполнено</v>
      </c>
      <c r="O617" s="113"/>
    </row>
    <row r="618" spans="2:15" s="48" customFormat="1" ht="30" x14ac:dyDescent="0.25">
      <c r="B618" s="25" t="s">
        <v>555</v>
      </c>
      <c r="C618" s="4" t="s">
        <v>1072</v>
      </c>
      <c r="D618" s="227">
        <f t="shared" si="68"/>
        <v>31</v>
      </c>
      <c r="E618" s="123">
        <v>9</v>
      </c>
      <c r="F618" s="123">
        <v>4</v>
      </c>
      <c r="G618" s="123">
        <v>0</v>
      </c>
      <c r="H618" s="123">
        <v>0</v>
      </c>
      <c r="I618" s="123">
        <v>18</v>
      </c>
      <c r="J618" s="123">
        <v>0</v>
      </c>
      <c r="K618" s="123">
        <v>0</v>
      </c>
      <c r="L618" s="123">
        <v>0</v>
      </c>
      <c r="M618" s="123">
        <v>15</v>
      </c>
      <c r="N618" s="239" t="str">
        <f>IF((INT(D618)=D618),"Выполнено","ОШИБКА (число фактически работающих должно быть целым)")</f>
        <v>Выполнено</v>
      </c>
      <c r="O618" s="113"/>
    </row>
    <row r="619" spans="2:15" s="34" customFormat="1" x14ac:dyDescent="0.25">
      <c r="B619" s="25" t="s">
        <v>1071</v>
      </c>
      <c r="C619" s="4" t="s">
        <v>249</v>
      </c>
      <c r="D619" s="2">
        <f t="shared" si="68"/>
        <v>0</v>
      </c>
      <c r="E619" s="123">
        <v>0</v>
      </c>
      <c r="F619" s="123">
        <v>0</v>
      </c>
      <c r="G619" s="123">
        <v>0</v>
      </c>
      <c r="H619" s="123">
        <v>0</v>
      </c>
      <c r="I619" s="123">
        <v>0</v>
      </c>
      <c r="J619" s="123">
        <v>0</v>
      </c>
      <c r="K619" s="123">
        <v>0</v>
      </c>
      <c r="L619" s="123">
        <v>0</v>
      </c>
      <c r="M619" s="123">
        <v>0</v>
      </c>
      <c r="N619" s="239" t="str">
        <f>IF((INT(D619)=D619),"Выполнено","ОШИБКА (число фактически работающих должно быть целым)")</f>
        <v>Выполнено</v>
      </c>
      <c r="O619" s="113"/>
    </row>
    <row r="620" spans="2:15" ht="30" x14ac:dyDescent="0.25">
      <c r="B620" s="25" t="s">
        <v>195</v>
      </c>
      <c r="C620" s="4" t="s">
        <v>178</v>
      </c>
      <c r="D620" s="2">
        <f t="shared" si="68"/>
        <v>78</v>
      </c>
      <c r="E620" s="123">
        <v>16</v>
      </c>
      <c r="F620" s="123">
        <v>4</v>
      </c>
      <c r="G620" s="123">
        <v>11</v>
      </c>
      <c r="H620" s="123">
        <v>0</v>
      </c>
      <c r="I620" s="123">
        <v>47</v>
      </c>
      <c r="J620" s="123">
        <v>0</v>
      </c>
      <c r="K620" s="123">
        <v>0</v>
      </c>
      <c r="L620" s="123">
        <v>0</v>
      </c>
      <c r="M620" s="123">
        <v>32</v>
      </c>
      <c r="N620" s="157" t="str">
        <f>IF((INT(D620)=D620)*AND(INT(E620)=E620)*AND(INT(F620)=F620)*AND(INT(G620)=G620)*AND(INT(H620)=H620)*AND(INT(I620)=I620)*AND(INT(J620)=J620)*AND(INT(K620)=K620)*AND(INT(L620)=L620)*AND(INT(M620)=M620),"Выполнено","ОШИБКА (число отсутствующих работников должно быть целым)")</f>
        <v>Выполнено</v>
      </c>
      <c r="O620" s="113"/>
    </row>
    <row r="621" spans="2:15" ht="90" x14ac:dyDescent="0.25">
      <c r="B621" s="28" t="s">
        <v>1173</v>
      </c>
      <c r="C621" s="6" t="s">
        <v>1073</v>
      </c>
      <c r="D621" s="170"/>
      <c r="E621" s="171"/>
      <c r="F621" s="171"/>
      <c r="G621" s="171"/>
      <c r="H621" s="171"/>
      <c r="I621" s="171"/>
      <c r="J621" s="171"/>
      <c r="K621" s="171"/>
      <c r="L621" s="171"/>
      <c r="M621" s="171"/>
      <c r="N621" s="122"/>
      <c r="O621" s="71"/>
    </row>
    <row r="622" spans="2:15" ht="45" x14ac:dyDescent="0.25">
      <c r="B622" s="47" t="s">
        <v>1177</v>
      </c>
      <c r="C622" s="5" t="s">
        <v>1074</v>
      </c>
      <c r="D622" s="2">
        <f t="shared" ref="D622:D627" si="71">SUM(E622:L622)</f>
        <v>0</v>
      </c>
      <c r="E622" s="123">
        <v>0</v>
      </c>
      <c r="F622" s="123">
        <v>0</v>
      </c>
      <c r="G622" s="123">
        <v>0</v>
      </c>
      <c r="H622" s="123">
        <v>0</v>
      </c>
      <c r="I622" s="123">
        <v>0</v>
      </c>
      <c r="J622" s="123">
        <v>0</v>
      </c>
      <c r="K622" s="123">
        <v>0</v>
      </c>
      <c r="L622" s="123">
        <v>0</v>
      </c>
      <c r="M622" s="123">
        <v>0</v>
      </c>
      <c r="N622" s="157" t="str">
        <f>IF((INT(D622)=D622)*AND(INT(E622)=E622)*AND(INT(F622)=F622)*AND(INT(G622)=G622)*AND(INT(H622)=H622)*AND(INT(I622)=I622)*AND(INT(J622)=J622)*AND(INT(K622)=K622)*AND(INT(L622)=L622)*AND(INT(M622)=M622),"Выполнено","ОШИБКА (число должностей должно быть целым)")</f>
        <v>Выполнено</v>
      </c>
      <c r="O622" s="113"/>
    </row>
    <row r="623" spans="2:15" x14ac:dyDescent="0.25">
      <c r="B623" s="55" t="s">
        <v>1174</v>
      </c>
      <c r="C623" s="73" t="s">
        <v>185</v>
      </c>
      <c r="D623" s="2">
        <f t="shared" si="71"/>
        <v>0</v>
      </c>
      <c r="E623" s="121">
        <v>0</v>
      </c>
      <c r="F623" s="121">
        <v>0</v>
      </c>
      <c r="G623" s="121">
        <v>0</v>
      </c>
      <c r="H623" s="121">
        <v>0</v>
      </c>
      <c r="I623" s="121">
        <v>0</v>
      </c>
      <c r="J623" s="121">
        <v>0</v>
      </c>
      <c r="K623" s="121">
        <v>0</v>
      </c>
      <c r="L623" s="121">
        <v>0</v>
      </c>
      <c r="M623" s="123">
        <v>0</v>
      </c>
      <c r="N623" s="153" t="str">
        <f>IF((D623&lt;=D622)*AND(E623&lt;=E622)*AND(F623&lt;=F622)*AND(G623&lt;=G622)*AND(H623&lt;=H622)*AND(I623&lt;=I622)*AND(J623&lt;=J622)*AND(K623&lt;=K622)*AND(L623&lt;=L622)*AND(M623&lt;=M622),"Выполнено","ПРОВЕРИТЬ (замещённых должностей не может быть больше чем предусмотрено штатным расписанием)")</f>
        <v>Выполнено</v>
      </c>
      <c r="O623" s="157" t="str">
        <f>IF(((D623=0)),"   ","Нужно заполнить пункт 52 текстовой части - об иных должностных лицах местного самоуправления")</f>
        <v xml:space="preserve">   </v>
      </c>
    </row>
    <row r="624" spans="2:15" s="48" customFormat="1" ht="30" x14ac:dyDescent="0.25">
      <c r="B624" s="47" t="s">
        <v>1175</v>
      </c>
      <c r="C624" s="5" t="s">
        <v>1075</v>
      </c>
      <c r="D624" s="2">
        <f t="shared" si="71"/>
        <v>0</v>
      </c>
      <c r="E624" s="123">
        <v>0</v>
      </c>
      <c r="F624" s="123">
        <v>0</v>
      </c>
      <c r="G624" s="123">
        <v>0</v>
      </c>
      <c r="H624" s="123">
        <v>0</v>
      </c>
      <c r="I624" s="123">
        <v>0</v>
      </c>
      <c r="J624" s="123">
        <v>0</v>
      </c>
      <c r="K624" s="123">
        <v>0</v>
      </c>
      <c r="L624" s="123">
        <v>0</v>
      </c>
      <c r="M624" s="123">
        <v>0</v>
      </c>
      <c r="N624" s="108"/>
      <c r="O624" s="108"/>
    </row>
    <row r="625" spans="2:15" s="48" customFormat="1" x14ac:dyDescent="0.25">
      <c r="B625" s="47" t="s">
        <v>1176</v>
      </c>
      <c r="C625" s="5" t="s">
        <v>177</v>
      </c>
      <c r="D625" s="2">
        <f t="shared" si="71"/>
        <v>0</v>
      </c>
      <c r="E625" s="123">
        <v>0</v>
      </c>
      <c r="F625" s="123">
        <v>0</v>
      </c>
      <c r="G625" s="123">
        <v>0</v>
      </c>
      <c r="H625" s="123">
        <v>0</v>
      </c>
      <c r="I625" s="123">
        <v>0</v>
      </c>
      <c r="J625" s="123">
        <v>0</v>
      </c>
      <c r="K625" s="123">
        <v>0</v>
      </c>
      <c r="L625" s="123">
        <v>0</v>
      </c>
      <c r="M625" s="123">
        <v>0</v>
      </c>
      <c r="N625" s="153" t="str">
        <f>IF((D625&lt;=D624)*AND(E625&lt;=E624)*AND(F625&lt;=F624)*AND(G625&lt;=G624)*AND(H625&lt;=H624)*AND(I625&lt;=I624)*AND(J625&lt;=J624)*AND(K625&lt;=K624)*AND(L625&lt;=L624)*AND(M625&lt;=M624),"Выполнено","ПРОВЕРИТЬ (замещённых ставок не может быть больше чем предусмотрено штатным расписанием)")</f>
        <v>Выполнено</v>
      </c>
      <c r="O625" s="108"/>
    </row>
    <row r="626" spans="2:15" ht="30" x14ac:dyDescent="0.25">
      <c r="B626" s="55" t="s">
        <v>1078</v>
      </c>
      <c r="C626" s="73" t="s">
        <v>1076</v>
      </c>
      <c r="D626" s="2">
        <f t="shared" si="71"/>
        <v>0</v>
      </c>
      <c r="E626" s="121">
        <v>0</v>
      </c>
      <c r="F626" s="121">
        <v>0</v>
      </c>
      <c r="G626" s="121">
        <v>0</v>
      </c>
      <c r="H626" s="121">
        <v>0</v>
      </c>
      <c r="I626" s="121">
        <v>0</v>
      </c>
      <c r="J626" s="121">
        <v>0</v>
      </c>
      <c r="K626" s="121">
        <v>0</v>
      </c>
      <c r="L626" s="121">
        <v>0</v>
      </c>
      <c r="M626" s="123">
        <v>0</v>
      </c>
      <c r="N626" s="157" t="str">
        <f>IF((INT(D626)=D626)*AND(INT(E626)=E626)*AND(INT(F626)=F626)*AND(INT(G626)=G626)*AND(INT(H626)=H626)*AND(INT(I626)=I626)*AND(INT(J626)=J626)*AND(INT(K626)=K626)*AND(INT(L626)=L626)*AND(INT(M626)=M626),"Выполнено","ОШИБКА (число фактически работающих должно быть целым)")</f>
        <v>Выполнено</v>
      </c>
      <c r="O626" s="157" t="str">
        <f>IF(((D626=0)),"   ","Нужно заполнить пункт 52 текстовой части - об иных должностных лицах местного самоуправления")</f>
        <v xml:space="preserve">   </v>
      </c>
    </row>
    <row r="627" spans="2:15" ht="30" x14ac:dyDescent="0.25">
      <c r="B627" s="25" t="s">
        <v>1077</v>
      </c>
      <c r="C627" s="4" t="s">
        <v>196</v>
      </c>
      <c r="D627" s="2">
        <f t="shared" si="71"/>
        <v>0</v>
      </c>
      <c r="E627" s="123">
        <v>0</v>
      </c>
      <c r="F627" s="123">
        <v>0</v>
      </c>
      <c r="G627" s="123">
        <v>0</v>
      </c>
      <c r="H627" s="123">
        <v>0</v>
      </c>
      <c r="I627" s="123">
        <v>0</v>
      </c>
      <c r="J627" s="123">
        <v>0</v>
      </c>
      <c r="K627" s="123">
        <v>0</v>
      </c>
      <c r="L627" s="123">
        <v>0</v>
      </c>
      <c r="M627" s="123">
        <v>0</v>
      </c>
      <c r="N627" s="157" t="str">
        <f>IF((INT(D627)=D627)*AND(INT(E627)=E627)*AND(INT(F627)=F627)*AND(INT(G627)=G627)*AND(INT(H627)=H627)*AND(INT(I627)=I627)*AND(INT(J627)=J627)*AND(INT(K627)=K627)*AND(INT(L627)=L627)*AND(INT(M627)=M627),"Выполнено","ОШИБКА (число отсутствующих работников должно быть целым)")</f>
        <v>Выполнено</v>
      </c>
      <c r="O627" s="113"/>
    </row>
    <row r="628" spans="2:15" ht="60" x14ac:dyDescent="0.25">
      <c r="B628" s="24" t="s">
        <v>556</v>
      </c>
      <c r="C628" s="3" t="s">
        <v>266</v>
      </c>
      <c r="D628" s="170"/>
      <c r="E628" s="171"/>
      <c r="F628" s="171"/>
      <c r="G628" s="171"/>
      <c r="H628" s="171"/>
      <c r="I628" s="171"/>
      <c r="J628" s="171"/>
      <c r="K628" s="171"/>
      <c r="L628" s="171"/>
      <c r="M628" s="171"/>
      <c r="N628" s="122"/>
      <c r="O628" s="71"/>
    </row>
    <row r="629" spans="2:15" x14ac:dyDescent="0.25">
      <c r="B629" s="25" t="s">
        <v>234</v>
      </c>
      <c r="C629" s="4" t="s">
        <v>194</v>
      </c>
      <c r="D629" s="2">
        <f>SUM(E629:L629)</f>
        <v>786</v>
      </c>
      <c r="E629" s="123">
        <v>296</v>
      </c>
      <c r="F629" s="123">
        <v>20</v>
      </c>
      <c r="G629" s="123">
        <v>188</v>
      </c>
      <c r="H629" s="123">
        <v>0</v>
      </c>
      <c r="I629" s="123">
        <v>282</v>
      </c>
      <c r="J629" s="123">
        <v>0</v>
      </c>
      <c r="K629" s="123">
        <v>0</v>
      </c>
      <c r="L629" s="123">
        <v>0</v>
      </c>
      <c r="M629" s="123">
        <v>0</v>
      </c>
      <c r="N629" s="113"/>
      <c r="O629" s="113"/>
    </row>
    <row r="630" spans="2:15" x14ac:dyDescent="0.25">
      <c r="B630" s="25" t="s">
        <v>235</v>
      </c>
      <c r="C630" s="4" t="s">
        <v>177</v>
      </c>
      <c r="D630" s="2">
        <f>SUM(E630:L630)</f>
        <v>725</v>
      </c>
      <c r="E630" s="123">
        <v>274</v>
      </c>
      <c r="F630" s="123">
        <v>15</v>
      </c>
      <c r="G630" s="123">
        <v>176</v>
      </c>
      <c r="H630" s="123"/>
      <c r="I630" s="123">
        <v>260</v>
      </c>
      <c r="J630" s="123">
        <v>0</v>
      </c>
      <c r="K630" s="123">
        <v>0</v>
      </c>
      <c r="L630" s="123">
        <v>0</v>
      </c>
      <c r="M630" s="123">
        <v>0</v>
      </c>
      <c r="N630" s="153" t="str">
        <f>IF((D630&lt;=D629)*AND(E630&lt;=E629)*AND(F630&lt;=F629)*AND(G630&lt;=G629)*AND(H630&lt;=H629)*AND(I630&lt;=I629)*AND(J630&lt;=J629)*AND(K630&lt;=K629)*AND(L630&lt;=L629)*AND(M630&lt;=M629),"Выполнено","ПРОВЕРИТЬ (замещённых ставок не может быть больше чем предусмотрено штатным расписанием)")</f>
        <v>Выполнено</v>
      </c>
      <c r="O630" s="113"/>
    </row>
    <row r="631" spans="2:15" x14ac:dyDescent="0.25">
      <c r="B631" s="25" t="s">
        <v>236</v>
      </c>
      <c r="C631" s="4" t="s">
        <v>1079</v>
      </c>
      <c r="D631" s="2">
        <f>SUM(E631:L631)</f>
        <v>704</v>
      </c>
      <c r="E631" s="123">
        <v>270</v>
      </c>
      <c r="F631" s="123">
        <v>13</v>
      </c>
      <c r="G631" s="123">
        <v>176</v>
      </c>
      <c r="H631" s="123">
        <v>0</v>
      </c>
      <c r="I631" s="123">
        <v>245</v>
      </c>
      <c r="J631" s="123">
        <v>0</v>
      </c>
      <c r="K631" s="123">
        <v>0</v>
      </c>
      <c r="L631" s="123">
        <v>0</v>
      </c>
      <c r="M631" s="123">
        <v>0</v>
      </c>
      <c r="N631" s="157" t="str">
        <f>IF((INT(D631)=D631)*AND(INT(E631)=E631)*AND(INT(F631)=F631)*AND(INT(G631)=G631)*AND(INT(H631)=H631)*AND(INT(I631)=I631)*AND(INT(J631)=J631)*AND(INT(K631)=K631)*AND(INT(L631)=L631)*AND(INT(M631)=M631),"Выполнено","ОШИБКА (число фактически работающих должно быть целым)")</f>
        <v>Выполнено</v>
      </c>
      <c r="O631" s="113"/>
    </row>
    <row r="632" spans="2:15" ht="30" x14ac:dyDescent="0.25">
      <c r="B632" s="25" t="s">
        <v>237</v>
      </c>
      <c r="C632" s="4" t="s">
        <v>197</v>
      </c>
      <c r="D632" s="2">
        <f>SUM(E632:L632)</f>
        <v>31</v>
      </c>
      <c r="E632" s="123">
        <v>7</v>
      </c>
      <c r="F632" s="123">
        <v>2</v>
      </c>
      <c r="G632" s="123">
        <v>4</v>
      </c>
      <c r="H632" s="123">
        <v>0</v>
      </c>
      <c r="I632" s="123">
        <v>18</v>
      </c>
      <c r="J632" s="123">
        <v>0</v>
      </c>
      <c r="K632" s="123">
        <v>0</v>
      </c>
      <c r="L632" s="123">
        <v>0</v>
      </c>
      <c r="M632" s="123">
        <v>0</v>
      </c>
      <c r="N632" s="157" t="str">
        <f>IF((INT(D632)=D632)*AND(INT(E632)=E632)*AND(INT(F632)=F632)*AND(INT(G632)=G632)*AND(INT(H632)=H632)*AND(INT(I632)=I632)*AND(INT(J632)=J632)*AND(INT(K632)=K632)*AND(INT(L632)=L632)*AND(INT(M632)=M632),"Выполнено","ОШИБКА (число отсутствующих работников должно быть целым)")</f>
        <v>Выполнено</v>
      </c>
      <c r="O632" s="113"/>
    </row>
    <row r="633" spans="2:15" ht="45" x14ac:dyDescent="0.25">
      <c r="B633" s="24" t="s">
        <v>557</v>
      </c>
      <c r="C633" s="3" t="s">
        <v>242</v>
      </c>
      <c r="D633" s="49"/>
      <c r="E633" s="122"/>
      <c r="F633" s="122"/>
      <c r="G633" s="122"/>
      <c r="H633" s="122"/>
      <c r="I633" s="122"/>
      <c r="J633" s="122"/>
      <c r="K633" s="122"/>
      <c r="L633" s="122"/>
      <c r="M633" s="122"/>
      <c r="N633" s="112"/>
      <c r="O633" s="112"/>
    </row>
    <row r="634" spans="2:15" ht="45" x14ac:dyDescent="0.25">
      <c r="B634" s="25" t="s">
        <v>558</v>
      </c>
      <c r="C634" s="4" t="s">
        <v>187</v>
      </c>
      <c r="D634" s="2">
        <f>SUM(E634:L634)</f>
        <v>512</v>
      </c>
      <c r="E634" s="124">
        <f t="shared" ref="E634:M634" si="72">E454</f>
        <v>30</v>
      </c>
      <c r="F634" s="124">
        <f t="shared" si="72"/>
        <v>56</v>
      </c>
      <c r="G634" s="124">
        <f t="shared" si="72"/>
        <v>372</v>
      </c>
      <c r="H634" s="124">
        <f t="shared" si="72"/>
        <v>0</v>
      </c>
      <c r="I634" s="124">
        <f t="shared" si="72"/>
        <v>54</v>
      </c>
      <c r="J634" s="124">
        <f t="shared" si="72"/>
        <v>0</v>
      </c>
      <c r="K634" s="124">
        <f t="shared" si="72"/>
        <v>0</v>
      </c>
      <c r="L634" s="124">
        <f t="shared" si="72"/>
        <v>0</v>
      </c>
      <c r="M634" s="124">
        <f t="shared" si="72"/>
        <v>31</v>
      </c>
      <c r="N634" s="113"/>
      <c r="O634" s="113"/>
    </row>
    <row r="635" spans="2:15" x14ac:dyDescent="0.25">
      <c r="B635" s="25" t="s">
        <v>44</v>
      </c>
      <c r="C635" s="4" t="s">
        <v>130</v>
      </c>
      <c r="D635" s="2">
        <f t="shared" ref="D635:D667" si="73">SUM(E635:L635)</f>
        <v>512</v>
      </c>
      <c r="E635" s="124">
        <f t="shared" ref="E635:M635" si="74">E636+E637</f>
        <v>30</v>
      </c>
      <c r="F635" s="124">
        <f t="shared" si="74"/>
        <v>56</v>
      </c>
      <c r="G635" s="124">
        <f t="shared" si="74"/>
        <v>372</v>
      </c>
      <c r="H635" s="124">
        <f t="shared" si="74"/>
        <v>0</v>
      </c>
      <c r="I635" s="124">
        <f t="shared" si="74"/>
        <v>54</v>
      </c>
      <c r="J635" s="124">
        <f t="shared" si="74"/>
        <v>0</v>
      </c>
      <c r="K635" s="124">
        <f t="shared" si="74"/>
        <v>0</v>
      </c>
      <c r="L635" s="124">
        <f t="shared" si="74"/>
        <v>0</v>
      </c>
      <c r="M635" s="124">
        <f t="shared" si="74"/>
        <v>31</v>
      </c>
      <c r="N635" s="153" t="str">
        <f>IF((D635=D634)*AND(E635=E634)*AND(F635=F634)*AND(G635=G634)*AND(H635=H634)*AND(I635=I634)*AND(J635=J634)*AND(K635=K634)*AND(L635=L634)*AND(M635=M634),"Выполнено","ПРОВЕРИТЬ (в сумме должно получиться общее количество действующих депутатов, избранных населением)")</f>
        <v>Выполнено</v>
      </c>
      <c r="O635" s="113"/>
    </row>
    <row r="636" spans="2:15" x14ac:dyDescent="0.25">
      <c r="B636" s="25" t="s">
        <v>559</v>
      </c>
      <c r="C636" s="4" t="s">
        <v>131</v>
      </c>
      <c r="D636" s="2">
        <f t="shared" si="73"/>
        <v>239</v>
      </c>
      <c r="E636" s="123">
        <v>13</v>
      </c>
      <c r="F636" s="123">
        <v>30</v>
      </c>
      <c r="G636" s="123">
        <v>158</v>
      </c>
      <c r="H636" s="123">
        <v>0</v>
      </c>
      <c r="I636" s="123">
        <v>38</v>
      </c>
      <c r="J636" s="123">
        <v>0</v>
      </c>
      <c r="K636" s="123">
        <v>0</v>
      </c>
      <c r="L636" s="123">
        <v>0</v>
      </c>
      <c r="M636" s="123">
        <v>24</v>
      </c>
      <c r="N636" s="113"/>
      <c r="O636" s="113"/>
    </row>
    <row r="637" spans="2:15" x14ac:dyDescent="0.25">
      <c r="B637" s="25" t="s">
        <v>560</v>
      </c>
      <c r="C637" s="4" t="s">
        <v>132</v>
      </c>
      <c r="D637" s="2">
        <f t="shared" si="73"/>
        <v>273</v>
      </c>
      <c r="E637" s="123">
        <v>17</v>
      </c>
      <c r="F637" s="123">
        <v>26</v>
      </c>
      <c r="G637" s="123">
        <v>214</v>
      </c>
      <c r="H637" s="123">
        <v>0</v>
      </c>
      <c r="I637" s="123">
        <v>16</v>
      </c>
      <c r="J637" s="123">
        <v>0</v>
      </c>
      <c r="K637" s="123">
        <v>0</v>
      </c>
      <c r="L637" s="123">
        <v>0</v>
      </c>
      <c r="M637" s="123">
        <v>7</v>
      </c>
      <c r="N637" s="113"/>
      <c r="O637" s="113"/>
    </row>
    <row r="638" spans="2:15" x14ac:dyDescent="0.25">
      <c r="B638" s="25" t="s">
        <v>561</v>
      </c>
      <c r="C638" s="4" t="s">
        <v>188</v>
      </c>
      <c r="D638" s="2">
        <f t="shared" si="73"/>
        <v>512</v>
      </c>
      <c r="E638" s="124">
        <f t="shared" ref="E638:M638" si="75">SUM(E639:E641)</f>
        <v>30</v>
      </c>
      <c r="F638" s="124">
        <f t="shared" si="75"/>
        <v>56</v>
      </c>
      <c r="G638" s="124">
        <v>372</v>
      </c>
      <c r="H638" s="124">
        <f t="shared" si="75"/>
        <v>0</v>
      </c>
      <c r="I638" s="124">
        <f t="shared" si="75"/>
        <v>54</v>
      </c>
      <c r="J638" s="124">
        <f t="shared" si="75"/>
        <v>0</v>
      </c>
      <c r="K638" s="124">
        <f t="shared" si="75"/>
        <v>0</v>
      </c>
      <c r="L638" s="124">
        <f t="shared" si="75"/>
        <v>0</v>
      </c>
      <c r="M638" s="124">
        <f t="shared" si="75"/>
        <v>31</v>
      </c>
      <c r="N638" s="153" t="str">
        <f>IF((D638=D634)*AND(E638=E634)*AND(F638=F634)*AND(G638=G634)*AND(H638=H634)*AND(I638=I634)*AND(J638=J634)*AND(K638=K634)*AND(L638=L634)*AND(M638=M634),"Выполнено","ПРОВЕРИТЬ (в сумме должно получиться общее количество действующих депутатов, избранных населением)")</f>
        <v>Выполнено</v>
      </c>
      <c r="O638" s="113"/>
    </row>
    <row r="639" spans="2:15" x14ac:dyDescent="0.25">
      <c r="B639" s="25" t="s">
        <v>562</v>
      </c>
      <c r="C639" s="4" t="s">
        <v>387</v>
      </c>
      <c r="D639" s="2">
        <f t="shared" si="73"/>
        <v>40</v>
      </c>
      <c r="E639" s="123">
        <v>0</v>
      </c>
      <c r="F639" s="123">
        <v>9</v>
      </c>
      <c r="G639" s="15">
        <v>21</v>
      </c>
      <c r="H639" s="123">
        <v>0</v>
      </c>
      <c r="I639" s="123">
        <v>10</v>
      </c>
      <c r="J639" s="123">
        <v>0</v>
      </c>
      <c r="K639" s="123">
        <v>0</v>
      </c>
      <c r="L639" s="123">
        <v>0</v>
      </c>
      <c r="M639" s="123">
        <v>10</v>
      </c>
      <c r="N639" s="113"/>
      <c r="O639" s="113"/>
    </row>
    <row r="640" spans="2:15" s="48" customFormat="1" x14ac:dyDescent="0.25">
      <c r="B640" s="25" t="s">
        <v>563</v>
      </c>
      <c r="C640" s="4" t="s">
        <v>388</v>
      </c>
      <c r="D640" s="2">
        <f t="shared" si="73"/>
        <v>441</v>
      </c>
      <c r="E640" s="123">
        <v>27</v>
      </c>
      <c r="F640" s="123">
        <v>44</v>
      </c>
      <c r="G640" s="123">
        <v>328</v>
      </c>
      <c r="H640" s="123">
        <v>0</v>
      </c>
      <c r="I640" s="123">
        <v>42</v>
      </c>
      <c r="J640" s="123">
        <v>0</v>
      </c>
      <c r="K640" s="123">
        <v>0</v>
      </c>
      <c r="L640" s="123">
        <v>0</v>
      </c>
      <c r="M640" s="123">
        <v>19</v>
      </c>
      <c r="N640" s="113"/>
      <c r="O640" s="113"/>
    </row>
    <row r="641" spans="2:15" x14ac:dyDescent="0.25">
      <c r="B641" s="25" t="s">
        <v>564</v>
      </c>
      <c r="C641" s="4" t="s">
        <v>133</v>
      </c>
      <c r="D641" s="2">
        <f t="shared" si="73"/>
        <v>33</v>
      </c>
      <c r="E641" s="123">
        <v>3</v>
      </c>
      <c r="F641" s="123">
        <v>3</v>
      </c>
      <c r="G641" s="123">
        <v>25</v>
      </c>
      <c r="H641" s="123">
        <v>0</v>
      </c>
      <c r="I641" s="123">
        <v>2</v>
      </c>
      <c r="J641" s="123">
        <v>0</v>
      </c>
      <c r="K641" s="123">
        <v>0</v>
      </c>
      <c r="L641" s="123">
        <v>0</v>
      </c>
      <c r="M641" s="123">
        <v>2</v>
      </c>
      <c r="N641" s="113"/>
      <c r="O641" s="113"/>
    </row>
    <row r="642" spans="2:15" x14ac:dyDescent="0.25">
      <c r="B642" s="25" t="s">
        <v>45</v>
      </c>
      <c r="C642" s="4" t="s">
        <v>389</v>
      </c>
      <c r="D642" s="2">
        <f t="shared" si="73"/>
        <v>295</v>
      </c>
      <c r="E642" s="123">
        <v>27</v>
      </c>
      <c r="F642" s="123">
        <v>42</v>
      </c>
      <c r="G642" s="123">
        <v>175</v>
      </c>
      <c r="H642" s="123">
        <v>0</v>
      </c>
      <c r="I642" s="123">
        <v>51</v>
      </c>
      <c r="J642" s="123">
        <v>0</v>
      </c>
      <c r="K642" s="123">
        <v>0</v>
      </c>
      <c r="L642" s="123">
        <v>0</v>
      </c>
      <c r="M642" s="123">
        <v>31</v>
      </c>
      <c r="N642" s="153" t="str">
        <f>IF((D642&lt;=D634)*AND(E642&lt;=E634)*AND(F642&lt;=F634)*AND(G642&lt;=G634)*AND(H642&lt;=H634)*AND(I642&lt;=I634)*AND(J642&lt;=J634)*AND(K642&lt;=K634)*AND(L642&lt;=L634)*AND(M642&lt;=M634),"Выполнено","ПРОВЕРИТЬ (их не может быть больше общего числа действующих депутатов, избранных населением)")</f>
        <v>Выполнено</v>
      </c>
      <c r="O642" s="113"/>
    </row>
    <row r="643" spans="2:15" x14ac:dyDescent="0.25">
      <c r="B643" s="47" t="s">
        <v>46</v>
      </c>
      <c r="C643" s="5" t="s">
        <v>189</v>
      </c>
      <c r="D643" s="2">
        <f t="shared" si="73"/>
        <v>0</v>
      </c>
      <c r="E643" s="123">
        <v>0</v>
      </c>
      <c r="F643" s="123">
        <v>0</v>
      </c>
      <c r="G643" s="123">
        <v>0</v>
      </c>
      <c r="H643" s="123">
        <v>0</v>
      </c>
      <c r="I643" s="123">
        <v>0</v>
      </c>
      <c r="J643" s="123">
        <v>0</v>
      </c>
      <c r="K643" s="123">
        <v>0</v>
      </c>
      <c r="L643" s="123">
        <v>0</v>
      </c>
      <c r="M643" s="123">
        <v>0</v>
      </c>
      <c r="N643" s="153" t="str">
        <f>IF((D643&lt;=D634)*AND(E643&lt;=E634)*AND(F643&lt;=F634)*AND(G643&lt;=G634)*AND(H643&lt;=H634)*AND(I643&lt;=I634)*AND(J643&lt;=J634)*AND(K643&lt;=K634)*AND(L643&lt;=L634)*AND(M643&lt;=M634),"Выполнено","ПРОВЕРИТЬ (их не может быть больше общего числа действующих депутатов, избранных населением)")</f>
        <v>Выполнено</v>
      </c>
      <c r="O643" s="113"/>
    </row>
    <row r="644" spans="2:15" s="48" customFormat="1" x14ac:dyDescent="0.25">
      <c r="B644" s="47" t="s">
        <v>1016</v>
      </c>
      <c r="C644" s="5" t="s">
        <v>1017</v>
      </c>
      <c r="D644" s="2">
        <f t="shared" si="73"/>
        <v>512</v>
      </c>
      <c r="E644" s="124">
        <f t="shared" ref="E644:K644" si="76">SUM(E645:E650)</f>
        <v>30</v>
      </c>
      <c r="F644" s="124">
        <f t="shared" si="76"/>
        <v>56</v>
      </c>
      <c r="G644" s="124">
        <f t="shared" si="76"/>
        <v>372</v>
      </c>
      <c r="H644" s="124">
        <f t="shared" si="76"/>
        <v>0</v>
      </c>
      <c r="I644" s="124">
        <f t="shared" si="76"/>
        <v>54</v>
      </c>
      <c r="J644" s="124">
        <f t="shared" si="76"/>
        <v>0</v>
      </c>
      <c r="K644" s="124">
        <f t="shared" si="76"/>
        <v>0</v>
      </c>
      <c r="L644" s="124">
        <v>0</v>
      </c>
      <c r="M644" s="124">
        <f>SUM(M645:M650)</f>
        <v>31</v>
      </c>
      <c r="N644" s="153" t="str">
        <f>IF((D644=D634)*AND(E644=E634)*AND(F644=F634)*AND(G644=G634)*AND(H644=H634)*AND(I644=I634)*AND(J644=J634)*AND(K644=K634)*AND(L644=L634)*AND(M644=M634),"Выполнено","ПРОВЕРИТЬ (в сумме должно получиться общее количество действующих депутатов, избранных населением)")</f>
        <v>Выполнено</v>
      </c>
      <c r="O644" s="113"/>
    </row>
    <row r="645" spans="2:15" s="48" customFormat="1" x14ac:dyDescent="0.25">
      <c r="B645" s="47" t="s">
        <v>1018</v>
      </c>
      <c r="C645" s="5" t="s">
        <v>1216</v>
      </c>
      <c r="D645" s="2">
        <f t="shared" si="73"/>
        <v>282</v>
      </c>
      <c r="E645" s="123">
        <v>17</v>
      </c>
      <c r="F645" s="123">
        <v>30</v>
      </c>
      <c r="G645" s="123">
        <v>200</v>
      </c>
      <c r="H645" s="123">
        <v>0</v>
      </c>
      <c r="I645" s="123">
        <v>35</v>
      </c>
      <c r="J645" s="123">
        <v>0</v>
      </c>
      <c r="K645" s="123">
        <v>0</v>
      </c>
      <c r="L645" s="123">
        <v>0</v>
      </c>
      <c r="M645" s="123">
        <v>25</v>
      </c>
      <c r="N645" s="108"/>
      <c r="O645" s="113"/>
    </row>
    <row r="646" spans="2:15" s="48" customFormat="1" x14ac:dyDescent="0.25">
      <c r="B646" s="47" t="s">
        <v>1019</v>
      </c>
      <c r="C646" s="5" t="s">
        <v>1020</v>
      </c>
      <c r="D646" s="2">
        <f t="shared" si="73"/>
        <v>3</v>
      </c>
      <c r="E646" s="123">
        <v>1</v>
      </c>
      <c r="F646" s="123">
        <v>0</v>
      </c>
      <c r="G646" s="123">
        <v>0</v>
      </c>
      <c r="H646" s="123">
        <v>0</v>
      </c>
      <c r="I646" s="123">
        <v>2</v>
      </c>
      <c r="J646" s="123">
        <v>0</v>
      </c>
      <c r="K646" s="123">
        <v>0</v>
      </c>
      <c r="L646" s="123">
        <v>0</v>
      </c>
      <c r="M646" s="123">
        <v>2</v>
      </c>
      <c r="N646" s="108"/>
      <c r="O646" s="113"/>
    </row>
    <row r="647" spans="2:15" s="48" customFormat="1" x14ac:dyDescent="0.25">
      <c r="B647" s="47" t="s">
        <v>1021</v>
      </c>
      <c r="C647" s="5" t="s">
        <v>1022</v>
      </c>
      <c r="D647" s="2">
        <f t="shared" si="73"/>
        <v>4</v>
      </c>
      <c r="E647" s="123">
        <v>0</v>
      </c>
      <c r="F647" s="123">
        <v>1</v>
      </c>
      <c r="G647" s="123">
        <v>0</v>
      </c>
      <c r="H647" s="123">
        <v>0</v>
      </c>
      <c r="I647" s="123">
        <v>3</v>
      </c>
      <c r="J647" s="123">
        <v>0</v>
      </c>
      <c r="K647" s="123">
        <v>0</v>
      </c>
      <c r="L647" s="123">
        <v>0</v>
      </c>
      <c r="M647" s="123">
        <v>3</v>
      </c>
      <c r="N647" s="108"/>
      <c r="O647" s="113"/>
    </row>
    <row r="648" spans="2:15" s="48" customFormat="1" x14ac:dyDescent="0.25">
      <c r="B648" s="47" t="s">
        <v>1023</v>
      </c>
      <c r="C648" s="5" t="s">
        <v>1024</v>
      </c>
      <c r="D648" s="2">
        <f t="shared" si="73"/>
        <v>1</v>
      </c>
      <c r="E648" s="123">
        <v>0</v>
      </c>
      <c r="F648" s="123">
        <v>0</v>
      </c>
      <c r="G648" s="123">
        <v>0</v>
      </c>
      <c r="H648" s="123">
        <v>0</v>
      </c>
      <c r="I648" s="123">
        <v>1</v>
      </c>
      <c r="J648" s="123">
        <v>0</v>
      </c>
      <c r="K648" s="123">
        <v>0</v>
      </c>
      <c r="L648" s="123">
        <v>0</v>
      </c>
      <c r="M648" s="123">
        <v>1</v>
      </c>
      <c r="N648" s="108"/>
      <c r="O648" s="113"/>
    </row>
    <row r="649" spans="2:15" s="48" customFormat="1" x14ac:dyDescent="0.25">
      <c r="B649" s="47" t="s">
        <v>1025</v>
      </c>
      <c r="C649" s="5" t="s">
        <v>1026</v>
      </c>
      <c r="D649" s="2">
        <f t="shared" si="73"/>
        <v>0</v>
      </c>
      <c r="E649" s="123">
        <v>0</v>
      </c>
      <c r="F649" s="123"/>
      <c r="G649" s="123">
        <v>0</v>
      </c>
      <c r="H649" s="123">
        <v>0</v>
      </c>
      <c r="I649" s="123">
        <v>0</v>
      </c>
      <c r="J649" s="123">
        <v>0</v>
      </c>
      <c r="K649" s="123">
        <v>0</v>
      </c>
      <c r="L649" s="123">
        <v>0</v>
      </c>
      <c r="M649" s="123">
        <v>0</v>
      </c>
      <c r="N649" s="108"/>
      <c r="O649" s="113"/>
    </row>
    <row r="650" spans="2:15" s="48" customFormat="1" ht="30" x14ac:dyDescent="0.25">
      <c r="B650" s="47" t="s">
        <v>1027</v>
      </c>
      <c r="C650" s="5" t="s">
        <v>1028</v>
      </c>
      <c r="D650" s="2">
        <f t="shared" si="73"/>
        <v>222</v>
      </c>
      <c r="E650" s="123">
        <v>12</v>
      </c>
      <c r="F650" s="123">
        <v>25</v>
      </c>
      <c r="G650" s="123">
        <v>172</v>
      </c>
      <c r="H650" s="123">
        <v>0</v>
      </c>
      <c r="I650" s="123">
        <v>13</v>
      </c>
      <c r="J650" s="123">
        <v>0</v>
      </c>
      <c r="K650" s="123">
        <v>0</v>
      </c>
      <c r="L650" s="123">
        <v>0</v>
      </c>
      <c r="M650" s="123">
        <v>0</v>
      </c>
      <c r="N650" s="108"/>
      <c r="O650" s="113"/>
    </row>
    <row r="651" spans="2:15" ht="45" x14ac:dyDescent="0.25">
      <c r="B651" s="25" t="s">
        <v>565</v>
      </c>
      <c r="C651" s="4" t="s">
        <v>190</v>
      </c>
      <c r="D651" s="2">
        <f t="shared" si="73"/>
        <v>159</v>
      </c>
      <c r="E651" s="124">
        <f>E480</f>
        <v>159</v>
      </c>
      <c r="F651" s="138"/>
      <c r="G651" s="138"/>
      <c r="H651" s="138"/>
      <c r="I651" s="138"/>
      <c r="J651" s="124">
        <f>J480</f>
        <v>0</v>
      </c>
      <c r="K651" s="138"/>
      <c r="L651" s="138"/>
      <c r="M651" s="124">
        <f>M480</f>
        <v>0</v>
      </c>
      <c r="N651" s="113"/>
      <c r="O651" s="113"/>
    </row>
    <row r="652" spans="2:15" x14ac:dyDescent="0.25">
      <c r="B652" s="25" t="s">
        <v>47</v>
      </c>
      <c r="C652" s="4" t="s">
        <v>130</v>
      </c>
      <c r="D652" s="2">
        <f t="shared" si="73"/>
        <v>159</v>
      </c>
      <c r="E652" s="124">
        <f>E653+E654</f>
        <v>159</v>
      </c>
      <c r="F652" s="138"/>
      <c r="G652" s="138"/>
      <c r="H652" s="138"/>
      <c r="I652" s="138"/>
      <c r="J652" s="124">
        <f>J653+J654</f>
        <v>0</v>
      </c>
      <c r="K652" s="138"/>
      <c r="L652" s="138"/>
      <c r="M652" s="124">
        <f>M653+M654</f>
        <v>0</v>
      </c>
      <c r="N652" s="153" t="str">
        <f>IF((D652=D651)*AND(E652=E651)*AND(F652=F651)*AND(G652=G651)*AND(H652=H651)*AND(I652=I651)*AND(J652=J651)*AND(K652=K651)*AND(L652=L651)*AND(M652=M651),"Выполнено","ПРОВЕРИТЬ (в сумме должно получиться общее количество действующих депутатов, избранных путем делегирования)")</f>
        <v>Выполнено</v>
      </c>
      <c r="O652" s="113"/>
    </row>
    <row r="653" spans="2:15" x14ac:dyDescent="0.25">
      <c r="B653" s="25" t="s">
        <v>566</v>
      </c>
      <c r="C653" s="4" t="s">
        <v>131</v>
      </c>
      <c r="D653" s="2">
        <f t="shared" si="73"/>
        <v>77</v>
      </c>
      <c r="E653" s="123">
        <v>77</v>
      </c>
      <c r="F653" s="138"/>
      <c r="G653" s="138"/>
      <c r="H653" s="138"/>
      <c r="I653" s="138"/>
      <c r="J653" s="123">
        <v>0</v>
      </c>
      <c r="K653" s="138"/>
      <c r="L653" s="138"/>
      <c r="M653" s="123">
        <v>0</v>
      </c>
      <c r="N653" s="113"/>
      <c r="O653" s="113"/>
    </row>
    <row r="654" spans="2:15" x14ac:dyDescent="0.25">
      <c r="B654" s="25" t="s">
        <v>567</v>
      </c>
      <c r="C654" s="4" t="s">
        <v>132</v>
      </c>
      <c r="D654" s="2">
        <f t="shared" si="73"/>
        <v>82</v>
      </c>
      <c r="E654" s="123">
        <v>82</v>
      </c>
      <c r="F654" s="138"/>
      <c r="G654" s="138"/>
      <c r="H654" s="138"/>
      <c r="I654" s="138"/>
      <c r="J654" s="123">
        <v>0</v>
      </c>
      <c r="K654" s="138"/>
      <c r="L654" s="138"/>
      <c r="M654" s="123">
        <v>0</v>
      </c>
      <c r="N654" s="113"/>
      <c r="O654" s="113"/>
    </row>
    <row r="655" spans="2:15" x14ac:dyDescent="0.25">
      <c r="B655" s="25" t="s">
        <v>568</v>
      </c>
      <c r="C655" s="4" t="s">
        <v>188</v>
      </c>
      <c r="D655" s="2">
        <f t="shared" si="73"/>
        <v>159</v>
      </c>
      <c r="E655" s="124">
        <f>SUM(E656:E658)</f>
        <v>159</v>
      </c>
      <c r="F655" s="138"/>
      <c r="G655" s="138"/>
      <c r="H655" s="138"/>
      <c r="I655" s="138"/>
      <c r="J655" s="124">
        <f>SUM(J656:J658)</f>
        <v>0</v>
      </c>
      <c r="K655" s="138"/>
      <c r="L655" s="138"/>
      <c r="M655" s="124">
        <f>SUM(M656:M658)</f>
        <v>0</v>
      </c>
      <c r="N655" s="153" t="str">
        <f>IF((D655=D651)*AND(E655=E651)*AND(F655=F651)*AND(G655=G651)*AND(H655=H651)*AND(I655=I651)*AND(J655=J651)*AND(K655=K651)*AND(L655=L651)*AND(M655=M651),"Выполнено","ПРОВЕРИТЬ (в сумме должно получиться общее количество действующих депутатов, избранных путем делегирования)")</f>
        <v>Выполнено</v>
      </c>
      <c r="O655" s="113"/>
    </row>
    <row r="656" spans="2:15" x14ac:dyDescent="0.25">
      <c r="B656" s="25" t="s">
        <v>569</v>
      </c>
      <c r="C656" s="4" t="s">
        <v>387</v>
      </c>
      <c r="D656" s="2">
        <f t="shared" si="73"/>
        <v>9</v>
      </c>
      <c r="E656" s="123">
        <v>9</v>
      </c>
      <c r="F656" s="138"/>
      <c r="G656" s="138"/>
      <c r="H656" s="138"/>
      <c r="I656" s="138"/>
      <c r="J656" s="123">
        <v>0</v>
      </c>
      <c r="K656" s="138"/>
      <c r="L656" s="138"/>
      <c r="M656" s="123">
        <v>0</v>
      </c>
      <c r="N656" s="113"/>
      <c r="O656" s="113"/>
    </row>
    <row r="657" spans="2:15" x14ac:dyDescent="0.25">
      <c r="B657" s="25" t="s">
        <v>570</v>
      </c>
      <c r="C657" s="4" t="s">
        <v>388</v>
      </c>
      <c r="D657" s="2">
        <f t="shared" si="73"/>
        <v>143</v>
      </c>
      <c r="E657" s="123">
        <v>143</v>
      </c>
      <c r="F657" s="138"/>
      <c r="G657" s="138"/>
      <c r="H657" s="138"/>
      <c r="I657" s="138"/>
      <c r="J657" s="123">
        <v>0</v>
      </c>
      <c r="K657" s="138"/>
      <c r="L657" s="138"/>
      <c r="M657" s="123">
        <v>0</v>
      </c>
      <c r="N657" s="113"/>
      <c r="O657" s="113"/>
    </row>
    <row r="658" spans="2:15" x14ac:dyDescent="0.25">
      <c r="B658" s="25" t="s">
        <v>728</v>
      </c>
      <c r="C658" s="4" t="s">
        <v>133</v>
      </c>
      <c r="D658" s="2">
        <f t="shared" si="73"/>
        <v>7</v>
      </c>
      <c r="E658" s="123">
        <v>7</v>
      </c>
      <c r="F658" s="138"/>
      <c r="G658" s="138"/>
      <c r="H658" s="138"/>
      <c r="I658" s="138"/>
      <c r="J658" s="123">
        <v>0</v>
      </c>
      <c r="K658" s="138"/>
      <c r="L658" s="138"/>
      <c r="M658" s="123">
        <v>0</v>
      </c>
      <c r="N658" s="113"/>
      <c r="O658" s="113"/>
    </row>
    <row r="659" spans="2:15" x14ac:dyDescent="0.25">
      <c r="B659" s="25" t="s">
        <v>48</v>
      </c>
      <c r="C659" s="4" t="s">
        <v>390</v>
      </c>
      <c r="D659" s="2">
        <f t="shared" si="73"/>
        <v>103</v>
      </c>
      <c r="E659" s="123">
        <v>103</v>
      </c>
      <c r="F659" s="138"/>
      <c r="G659" s="138"/>
      <c r="H659" s="138"/>
      <c r="I659" s="138"/>
      <c r="J659" s="123">
        <v>0</v>
      </c>
      <c r="K659" s="138"/>
      <c r="L659" s="138"/>
      <c r="M659" s="123">
        <v>0</v>
      </c>
      <c r="N659" s="153" t="str">
        <f>IF((D659&lt;=D651)*AND(E659&lt;=E651)*AND(F659&lt;=F651)*AND(G659&lt;=G651)*AND(H659&lt;=H651)*AND(I659&lt;=I651)*AND(J659&lt;=J651)*AND(K659&lt;=K651)*AND(L659&lt;=L651)*AND(M659&lt;=M651),"Выполнено","ПРОВЕРИТЬ (их не может быть больше общего числа действующих депутатов, избранных путем делегирования)")</f>
        <v>Выполнено</v>
      </c>
      <c r="O659" s="113"/>
    </row>
    <row r="660" spans="2:15" x14ac:dyDescent="0.25">
      <c r="B660" s="47" t="s">
        <v>49</v>
      </c>
      <c r="C660" s="5" t="s">
        <v>189</v>
      </c>
      <c r="D660" s="2">
        <f t="shared" si="73"/>
        <v>0</v>
      </c>
      <c r="E660" s="123">
        <v>0</v>
      </c>
      <c r="F660" s="138"/>
      <c r="G660" s="138"/>
      <c r="H660" s="138"/>
      <c r="I660" s="138"/>
      <c r="J660" s="123">
        <v>0</v>
      </c>
      <c r="K660" s="138"/>
      <c r="L660" s="138"/>
      <c r="M660" s="123">
        <v>0</v>
      </c>
      <c r="N660" s="153" t="str">
        <f>IF((D660&lt;=D651)*AND(E660&lt;=E651)*AND(F660&lt;=F651)*AND(G660&lt;=G651)*AND(H660&lt;=H651)*AND(I660&lt;=I651)*AND(J660&lt;=J651)*AND(K660&lt;=K651)*AND(L660&lt;=L651)*AND(M660&lt;=M651),"Выполнено","ПРОВЕРИТЬ (их не может быть больше общего числа действующих депутатов, избранных путем делегирования)")</f>
        <v>Выполнено</v>
      </c>
      <c r="O660" s="113"/>
    </row>
    <row r="661" spans="2:15" s="48" customFormat="1" x14ac:dyDescent="0.25">
      <c r="B661" s="47" t="s">
        <v>1036</v>
      </c>
      <c r="C661" s="5" t="s">
        <v>1017</v>
      </c>
      <c r="D661" s="2">
        <f t="shared" si="73"/>
        <v>159</v>
      </c>
      <c r="E661" s="124">
        <f>SUM(E662:E667)</f>
        <v>159</v>
      </c>
      <c r="F661" s="138"/>
      <c r="G661" s="138"/>
      <c r="H661" s="138"/>
      <c r="I661" s="138"/>
      <c r="J661" s="124">
        <f>SUM(J662:J667)</f>
        <v>0</v>
      </c>
      <c r="K661" s="138"/>
      <c r="L661" s="138"/>
      <c r="M661" s="124">
        <f>SUM(M662:M667)</f>
        <v>0</v>
      </c>
      <c r="N661" s="153" t="str">
        <f>IF((D661=D651)*AND(E661=E651)*AND(F661=F651)*AND(G661=G651)*AND(H661=H651)*AND(I661=I651)*AND(J661=J651)*AND(K661=K651)*AND(L661=L651)*AND(M661=M651),"Выполнено","ПРОВЕРИТЬ (в сумме должно получиться общее количество действующих депутатов, избранных путем делегирования)")</f>
        <v>Выполнено</v>
      </c>
      <c r="O661" s="113"/>
    </row>
    <row r="662" spans="2:15" s="48" customFormat="1" x14ac:dyDescent="0.25">
      <c r="B662" s="47" t="s">
        <v>1037</v>
      </c>
      <c r="C662" s="5" t="s">
        <v>1216</v>
      </c>
      <c r="D662" s="2">
        <f t="shared" si="73"/>
        <v>103</v>
      </c>
      <c r="E662" s="123">
        <v>103</v>
      </c>
      <c r="F662" s="138"/>
      <c r="G662" s="138"/>
      <c r="H662" s="138"/>
      <c r="I662" s="138"/>
      <c r="J662" s="123">
        <v>0</v>
      </c>
      <c r="K662" s="138"/>
      <c r="L662" s="138"/>
      <c r="M662" s="123">
        <v>0</v>
      </c>
      <c r="N662" s="108"/>
      <c r="O662" s="113"/>
    </row>
    <row r="663" spans="2:15" s="48" customFormat="1" x14ac:dyDescent="0.25">
      <c r="B663" s="47" t="s">
        <v>1038</v>
      </c>
      <c r="C663" s="5" t="s">
        <v>1020</v>
      </c>
      <c r="D663" s="2">
        <f t="shared" si="73"/>
        <v>1</v>
      </c>
      <c r="E663" s="123">
        <v>1</v>
      </c>
      <c r="F663" s="138"/>
      <c r="G663" s="138"/>
      <c r="H663" s="138"/>
      <c r="I663" s="138"/>
      <c r="J663" s="123">
        <v>0</v>
      </c>
      <c r="K663" s="138"/>
      <c r="L663" s="138"/>
      <c r="M663" s="123">
        <v>0</v>
      </c>
      <c r="N663" s="108"/>
      <c r="O663" s="113"/>
    </row>
    <row r="664" spans="2:15" s="48" customFormat="1" x14ac:dyDescent="0.25">
      <c r="B664" s="47" t="s">
        <v>1039</v>
      </c>
      <c r="C664" s="5" t="s">
        <v>1022</v>
      </c>
      <c r="D664" s="2">
        <f t="shared" si="73"/>
        <v>0</v>
      </c>
      <c r="E664" s="123">
        <v>0</v>
      </c>
      <c r="F664" s="138"/>
      <c r="G664" s="138"/>
      <c r="H664" s="138"/>
      <c r="I664" s="138"/>
      <c r="J664" s="123">
        <v>0</v>
      </c>
      <c r="K664" s="138"/>
      <c r="L664" s="138"/>
      <c r="M664" s="123">
        <v>0</v>
      </c>
      <c r="N664" s="108"/>
      <c r="O664" s="113"/>
    </row>
    <row r="665" spans="2:15" s="48" customFormat="1" x14ac:dyDescent="0.25">
      <c r="B665" s="47" t="s">
        <v>1040</v>
      </c>
      <c r="C665" s="5" t="s">
        <v>1024</v>
      </c>
      <c r="D665" s="2">
        <f t="shared" si="73"/>
        <v>0</v>
      </c>
      <c r="E665" s="123">
        <v>0</v>
      </c>
      <c r="F665" s="138"/>
      <c r="G665" s="138"/>
      <c r="H665" s="138"/>
      <c r="I665" s="138"/>
      <c r="J665" s="123">
        <v>0</v>
      </c>
      <c r="K665" s="138"/>
      <c r="L665" s="138"/>
      <c r="M665" s="123">
        <v>0</v>
      </c>
      <c r="N665" s="108"/>
      <c r="O665" s="113"/>
    </row>
    <row r="666" spans="2:15" s="48" customFormat="1" x14ac:dyDescent="0.25">
      <c r="B666" s="47" t="s">
        <v>1041</v>
      </c>
      <c r="C666" s="5" t="s">
        <v>1026</v>
      </c>
      <c r="D666" s="2">
        <f t="shared" si="73"/>
        <v>0</v>
      </c>
      <c r="E666" s="123">
        <v>0</v>
      </c>
      <c r="F666" s="138"/>
      <c r="G666" s="138"/>
      <c r="H666" s="138"/>
      <c r="I666" s="138"/>
      <c r="J666" s="123">
        <v>0</v>
      </c>
      <c r="K666" s="138"/>
      <c r="L666" s="138"/>
      <c r="M666" s="123">
        <v>0</v>
      </c>
      <c r="N666" s="108"/>
      <c r="O666" s="113"/>
    </row>
    <row r="667" spans="2:15" s="48" customFormat="1" ht="30" x14ac:dyDescent="0.25">
      <c r="B667" s="47" t="s">
        <v>1042</v>
      </c>
      <c r="C667" s="5" t="s">
        <v>1028</v>
      </c>
      <c r="D667" s="2">
        <f t="shared" si="73"/>
        <v>55</v>
      </c>
      <c r="E667" s="123">
        <v>55</v>
      </c>
      <c r="F667" s="138"/>
      <c r="G667" s="138"/>
      <c r="H667" s="138"/>
      <c r="I667" s="138"/>
      <c r="J667" s="123">
        <v>0</v>
      </c>
      <c r="K667" s="138"/>
      <c r="L667" s="138"/>
      <c r="M667" s="123">
        <v>0</v>
      </c>
      <c r="N667" s="108"/>
      <c r="O667" s="113"/>
    </row>
    <row r="668" spans="2:15" x14ac:dyDescent="0.25">
      <c r="B668" s="25" t="s">
        <v>50</v>
      </c>
      <c r="C668" s="4" t="s">
        <v>391</v>
      </c>
      <c r="D668" s="2">
        <f t="shared" ref="D668:D676" si="77">SUM(E668:L668)-D708</f>
        <v>64</v>
      </c>
      <c r="E668" s="124">
        <f t="shared" ref="E668:M668" si="78">E521</f>
        <v>11</v>
      </c>
      <c r="F668" s="124">
        <f t="shared" si="78"/>
        <v>5</v>
      </c>
      <c r="G668" s="124">
        <f t="shared" si="78"/>
        <v>46</v>
      </c>
      <c r="H668" s="124">
        <f t="shared" si="78"/>
        <v>0</v>
      </c>
      <c r="I668" s="124">
        <f t="shared" si="78"/>
        <v>3</v>
      </c>
      <c r="J668" s="124">
        <f t="shared" si="78"/>
        <v>0</v>
      </c>
      <c r="K668" s="124">
        <f t="shared" si="78"/>
        <v>0</v>
      </c>
      <c r="L668" s="124">
        <f t="shared" si="78"/>
        <v>0</v>
      </c>
      <c r="M668" s="124">
        <f t="shared" si="78"/>
        <v>1</v>
      </c>
      <c r="N668" s="113"/>
      <c r="O668" s="239" t="str">
        <f>IF(((D557=D668)),"   ","Подсказка - если есть т.н. главы совместители (п.15.2), контрольные соотношения по 22.3 будут корректно работать только после заполнения 22.5")</f>
        <v>Подсказка - если есть т.н. главы совместители (п.15.2), контрольные соотношения по 22.3 будут корректно работать только после заполнения 22.5</v>
      </c>
    </row>
    <row r="669" spans="2:15" x14ac:dyDescent="0.25">
      <c r="B669" s="25" t="s">
        <v>51</v>
      </c>
      <c r="C669" s="4" t="s">
        <v>130</v>
      </c>
      <c r="D669" s="2">
        <f>SUM(E669:L669)-D709</f>
        <v>64</v>
      </c>
      <c r="E669" s="124">
        <f t="shared" ref="E669:M669" si="79">E670+E671</f>
        <v>11</v>
      </c>
      <c r="F669" s="124">
        <f t="shared" si="79"/>
        <v>5</v>
      </c>
      <c r="G669" s="124">
        <f t="shared" si="79"/>
        <v>46</v>
      </c>
      <c r="H669" s="124">
        <f t="shared" si="79"/>
        <v>0</v>
      </c>
      <c r="I669" s="124">
        <f t="shared" si="79"/>
        <v>3</v>
      </c>
      <c r="J669" s="124">
        <f t="shared" si="79"/>
        <v>0</v>
      </c>
      <c r="K669" s="124">
        <f t="shared" si="79"/>
        <v>0</v>
      </c>
      <c r="L669" s="124">
        <f t="shared" si="79"/>
        <v>0</v>
      </c>
      <c r="M669" s="124">
        <f t="shared" si="79"/>
        <v>1</v>
      </c>
      <c r="N669" s="153" t="str">
        <f>IF((D669=D668)*AND(E669=E668)*AND(F669=F668)*AND(G669=G668)*AND(H669=H668)*AND(I669=I668)*AND(J669=J668)*AND(K669=K668)*AND(L669=L668)*AND(M669=M668),"Выполнено","ПРОВЕРИТЬ (в сумме должно получиться общее количество действующих глав)")</f>
        <v>Выполнено</v>
      </c>
      <c r="O669" s="113"/>
    </row>
    <row r="670" spans="2:15" x14ac:dyDescent="0.25">
      <c r="B670" s="25" t="s">
        <v>571</v>
      </c>
      <c r="C670" s="4" t="s">
        <v>131</v>
      </c>
      <c r="D670" s="2">
        <f t="shared" si="77"/>
        <v>40</v>
      </c>
      <c r="E670" s="123">
        <v>10</v>
      </c>
      <c r="F670" s="123">
        <v>4</v>
      </c>
      <c r="G670" s="123">
        <v>25</v>
      </c>
      <c r="H670" s="123">
        <v>0</v>
      </c>
      <c r="I670" s="123">
        <v>2</v>
      </c>
      <c r="J670" s="123">
        <v>0</v>
      </c>
      <c r="K670" s="123">
        <v>0</v>
      </c>
      <c r="L670" s="123">
        <v>0</v>
      </c>
      <c r="M670" s="123">
        <v>1</v>
      </c>
      <c r="N670" s="113"/>
      <c r="O670" s="113"/>
    </row>
    <row r="671" spans="2:15" x14ac:dyDescent="0.25">
      <c r="B671" s="25" t="s">
        <v>572</v>
      </c>
      <c r="C671" s="4" t="s">
        <v>132</v>
      </c>
      <c r="D671" s="2">
        <f t="shared" si="77"/>
        <v>24</v>
      </c>
      <c r="E671" s="123">
        <v>1</v>
      </c>
      <c r="F671" s="123">
        <v>1</v>
      </c>
      <c r="G671" s="123">
        <v>21</v>
      </c>
      <c r="H671" s="123">
        <v>0</v>
      </c>
      <c r="I671" s="123">
        <v>1</v>
      </c>
      <c r="J671" s="123">
        <v>0</v>
      </c>
      <c r="K671" s="123">
        <v>0</v>
      </c>
      <c r="L671" s="123">
        <v>0</v>
      </c>
      <c r="M671" s="123">
        <v>0</v>
      </c>
      <c r="N671" s="113"/>
      <c r="O671" s="113"/>
    </row>
    <row r="672" spans="2:15" x14ac:dyDescent="0.25">
      <c r="B672" s="25" t="s">
        <v>52</v>
      </c>
      <c r="C672" s="4" t="s">
        <v>188</v>
      </c>
      <c r="D672" s="2">
        <f t="shared" si="77"/>
        <v>64</v>
      </c>
      <c r="E672" s="124">
        <f t="shared" ref="E672:M672" si="80">SUM(E673:E675)</f>
        <v>11</v>
      </c>
      <c r="F672" s="124">
        <f t="shared" si="80"/>
        <v>5</v>
      </c>
      <c r="G672" s="124">
        <f t="shared" si="80"/>
        <v>46</v>
      </c>
      <c r="H672" s="124">
        <f t="shared" si="80"/>
        <v>0</v>
      </c>
      <c r="I672" s="124">
        <f t="shared" si="80"/>
        <v>3</v>
      </c>
      <c r="J672" s="124">
        <f t="shared" si="80"/>
        <v>0</v>
      </c>
      <c r="K672" s="124">
        <f t="shared" si="80"/>
        <v>0</v>
      </c>
      <c r="L672" s="124">
        <f t="shared" si="80"/>
        <v>0</v>
      </c>
      <c r="M672" s="124">
        <f t="shared" si="80"/>
        <v>1</v>
      </c>
      <c r="N672" s="153" t="str">
        <f>IF((D672=D668)*AND(E672=E668)*AND(F672=F668)*AND(G672=G668)*AND(H672=H668)*AND(I672=I668)*AND(J672=J668)*AND(K672=K668)*AND(L672=L668)*AND(M672=M668),"Выполнено","ПРОВЕРИТЬ (в сумме должно получиться общее количество действующих глав)")</f>
        <v>Выполнено</v>
      </c>
      <c r="O672" s="113"/>
    </row>
    <row r="673" spans="2:15" x14ac:dyDescent="0.25">
      <c r="B673" s="25" t="s">
        <v>573</v>
      </c>
      <c r="C673" s="4" t="s">
        <v>387</v>
      </c>
      <c r="D673" s="2">
        <f t="shared" si="77"/>
        <v>3</v>
      </c>
      <c r="E673" s="123">
        <v>0</v>
      </c>
      <c r="F673" s="123">
        <v>0</v>
      </c>
      <c r="G673" s="123">
        <v>3</v>
      </c>
      <c r="H673" s="123">
        <v>0</v>
      </c>
      <c r="I673" s="123">
        <v>0</v>
      </c>
      <c r="J673" s="123">
        <v>0</v>
      </c>
      <c r="K673" s="123">
        <v>0</v>
      </c>
      <c r="L673" s="123">
        <v>0</v>
      </c>
      <c r="M673" s="123">
        <v>0</v>
      </c>
      <c r="N673" s="113"/>
      <c r="O673" s="113"/>
    </row>
    <row r="674" spans="2:15" x14ac:dyDescent="0.25">
      <c r="B674" s="25" t="s">
        <v>715</v>
      </c>
      <c r="C674" s="4" t="s">
        <v>388</v>
      </c>
      <c r="D674" s="2">
        <f t="shared" si="77"/>
        <v>55</v>
      </c>
      <c r="E674" s="123">
        <v>11</v>
      </c>
      <c r="F674" s="123">
        <v>4</v>
      </c>
      <c r="G674" s="123">
        <v>38</v>
      </c>
      <c r="H674" s="123">
        <v>0</v>
      </c>
      <c r="I674" s="123">
        <v>3</v>
      </c>
      <c r="J674" s="123">
        <v>0</v>
      </c>
      <c r="K674" s="123">
        <v>0</v>
      </c>
      <c r="L674" s="123">
        <v>0</v>
      </c>
      <c r="M674" s="123">
        <v>1</v>
      </c>
      <c r="N674" s="113"/>
      <c r="O674" s="113"/>
    </row>
    <row r="675" spans="2:15" x14ac:dyDescent="0.25">
      <c r="B675" s="25" t="s">
        <v>716</v>
      </c>
      <c r="C675" s="4" t="s">
        <v>133</v>
      </c>
      <c r="D675" s="2">
        <f t="shared" si="77"/>
        <v>6</v>
      </c>
      <c r="E675" s="123">
        <v>0</v>
      </c>
      <c r="F675" s="123">
        <v>1</v>
      </c>
      <c r="G675" s="123">
        <v>5</v>
      </c>
      <c r="H675" s="123">
        <v>0</v>
      </c>
      <c r="I675" s="123">
        <v>0</v>
      </c>
      <c r="J675" s="123">
        <v>0</v>
      </c>
      <c r="K675" s="123">
        <v>0</v>
      </c>
      <c r="L675" s="123">
        <v>0</v>
      </c>
      <c r="M675" s="123">
        <v>0</v>
      </c>
      <c r="N675" s="113"/>
      <c r="O675" s="113"/>
    </row>
    <row r="676" spans="2:15" x14ac:dyDescent="0.25">
      <c r="B676" s="47" t="s">
        <v>302</v>
      </c>
      <c r="C676" s="4" t="s">
        <v>713</v>
      </c>
      <c r="D676" s="2">
        <f t="shared" si="77"/>
        <v>55</v>
      </c>
      <c r="E676" s="123">
        <v>11</v>
      </c>
      <c r="F676" s="123">
        <v>5</v>
      </c>
      <c r="G676" s="123">
        <v>37</v>
      </c>
      <c r="H676" s="123">
        <v>0</v>
      </c>
      <c r="I676" s="123">
        <v>3</v>
      </c>
      <c r="J676" s="123">
        <v>0</v>
      </c>
      <c r="K676" s="123">
        <v>0</v>
      </c>
      <c r="L676" s="123">
        <v>0</v>
      </c>
      <c r="M676" s="123">
        <v>1</v>
      </c>
      <c r="N676" s="153" t="str">
        <f>IF((D676&lt;=D668)*AND(E676&lt;=E668)*AND(F676&lt;=F668)*AND(G676&lt;=G668)*AND(H676&lt;=H668)*AND(I676&lt;=I668)*AND(J676&lt;=J668)*AND(K676&lt;=K668)*AND(L676&lt;=L668)*AND(M676&lt;=M668),"Выполнено","ПРОВЕРИТЬ (их не может быть больше общего числа действующих глав, избранных населением)")</f>
        <v>Выполнено</v>
      </c>
      <c r="O676" s="113"/>
    </row>
    <row r="677" spans="2:15" s="48" customFormat="1" x14ac:dyDescent="0.25">
      <c r="B677" s="47" t="s">
        <v>714</v>
      </c>
      <c r="C677" s="4" t="s">
        <v>1217</v>
      </c>
      <c r="D677" s="2">
        <f>SUM(E677:L677)-D717</f>
        <v>5</v>
      </c>
      <c r="E677" s="123">
        <v>0</v>
      </c>
      <c r="F677" s="123">
        <v>1</v>
      </c>
      <c r="G677" s="123">
        <v>3</v>
      </c>
      <c r="H677" s="123">
        <v>0</v>
      </c>
      <c r="I677" s="123">
        <v>1</v>
      </c>
      <c r="J677" s="123">
        <v>0</v>
      </c>
      <c r="K677" s="123">
        <v>0</v>
      </c>
      <c r="L677" s="123">
        <v>0</v>
      </c>
      <c r="M677" s="123">
        <v>0</v>
      </c>
      <c r="N677" s="153" t="str">
        <f>IF((D677&lt;=D676)*AND(E677&lt;=E676)*AND(F677&lt;=F676)*AND(G677&lt;=G676)*AND(H677&lt;=H676)*AND(I677&lt;=I676)*AND(J677&lt;=J676)*AND(K677&lt;=K676)*AND(L677&lt;=L676)*AND(M677&lt;=M676),"Выполнено","ПРОВЕРИТЬ (эта подстрока не может быть больше основной строки)
)")</f>
        <v>Выполнено</v>
      </c>
      <c r="O677" s="113"/>
    </row>
    <row r="678" spans="2:15" s="48" customFormat="1" x14ac:dyDescent="0.25">
      <c r="B678" s="47" t="s">
        <v>717</v>
      </c>
      <c r="C678" s="4" t="s">
        <v>1218</v>
      </c>
      <c r="D678" s="2">
        <f>SUM(E678:L678)-D718</f>
        <v>13</v>
      </c>
      <c r="E678" s="123">
        <v>2</v>
      </c>
      <c r="F678" s="123">
        <v>1</v>
      </c>
      <c r="G678" s="123">
        <v>9</v>
      </c>
      <c r="H678" s="123">
        <v>0</v>
      </c>
      <c r="I678" s="123">
        <v>1</v>
      </c>
      <c r="J678" s="123">
        <v>0</v>
      </c>
      <c r="K678" s="123">
        <v>0</v>
      </c>
      <c r="L678" s="123">
        <v>0</v>
      </c>
      <c r="M678" s="123">
        <v>1</v>
      </c>
      <c r="N678" s="153" t="str">
        <f>IF((D678&lt;=D676)*AND(E678&lt;=E676)*AND(F678&lt;=F676)*AND(G678&lt;=G676)*AND(H678&lt;=H676)*AND(I678&lt;=I676)*AND(J678&lt;=J676)*AND(K678&lt;=K676)*AND(L678&lt;=L676)*AND(M678&lt;=M676),"Выполнено","ПРОВЕРИТЬ (эта подстрока не может быть больше основной строки)
)")</f>
        <v>Выполнено</v>
      </c>
      <c r="O678" s="113"/>
    </row>
    <row r="679" spans="2:15" s="48" customFormat="1" ht="30" x14ac:dyDescent="0.25">
      <c r="B679" s="47" t="s">
        <v>718</v>
      </c>
      <c r="C679" s="4" t="s">
        <v>1219</v>
      </c>
      <c r="D679" s="2">
        <f>SUM(E679:L679)-D719</f>
        <v>2</v>
      </c>
      <c r="E679" s="123">
        <v>0</v>
      </c>
      <c r="F679" s="123">
        <v>0</v>
      </c>
      <c r="G679" s="123">
        <v>2</v>
      </c>
      <c r="H679" s="123">
        <v>0</v>
      </c>
      <c r="I679" s="123">
        <v>0</v>
      </c>
      <c r="J679" s="123">
        <v>0</v>
      </c>
      <c r="K679" s="123">
        <v>0</v>
      </c>
      <c r="L679" s="123">
        <v>0</v>
      </c>
      <c r="M679" s="123">
        <v>0</v>
      </c>
      <c r="N679" s="153" t="str">
        <f>IF((D679&lt;=D676)*AND(E679&lt;=E676)*AND(F679&lt;=F676)*AND(G679&lt;=G676)*AND(H679&lt;=H676)*AND(I679&lt;=I676)*AND(J679&lt;=J676)*AND(K679&lt;=K676)*AND(L679&lt;=L676)*AND(M679&lt;=M676),"Выполнено","ПРОВЕРИТЬ (эта подстрока не может быть больше основной строки)
)")</f>
        <v>Выполнено</v>
      </c>
      <c r="O679" s="113"/>
    </row>
    <row r="680" spans="2:15" x14ac:dyDescent="0.25">
      <c r="B680" s="25" t="s">
        <v>574</v>
      </c>
      <c r="C680" s="4" t="s">
        <v>189</v>
      </c>
      <c r="D680" s="2">
        <f>SUM(E680:L680)-D720</f>
        <v>0</v>
      </c>
      <c r="E680" s="123">
        <v>0</v>
      </c>
      <c r="F680" s="123">
        <v>0</v>
      </c>
      <c r="G680" s="123">
        <v>0</v>
      </c>
      <c r="H680" s="123">
        <v>0</v>
      </c>
      <c r="I680" s="123">
        <v>0</v>
      </c>
      <c r="J680" s="123"/>
      <c r="K680" s="123">
        <v>0</v>
      </c>
      <c r="L680" s="123">
        <v>0</v>
      </c>
      <c r="M680" s="123">
        <v>0</v>
      </c>
      <c r="N680" s="153" t="str">
        <f>IF((D680&lt;=D668)*AND(E680&lt;=E668)*AND(F680&lt;=F668)*AND(G680&lt;=G668)*AND(H680&lt;=H668)*AND(I680&lt;=I668)*AND(J680&lt;=J668)*AND(K680&lt;=K668)*AND(L680&lt;=L668)*AND(M680&lt;=M668),"Выполнено","ПРОВЕРИТЬ (их не может быть больше общего числа действующих глав, избранных населением)")</f>
        <v>Выполнено</v>
      </c>
      <c r="O680" s="113"/>
    </row>
    <row r="681" spans="2:15" s="48" customFormat="1" x14ac:dyDescent="0.25">
      <c r="B681" s="47" t="s">
        <v>1029</v>
      </c>
      <c r="C681" s="5" t="s">
        <v>1017</v>
      </c>
      <c r="D681" s="227">
        <f t="shared" ref="D681:D687" si="81">SUM(E681:L681)-D721</f>
        <v>64</v>
      </c>
      <c r="E681" s="124">
        <f t="shared" ref="E681:M681" si="82">SUM(E682:E687)</f>
        <v>11</v>
      </c>
      <c r="F681" s="124">
        <f t="shared" si="82"/>
        <v>5</v>
      </c>
      <c r="G681" s="124">
        <f t="shared" si="82"/>
        <v>46</v>
      </c>
      <c r="H681" s="124">
        <f t="shared" si="82"/>
        <v>0</v>
      </c>
      <c r="I681" s="124">
        <f t="shared" si="82"/>
        <v>3</v>
      </c>
      <c r="J681" s="124">
        <f t="shared" si="82"/>
        <v>0</v>
      </c>
      <c r="K681" s="124">
        <f t="shared" si="82"/>
        <v>0</v>
      </c>
      <c r="L681" s="124">
        <f t="shared" si="82"/>
        <v>0</v>
      </c>
      <c r="M681" s="124">
        <f t="shared" si="82"/>
        <v>1</v>
      </c>
      <c r="N681" s="153" t="str">
        <f>IF((D681=D668)*AND(E681=E668)*AND(F681=F668)*AND(G681=G668)*AND(H681=H668)*AND(I681=I668)*AND(J681=J668)*AND(K681=K668)*AND(L681=L668)*AND(M681=M668),"Выполнено","ПРОВЕРИТЬ (в сумме должно получиться общее количество действующих депутатов, избранных населением)")</f>
        <v>Выполнено</v>
      </c>
      <c r="O681" s="113"/>
    </row>
    <row r="682" spans="2:15" s="48" customFormat="1" x14ac:dyDescent="0.25">
      <c r="B682" s="47" t="s">
        <v>1030</v>
      </c>
      <c r="C682" s="5" t="s">
        <v>1216</v>
      </c>
      <c r="D682" s="227">
        <f t="shared" si="81"/>
        <v>49</v>
      </c>
      <c r="E682" s="123">
        <v>11</v>
      </c>
      <c r="F682" s="123">
        <v>4</v>
      </c>
      <c r="G682" s="123">
        <v>33</v>
      </c>
      <c r="H682" s="123">
        <v>0</v>
      </c>
      <c r="I682" s="123">
        <v>2</v>
      </c>
      <c r="J682" s="123">
        <v>0</v>
      </c>
      <c r="K682" s="123">
        <v>0</v>
      </c>
      <c r="L682" s="123">
        <v>0</v>
      </c>
      <c r="M682" s="123">
        <v>0</v>
      </c>
      <c r="N682" s="108"/>
      <c r="O682" s="113"/>
    </row>
    <row r="683" spans="2:15" s="48" customFormat="1" x14ac:dyDescent="0.25">
      <c r="B683" s="47" t="s">
        <v>1031</v>
      </c>
      <c r="C683" s="5" t="s">
        <v>1020</v>
      </c>
      <c r="D683" s="227">
        <f t="shared" si="81"/>
        <v>0</v>
      </c>
      <c r="E683" s="123">
        <v>0</v>
      </c>
      <c r="F683" s="123">
        <v>0</v>
      </c>
      <c r="G683" s="123">
        <v>0</v>
      </c>
      <c r="H683" s="123">
        <v>0</v>
      </c>
      <c r="I683" s="123">
        <v>0</v>
      </c>
      <c r="J683" s="123">
        <v>0</v>
      </c>
      <c r="K683" s="123">
        <v>0</v>
      </c>
      <c r="L683" s="123">
        <v>0</v>
      </c>
      <c r="M683" s="123">
        <v>0</v>
      </c>
      <c r="N683" s="108"/>
      <c r="O683" s="113"/>
    </row>
    <row r="684" spans="2:15" s="48" customFormat="1" x14ac:dyDescent="0.25">
      <c r="B684" s="47" t="s">
        <v>1032</v>
      </c>
      <c r="C684" s="5" t="s">
        <v>1022</v>
      </c>
      <c r="D684" s="227">
        <f t="shared" si="81"/>
        <v>0</v>
      </c>
      <c r="E684" s="123">
        <v>0</v>
      </c>
      <c r="F684" s="123">
        <v>0</v>
      </c>
      <c r="G684" s="123">
        <v>0</v>
      </c>
      <c r="H684" s="123">
        <v>0</v>
      </c>
      <c r="I684" s="123">
        <v>0</v>
      </c>
      <c r="J684" s="123">
        <v>0</v>
      </c>
      <c r="K684" s="123">
        <v>0</v>
      </c>
      <c r="L684" s="123">
        <v>0</v>
      </c>
      <c r="M684" s="123">
        <v>0</v>
      </c>
      <c r="N684" s="108"/>
      <c r="O684" s="113"/>
    </row>
    <row r="685" spans="2:15" s="48" customFormat="1" x14ac:dyDescent="0.25">
      <c r="B685" s="47" t="s">
        <v>1033</v>
      </c>
      <c r="C685" s="5" t="s">
        <v>1024</v>
      </c>
      <c r="D685" s="227">
        <f t="shared" si="81"/>
        <v>0</v>
      </c>
      <c r="E685" s="123">
        <v>0</v>
      </c>
      <c r="F685" s="123">
        <v>0</v>
      </c>
      <c r="G685" s="123">
        <v>0</v>
      </c>
      <c r="H685" s="123">
        <v>0</v>
      </c>
      <c r="I685" s="123">
        <v>0</v>
      </c>
      <c r="J685" s="123">
        <v>0</v>
      </c>
      <c r="K685" s="123">
        <v>0</v>
      </c>
      <c r="L685" s="123">
        <v>0</v>
      </c>
      <c r="M685" s="123">
        <v>0</v>
      </c>
      <c r="N685" s="108"/>
      <c r="O685" s="113"/>
    </row>
    <row r="686" spans="2:15" s="48" customFormat="1" x14ac:dyDescent="0.25">
      <c r="B686" s="47" t="s">
        <v>1034</v>
      </c>
      <c r="C686" s="5" t="s">
        <v>1026</v>
      </c>
      <c r="D686" s="227">
        <f t="shared" si="81"/>
        <v>0</v>
      </c>
      <c r="E686" s="123">
        <v>0</v>
      </c>
      <c r="F686" s="123">
        <v>0</v>
      </c>
      <c r="G686" s="123">
        <v>0</v>
      </c>
      <c r="H686" s="123">
        <v>0</v>
      </c>
      <c r="I686" s="123">
        <v>0</v>
      </c>
      <c r="J686" s="123">
        <v>0</v>
      </c>
      <c r="K686" s="123">
        <v>0</v>
      </c>
      <c r="L686" s="123">
        <v>0</v>
      </c>
      <c r="M686" s="123">
        <v>0</v>
      </c>
      <c r="N686" s="108"/>
      <c r="O686" s="113"/>
    </row>
    <row r="687" spans="2:15" s="48" customFormat="1" ht="30" x14ac:dyDescent="0.25">
      <c r="B687" s="47" t="s">
        <v>1035</v>
      </c>
      <c r="C687" s="5" t="s">
        <v>1028</v>
      </c>
      <c r="D687" s="227">
        <f t="shared" si="81"/>
        <v>15</v>
      </c>
      <c r="E687" s="123">
        <v>0</v>
      </c>
      <c r="F687" s="123">
        <v>1</v>
      </c>
      <c r="G687" s="123">
        <v>13</v>
      </c>
      <c r="H687" s="123">
        <v>0</v>
      </c>
      <c r="I687" s="123">
        <v>1</v>
      </c>
      <c r="J687" s="123">
        <v>0</v>
      </c>
      <c r="K687" s="123">
        <v>0</v>
      </c>
      <c r="L687" s="123">
        <v>0</v>
      </c>
      <c r="M687" s="123">
        <v>1</v>
      </c>
      <c r="N687" s="108"/>
      <c r="O687" s="113"/>
    </row>
    <row r="688" spans="2:15" s="48" customFormat="1" ht="30" x14ac:dyDescent="0.25">
      <c r="B688" s="25" t="s">
        <v>53</v>
      </c>
      <c r="C688" s="4" t="s">
        <v>730</v>
      </c>
      <c r="D688" s="2">
        <f t="shared" ref="D688:D700" si="83">SUM(E688:L688)</f>
        <v>51</v>
      </c>
      <c r="E688" s="124">
        <f t="shared" ref="E688:M688" si="84">E521-E522-E525</f>
        <v>10</v>
      </c>
      <c r="F688" s="124">
        <v>3</v>
      </c>
      <c r="G688" s="124">
        <v>36</v>
      </c>
      <c r="H688" s="124">
        <f t="shared" si="84"/>
        <v>0</v>
      </c>
      <c r="I688" s="124">
        <f t="shared" si="84"/>
        <v>2</v>
      </c>
      <c r="J688" s="124">
        <f t="shared" si="84"/>
        <v>0</v>
      </c>
      <c r="K688" s="124">
        <f t="shared" si="84"/>
        <v>0</v>
      </c>
      <c r="L688" s="124">
        <f t="shared" si="84"/>
        <v>0</v>
      </c>
      <c r="M688" s="124">
        <f t="shared" si="84"/>
        <v>1</v>
      </c>
      <c r="N688" s="113"/>
      <c r="O688" s="113"/>
    </row>
    <row r="689" spans="2:15" s="48" customFormat="1" x14ac:dyDescent="0.25">
      <c r="B689" s="25" t="s">
        <v>54</v>
      </c>
      <c r="C689" s="4" t="s">
        <v>130</v>
      </c>
      <c r="D689" s="2">
        <f t="shared" si="83"/>
        <v>51</v>
      </c>
      <c r="E689" s="124">
        <f t="shared" ref="E689:M689" si="85">E690+E691</f>
        <v>10</v>
      </c>
      <c r="F689" s="124">
        <f t="shared" si="85"/>
        <v>3</v>
      </c>
      <c r="G689" s="124">
        <f t="shared" si="85"/>
        <v>36</v>
      </c>
      <c r="H689" s="124">
        <f t="shared" si="85"/>
        <v>0</v>
      </c>
      <c r="I689" s="124">
        <f t="shared" si="85"/>
        <v>2</v>
      </c>
      <c r="J689" s="124">
        <f t="shared" si="85"/>
        <v>0</v>
      </c>
      <c r="K689" s="124">
        <f t="shared" si="85"/>
        <v>0</v>
      </c>
      <c r="L689" s="124">
        <f t="shared" si="85"/>
        <v>0</v>
      </c>
      <c r="M689" s="124">
        <f t="shared" si="85"/>
        <v>1</v>
      </c>
      <c r="N689" s="153" t="str">
        <f>IF((D689=D688)*AND(E689=E688)*AND(F689=F688)*AND(G689=G688)*AND(H689=H688)*AND(I689=I688)*AND(J689=J688)*AND(K689=K688)*AND(L689=L688)*AND(M689=M688),"Выполнено","ПРОВЕРИТЬ (в сумме должно получиться общее количество действующих глав)")</f>
        <v>Выполнено</v>
      </c>
      <c r="O689" s="113"/>
    </row>
    <row r="690" spans="2:15" s="48" customFormat="1" x14ac:dyDescent="0.25">
      <c r="B690" s="25" t="s">
        <v>575</v>
      </c>
      <c r="C690" s="4" t="s">
        <v>131</v>
      </c>
      <c r="D690" s="2">
        <f t="shared" si="83"/>
        <v>30</v>
      </c>
      <c r="E690" s="123">
        <v>9</v>
      </c>
      <c r="F690" s="123">
        <v>3</v>
      </c>
      <c r="G690" s="123">
        <v>17</v>
      </c>
      <c r="H690" s="123">
        <v>0</v>
      </c>
      <c r="I690" s="123">
        <v>1</v>
      </c>
      <c r="J690" s="123">
        <v>0</v>
      </c>
      <c r="K690" s="123">
        <v>0</v>
      </c>
      <c r="L690" s="123">
        <v>0</v>
      </c>
      <c r="M690" s="123">
        <v>1</v>
      </c>
      <c r="N690" s="153" t="str">
        <f>IF((D690&lt;=D670)*AND(E690&lt;=E670)*AND(F690&lt;=F670)*AND(G690&lt;=G670)*AND(H690&lt;=H670)*AND(I690&lt;=I670)*AND(J690&lt;=J670)*AND(K690&lt;=K670)*AND(L690&lt;=L670)*AND(M690&lt;=M670),"Выполнено","ПРОВЕРИТЬ (эта подстрока не может быть больше такой же подстроки 22.3)")</f>
        <v>Выполнено</v>
      </c>
      <c r="O690" s="113"/>
    </row>
    <row r="691" spans="2:15" s="48" customFormat="1" x14ac:dyDescent="0.25">
      <c r="B691" s="25" t="s">
        <v>576</v>
      </c>
      <c r="C691" s="4" t="s">
        <v>132</v>
      </c>
      <c r="D691" s="2">
        <f t="shared" si="83"/>
        <v>21</v>
      </c>
      <c r="E691" s="123">
        <v>1</v>
      </c>
      <c r="F691" s="123">
        <v>0</v>
      </c>
      <c r="G691" s="123">
        <v>19</v>
      </c>
      <c r="H691" s="123">
        <v>0</v>
      </c>
      <c r="I691" s="123">
        <v>1</v>
      </c>
      <c r="J691" s="123">
        <v>0</v>
      </c>
      <c r="K691" s="123">
        <v>0</v>
      </c>
      <c r="L691" s="123">
        <v>0</v>
      </c>
      <c r="M691" s="123">
        <v>0</v>
      </c>
      <c r="N691" s="153" t="str">
        <f>IF((D691&lt;=D671)*AND(E691&lt;=E671)*AND(F691&lt;=F671)*AND(G691&lt;=G671)*AND(H691&lt;=H671)*AND(I691&lt;=I671)*AND(J691&lt;=J671)*AND(K691&lt;=K671)*AND(L691&lt;=L671)*AND(M691&lt;=M671),"Выполнено","ПРОВЕРИТЬ (эта подстрока не может быть больше такой же подстроки 22.3)")</f>
        <v>Выполнено</v>
      </c>
      <c r="O691" s="113"/>
    </row>
    <row r="692" spans="2:15" s="48" customFormat="1" x14ac:dyDescent="0.25">
      <c r="B692" s="25" t="s">
        <v>55</v>
      </c>
      <c r="C692" s="4" t="s">
        <v>188</v>
      </c>
      <c r="D692" s="2">
        <f t="shared" si="83"/>
        <v>51</v>
      </c>
      <c r="E692" s="124">
        <f t="shared" ref="E692:M692" si="86">SUM(E693:E695)</f>
        <v>10</v>
      </c>
      <c r="F692" s="124">
        <v>3</v>
      </c>
      <c r="G692" s="124">
        <f t="shared" si="86"/>
        <v>36</v>
      </c>
      <c r="H692" s="124">
        <f t="shared" si="86"/>
        <v>0</v>
      </c>
      <c r="I692" s="124">
        <f t="shared" si="86"/>
        <v>2</v>
      </c>
      <c r="J692" s="124">
        <f t="shared" si="86"/>
        <v>0</v>
      </c>
      <c r="K692" s="124">
        <f t="shared" si="86"/>
        <v>0</v>
      </c>
      <c r="L692" s="124">
        <f t="shared" si="86"/>
        <v>0</v>
      </c>
      <c r="M692" s="124">
        <f t="shared" si="86"/>
        <v>1</v>
      </c>
      <c r="N692" s="153" t="str">
        <f>IF((D692=D688)*AND(E692=E688)*AND(F692=F688)*AND(G692=G688)*AND(H692=H688)*AND(I692=I688)*AND(J692=J688)*AND(K692=K688)*AND(L692=L688)*AND(M692=M688),"Выполнено","ПРОВЕРИТЬ (в сумме должно получиться общее количество действующих глав)")</f>
        <v>Выполнено</v>
      </c>
      <c r="O692" s="113"/>
    </row>
    <row r="693" spans="2:15" s="48" customFormat="1" x14ac:dyDescent="0.25">
      <c r="B693" s="25" t="s">
        <v>577</v>
      </c>
      <c r="C693" s="4" t="s">
        <v>387</v>
      </c>
      <c r="D693" s="2">
        <f t="shared" si="83"/>
        <v>3</v>
      </c>
      <c r="E693" s="123">
        <v>0</v>
      </c>
      <c r="F693" s="123">
        <v>0</v>
      </c>
      <c r="G693" s="123">
        <v>3</v>
      </c>
      <c r="H693" s="123">
        <v>0</v>
      </c>
      <c r="I693" s="123">
        <v>0</v>
      </c>
      <c r="J693" s="123">
        <v>0</v>
      </c>
      <c r="K693" s="123">
        <v>0</v>
      </c>
      <c r="L693" s="123">
        <v>0</v>
      </c>
      <c r="M693" s="123">
        <v>0</v>
      </c>
      <c r="N693" s="153" t="str">
        <f>IF((D693&lt;=D673)*AND(E693&lt;=E673)*AND(F693&lt;=F673)*AND(G693&lt;=G673)*AND(H693&lt;=H673)*AND(I693&lt;=I673)*AND(J693&lt;=J673)*AND(K693&lt;=K673)*AND(L693&lt;=L673)*AND(M693&lt;=M673),"Выполнено","ПРОВЕРИТЬ (эта подстрока не может быть больше такой же подстроки 22.3)")</f>
        <v>Выполнено</v>
      </c>
      <c r="O693" s="113"/>
    </row>
    <row r="694" spans="2:15" s="48" customFormat="1" x14ac:dyDescent="0.25">
      <c r="B694" s="25" t="s">
        <v>719</v>
      </c>
      <c r="C694" s="4" t="s">
        <v>388</v>
      </c>
      <c r="D694" s="2">
        <f t="shared" si="83"/>
        <v>44</v>
      </c>
      <c r="E694" s="123">
        <v>10</v>
      </c>
      <c r="F694" s="123">
        <v>2</v>
      </c>
      <c r="G694" s="123">
        <v>30</v>
      </c>
      <c r="H694" s="123">
        <v>0</v>
      </c>
      <c r="I694" s="123">
        <v>2</v>
      </c>
      <c r="J694" s="123">
        <v>0</v>
      </c>
      <c r="K694" s="123">
        <v>0</v>
      </c>
      <c r="L694" s="123">
        <v>0</v>
      </c>
      <c r="M694" s="123">
        <v>1</v>
      </c>
      <c r="N694" s="153" t="str">
        <f>IF((D694&lt;=D674)*AND(E694&lt;=E674)*AND(F694&lt;=F674)*AND(G694&lt;=G674)*AND(H694&lt;=H674)*AND(I694&lt;=I674)*AND(J694&lt;=J674)*AND(K694&lt;=K674)*AND(L694&lt;=L674)*AND(M694&lt;=M674),"Выполнено","ПРОВЕРИТЬ (эта подстрока не может быть больше такой же подстроки 22.3)")</f>
        <v>Выполнено</v>
      </c>
      <c r="O694" s="113"/>
    </row>
    <row r="695" spans="2:15" s="48" customFormat="1" x14ac:dyDescent="0.25">
      <c r="B695" s="25" t="s">
        <v>720</v>
      </c>
      <c r="C695" s="4" t="s">
        <v>133</v>
      </c>
      <c r="D695" s="2">
        <f t="shared" si="83"/>
        <v>4</v>
      </c>
      <c r="E695" s="123">
        <v>0</v>
      </c>
      <c r="F695" s="123">
        <v>1</v>
      </c>
      <c r="G695" s="123">
        <v>3</v>
      </c>
      <c r="H695" s="123">
        <v>0</v>
      </c>
      <c r="I695" s="123">
        <v>0</v>
      </c>
      <c r="J695" s="123">
        <v>0</v>
      </c>
      <c r="K695" s="123">
        <v>0</v>
      </c>
      <c r="L695" s="123">
        <v>0</v>
      </c>
      <c r="M695" s="123">
        <v>0</v>
      </c>
      <c r="N695" s="153" t="str">
        <f>IF((D695&lt;=D675)*AND(E695&lt;=E675)*AND(F695&lt;=F675)*AND(G695&lt;=G675)*AND(H695&lt;=H675)*AND(I695&lt;=I675)*AND(J695&lt;=J675)*AND(K695&lt;=K675)*AND(L695&lt;=L675)*AND(M695&lt;=M675),"Выполнено","ПРОВЕРИТЬ (эта подстрока не может быть больше такой же подстроки 22.3)")</f>
        <v>Выполнено</v>
      </c>
      <c r="O695" s="113"/>
    </row>
    <row r="696" spans="2:15" s="48" customFormat="1" x14ac:dyDescent="0.25">
      <c r="B696" s="25" t="s">
        <v>702</v>
      </c>
      <c r="C696" s="4" t="s">
        <v>698</v>
      </c>
      <c r="D696" s="2">
        <f t="shared" si="83"/>
        <v>51</v>
      </c>
      <c r="E696" s="123">
        <v>10</v>
      </c>
      <c r="F696" s="123">
        <v>3</v>
      </c>
      <c r="G696" s="123">
        <v>36</v>
      </c>
      <c r="H696" s="123">
        <v>0</v>
      </c>
      <c r="I696" s="123">
        <v>2</v>
      </c>
      <c r="J696" s="123">
        <v>0</v>
      </c>
      <c r="K696" s="123">
        <v>0</v>
      </c>
      <c r="L696" s="123">
        <v>0</v>
      </c>
      <c r="M696" s="123">
        <v>0</v>
      </c>
      <c r="N696" s="153" t="str">
        <f>IF((D696&lt;=D688)*AND(E696&lt;=E688)*AND(F696&lt;=F688)*AND(G696&lt;=G688)*AND(H696&lt;=H688)*AND(I696&lt;=I688)*AND(J696&lt;=J688)*AND(K696&lt;=K688)*AND(L696&lt;=L688)*AND(M696&lt;=M688),"Выполнено","ПРОВЕРИТЬ (их не может быть больше общего числа действующих глав, избранных населением)")</f>
        <v>Выполнено</v>
      </c>
      <c r="O696" s="113"/>
    </row>
    <row r="697" spans="2:15" s="48" customFormat="1" x14ac:dyDescent="0.25">
      <c r="B697" s="25" t="s">
        <v>703</v>
      </c>
      <c r="C697" s="4" t="s">
        <v>699</v>
      </c>
      <c r="D697" s="2">
        <f t="shared" si="83"/>
        <v>1</v>
      </c>
      <c r="E697" s="123">
        <v>0</v>
      </c>
      <c r="F697" s="123">
        <v>1</v>
      </c>
      <c r="G697" s="123">
        <v>0</v>
      </c>
      <c r="H697" s="123">
        <v>0</v>
      </c>
      <c r="I697" s="123">
        <v>0</v>
      </c>
      <c r="J697" s="123">
        <v>0</v>
      </c>
      <c r="K697" s="123">
        <v>0</v>
      </c>
      <c r="L697" s="123">
        <v>0</v>
      </c>
      <c r="M697" s="123">
        <v>0</v>
      </c>
      <c r="N697" s="153" t="str">
        <f>IF((D697&lt;=D696)*AND(E697&lt;=E696)*AND(F697&lt;=F696)*AND(G697&lt;=G696)*AND(H697&lt;=H696)*AND(I697&lt;=I696)*AND(J697&lt;=J696)*AND(K697&lt;=K696)*AND(L697&lt;=L696)*AND(M697&lt;=M696),"Выполнено","ПРОВЕРИТЬ (эта подстрока не может быть больше основной строки)
)")</f>
        <v>Выполнено</v>
      </c>
      <c r="O697" s="113"/>
    </row>
    <row r="698" spans="2:15" s="48" customFormat="1" x14ac:dyDescent="0.25">
      <c r="B698" s="25" t="s">
        <v>578</v>
      </c>
      <c r="C698" s="4" t="s">
        <v>700</v>
      </c>
      <c r="D698" s="2">
        <f t="shared" si="83"/>
        <v>4</v>
      </c>
      <c r="E698" s="123">
        <v>2</v>
      </c>
      <c r="F698" s="123">
        <v>1</v>
      </c>
      <c r="G698" s="123">
        <v>0</v>
      </c>
      <c r="H698" s="123">
        <v>0</v>
      </c>
      <c r="I698" s="123">
        <v>1</v>
      </c>
      <c r="J698" s="123">
        <v>0</v>
      </c>
      <c r="K698" s="123">
        <v>0</v>
      </c>
      <c r="L698" s="123">
        <v>0</v>
      </c>
      <c r="M698" s="123">
        <v>0</v>
      </c>
      <c r="N698" s="153" t="str">
        <f>IF((D698&lt;=D696)*AND(E698&lt;=E696)*AND(F698&lt;=F696)*AND(G698&lt;=G696)*AND(H698&lt;=H696)*AND(I698&lt;=I696)*AND(J698&lt;=J696)*AND(K698&lt;=K696)*AND(L698&lt;=L696)*AND(M698&lt;=M696),"Выполнено","ПРОВЕРИТЬ (эта подстрока не может быть больше основной строки)
)")</f>
        <v>Выполнено</v>
      </c>
      <c r="O698" s="113"/>
    </row>
    <row r="699" spans="2:15" s="48" customFormat="1" ht="30" x14ac:dyDescent="0.25">
      <c r="B699" s="25" t="s">
        <v>704</v>
      </c>
      <c r="C699" s="4" t="s">
        <v>701</v>
      </c>
      <c r="D699" s="2">
        <f t="shared" si="83"/>
        <v>0</v>
      </c>
      <c r="E699" s="123">
        <v>0</v>
      </c>
      <c r="F699" s="123">
        <v>0</v>
      </c>
      <c r="G699" s="123">
        <v>0</v>
      </c>
      <c r="H699" s="123">
        <v>0</v>
      </c>
      <c r="I699" s="123">
        <v>0</v>
      </c>
      <c r="J699" s="123">
        <v>0</v>
      </c>
      <c r="K699" s="123">
        <v>0</v>
      </c>
      <c r="L699" s="123">
        <v>0</v>
      </c>
      <c r="M699" s="123">
        <v>0</v>
      </c>
      <c r="N699" s="153" t="str">
        <f>IF((D699&lt;=D696)*AND(E699&lt;=E696)*AND(F699&lt;=F696)*AND(G699&lt;=G696)*AND(H699&lt;=H696)*AND(I699&lt;=I696)*AND(J699&lt;=J696)*AND(K699&lt;=K696)*AND(L699&lt;=L696)*AND(M699&lt;=M696),"Выполнено","ПРОВЕРИТЬ (эта подстрока не может быть больше основной строки)
)")</f>
        <v>Выполнено</v>
      </c>
      <c r="O699" s="113"/>
    </row>
    <row r="700" spans="2:15" s="48" customFormat="1" x14ac:dyDescent="0.25">
      <c r="B700" s="25" t="s">
        <v>579</v>
      </c>
      <c r="C700" s="4" t="s">
        <v>189</v>
      </c>
      <c r="D700" s="2">
        <f t="shared" si="83"/>
        <v>0</v>
      </c>
      <c r="E700" s="123">
        <v>0</v>
      </c>
      <c r="F700" s="123">
        <v>0</v>
      </c>
      <c r="G700" s="123">
        <v>0</v>
      </c>
      <c r="H700" s="123">
        <v>0</v>
      </c>
      <c r="I700" s="123">
        <v>0</v>
      </c>
      <c r="J700" s="123">
        <v>0</v>
      </c>
      <c r="K700" s="123">
        <v>0</v>
      </c>
      <c r="L700" s="123">
        <v>0</v>
      </c>
      <c r="M700" s="123">
        <v>0</v>
      </c>
      <c r="N700" s="153" t="str">
        <f>IF((D700&lt;=D688)*AND(E700&lt;=E688)*AND(F700&lt;=F688)*AND(G700&lt;=G688)*AND(H700&lt;=H688)*AND(I700&lt;=I688)*AND(J700&lt;=J688)*AND(K700&lt;=K688)*AND(L700&lt;=L688)*AND(M700&lt;=M688),"Выполнено","ПРОВЕРИТЬ (их не может быть больше общего числа действующих глав, избранных населением)")</f>
        <v>Выполнено</v>
      </c>
      <c r="O700" s="113"/>
    </row>
    <row r="701" spans="2:15" s="48" customFormat="1" x14ac:dyDescent="0.25">
      <c r="B701" s="47" t="s">
        <v>1043</v>
      </c>
      <c r="C701" s="5" t="s">
        <v>1017</v>
      </c>
      <c r="D701" s="2">
        <f t="shared" ref="D701:D707" si="87">SUM(E701:L701)</f>
        <v>51</v>
      </c>
      <c r="E701" s="124">
        <f t="shared" ref="E701:M701" si="88">SUM(E702:E707)</f>
        <v>10</v>
      </c>
      <c r="F701" s="124">
        <f t="shared" si="88"/>
        <v>3</v>
      </c>
      <c r="G701" s="124">
        <f t="shared" si="88"/>
        <v>36</v>
      </c>
      <c r="H701" s="124">
        <f t="shared" si="88"/>
        <v>0</v>
      </c>
      <c r="I701" s="124">
        <v>2</v>
      </c>
      <c r="J701" s="124">
        <f t="shared" si="88"/>
        <v>0</v>
      </c>
      <c r="K701" s="124">
        <f t="shared" si="88"/>
        <v>0</v>
      </c>
      <c r="L701" s="124">
        <f t="shared" si="88"/>
        <v>0</v>
      </c>
      <c r="M701" s="124">
        <f t="shared" si="88"/>
        <v>1</v>
      </c>
      <c r="N701" s="153" t="str">
        <f>IF((D701=D688)*AND(E701=E688)*AND(F701=F688)*AND(G701=G688)*AND(H701=H688)*AND(I701=I688)*AND(J701=J688)*AND(K701=K688)*AND(L701=L688)*AND(M701=M688),"Выполнено","ПРОВЕРИТЬ (в сумме должно получиться общее количество действующих депутатов, избранных населением)")</f>
        <v>Выполнено</v>
      </c>
      <c r="O701" s="113"/>
    </row>
    <row r="702" spans="2:15" s="48" customFormat="1" x14ac:dyDescent="0.25">
      <c r="B702" s="47" t="s">
        <v>1044</v>
      </c>
      <c r="C702" s="5" t="s">
        <v>1216</v>
      </c>
      <c r="D702" s="2">
        <f t="shared" si="87"/>
        <v>39</v>
      </c>
      <c r="E702" s="123">
        <v>10</v>
      </c>
      <c r="F702" s="123">
        <v>3</v>
      </c>
      <c r="G702" s="123">
        <v>25</v>
      </c>
      <c r="H702" s="123">
        <v>0</v>
      </c>
      <c r="I702" s="123">
        <v>1</v>
      </c>
      <c r="J702" s="123">
        <v>0</v>
      </c>
      <c r="K702" s="123">
        <v>0</v>
      </c>
      <c r="L702" s="123">
        <v>0</v>
      </c>
      <c r="M702" s="123">
        <v>0</v>
      </c>
      <c r="N702" s="153" t="str">
        <f t="shared" ref="N702:N707" si="89">IF((D702&lt;=D682)*AND(E702&lt;=E682)*AND(F702&lt;=F682)*AND(G702&lt;=G682)*AND(H702&lt;=H682)*AND(I702&lt;=I682)*AND(J702&lt;=J682)*AND(K702&lt;=K682)*AND(L702&lt;=L682)*AND(M702&lt;=M682),"Выполнено","ПРОВЕРИТЬ (эта подстрока не может быть больше такой же подстроки 22.3)")</f>
        <v>Выполнено</v>
      </c>
      <c r="O702" s="113"/>
    </row>
    <row r="703" spans="2:15" s="48" customFormat="1" x14ac:dyDescent="0.25">
      <c r="B703" s="47" t="s">
        <v>1045</v>
      </c>
      <c r="C703" s="5" t="s">
        <v>1020</v>
      </c>
      <c r="D703" s="2">
        <f t="shared" si="87"/>
        <v>0</v>
      </c>
      <c r="E703" s="123">
        <v>0</v>
      </c>
      <c r="F703" s="123">
        <v>0</v>
      </c>
      <c r="G703" s="123">
        <v>0</v>
      </c>
      <c r="H703" s="123">
        <v>0</v>
      </c>
      <c r="I703" s="123">
        <v>0</v>
      </c>
      <c r="J703" s="123">
        <v>0</v>
      </c>
      <c r="K703" s="123">
        <v>0</v>
      </c>
      <c r="L703" s="123">
        <v>0</v>
      </c>
      <c r="M703" s="123">
        <v>0</v>
      </c>
      <c r="N703" s="153" t="str">
        <f t="shared" si="89"/>
        <v>Выполнено</v>
      </c>
      <c r="O703" s="113"/>
    </row>
    <row r="704" spans="2:15" s="48" customFormat="1" x14ac:dyDescent="0.25">
      <c r="B704" s="47" t="s">
        <v>1046</v>
      </c>
      <c r="C704" s="5" t="s">
        <v>1022</v>
      </c>
      <c r="D704" s="2">
        <f t="shared" si="87"/>
        <v>0</v>
      </c>
      <c r="E704" s="123">
        <v>0</v>
      </c>
      <c r="F704" s="123">
        <v>0</v>
      </c>
      <c r="G704" s="123">
        <v>0</v>
      </c>
      <c r="H704" s="123">
        <v>0</v>
      </c>
      <c r="I704" s="123">
        <v>0</v>
      </c>
      <c r="J704" s="123">
        <v>0</v>
      </c>
      <c r="K704" s="123">
        <v>0</v>
      </c>
      <c r="L704" s="123">
        <v>0</v>
      </c>
      <c r="M704" s="123">
        <v>0</v>
      </c>
      <c r="N704" s="153" t="str">
        <f t="shared" si="89"/>
        <v>Выполнено</v>
      </c>
      <c r="O704" s="113"/>
    </row>
    <row r="705" spans="2:15" s="48" customFormat="1" x14ac:dyDescent="0.25">
      <c r="B705" s="47" t="s">
        <v>1047</v>
      </c>
      <c r="C705" s="5" t="s">
        <v>1024</v>
      </c>
      <c r="D705" s="2">
        <f t="shared" si="87"/>
        <v>0</v>
      </c>
      <c r="E705" s="123">
        <v>0</v>
      </c>
      <c r="F705" s="123">
        <v>0</v>
      </c>
      <c r="G705" s="123">
        <v>0</v>
      </c>
      <c r="H705" s="123">
        <v>0</v>
      </c>
      <c r="I705" s="123">
        <v>0</v>
      </c>
      <c r="J705" s="123">
        <v>0</v>
      </c>
      <c r="K705" s="123">
        <v>0</v>
      </c>
      <c r="L705" s="123">
        <v>0</v>
      </c>
      <c r="M705" s="123">
        <v>0</v>
      </c>
      <c r="N705" s="153" t="str">
        <f t="shared" si="89"/>
        <v>Выполнено</v>
      </c>
      <c r="O705" s="113"/>
    </row>
    <row r="706" spans="2:15" s="48" customFormat="1" x14ac:dyDescent="0.25">
      <c r="B706" s="47" t="s">
        <v>1048</v>
      </c>
      <c r="C706" s="5" t="s">
        <v>1026</v>
      </c>
      <c r="D706" s="2">
        <f t="shared" si="87"/>
        <v>0</v>
      </c>
      <c r="E706" s="123">
        <v>0</v>
      </c>
      <c r="F706" s="123">
        <v>0</v>
      </c>
      <c r="G706" s="123">
        <v>0</v>
      </c>
      <c r="H706" s="123">
        <v>0</v>
      </c>
      <c r="I706" s="123">
        <v>0</v>
      </c>
      <c r="J706" s="123">
        <v>0</v>
      </c>
      <c r="K706" s="123">
        <v>0</v>
      </c>
      <c r="L706" s="123">
        <v>0</v>
      </c>
      <c r="M706" s="123">
        <v>0</v>
      </c>
      <c r="N706" s="153" t="str">
        <f t="shared" si="89"/>
        <v>Выполнено</v>
      </c>
      <c r="O706" s="113"/>
    </row>
    <row r="707" spans="2:15" s="48" customFormat="1" ht="30" x14ac:dyDescent="0.25">
      <c r="B707" s="47" t="s">
        <v>1049</v>
      </c>
      <c r="C707" s="5" t="s">
        <v>1028</v>
      </c>
      <c r="D707" s="2">
        <f t="shared" si="87"/>
        <v>12</v>
      </c>
      <c r="E707" s="123">
        <v>0</v>
      </c>
      <c r="F707" s="123">
        <v>0</v>
      </c>
      <c r="G707" s="123">
        <v>11</v>
      </c>
      <c r="H707" s="123">
        <v>0</v>
      </c>
      <c r="I707" s="123">
        <v>1</v>
      </c>
      <c r="J707" s="123">
        <v>0</v>
      </c>
      <c r="K707" s="123">
        <v>0</v>
      </c>
      <c r="L707" s="123">
        <v>0</v>
      </c>
      <c r="M707" s="123">
        <v>1</v>
      </c>
      <c r="N707" s="153" t="str">
        <f t="shared" si="89"/>
        <v>Выполнено</v>
      </c>
      <c r="O707" s="113"/>
    </row>
    <row r="708" spans="2:15" ht="75" x14ac:dyDescent="0.25">
      <c r="B708" s="25" t="s">
        <v>580</v>
      </c>
      <c r="C708" s="4" t="s">
        <v>191</v>
      </c>
      <c r="D708" s="2">
        <f>D557</f>
        <v>1</v>
      </c>
      <c r="E708" s="132"/>
      <c r="F708" s="133"/>
      <c r="G708" s="133"/>
      <c r="H708" s="133"/>
      <c r="I708" s="133"/>
      <c r="J708" s="133"/>
      <c r="K708" s="133"/>
      <c r="L708" s="133"/>
      <c r="M708" s="134"/>
      <c r="N708" s="113"/>
      <c r="O708" s="113"/>
    </row>
    <row r="709" spans="2:15" x14ac:dyDescent="0.25">
      <c r="B709" s="25" t="s">
        <v>56</v>
      </c>
      <c r="C709" s="4" t="s">
        <v>130</v>
      </c>
      <c r="D709" s="124">
        <f>D710+D711</f>
        <v>1</v>
      </c>
      <c r="E709" s="126"/>
      <c r="F709" s="138"/>
      <c r="G709" s="138"/>
      <c r="H709" s="138"/>
      <c r="I709" s="138"/>
      <c r="J709" s="138"/>
      <c r="K709" s="138"/>
      <c r="L709" s="138"/>
      <c r="M709" s="128"/>
      <c r="N709" s="153" t="str">
        <f>IF((D709=D708)*AND(E709=E708)*AND(F709=F708)*AND(G709=G708)*AND(H709=H708)*AND(I709=I708)*AND(J709=J708)*AND(K709=K708)*AND(L709=L708)*AND(M709=M708),"Выполнено","ПРОВЕРИТЬ (в сумме должно получиться общее количество действующих глав)")</f>
        <v>Выполнено</v>
      </c>
      <c r="O709" s="113"/>
    </row>
    <row r="710" spans="2:15" x14ac:dyDescent="0.25">
      <c r="B710" s="25" t="s">
        <v>581</v>
      </c>
      <c r="C710" s="4" t="s">
        <v>131</v>
      </c>
      <c r="D710" s="123">
        <v>1</v>
      </c>
      <c r="E710" s="126"/>
      <c r="F710" s="138"/>
      <c r="G710" s="138"/>
      <c r="H710" s="138"/>
      <c r="I710" s="138"/>
      <c r="J710" s="138"/>
      <c r="K710" s="138"/>
      <c r="L710" s="138"/>
      <c r="M710" s="128"/>
      <c r="N710" s="113"/>
      <c r="O710" s="113"/>
    </row>
    <row r="711" spans="2:15" x14ac:dyDescent="0.25">
      <c r="B711" s="25" t="s">
        <v>582</v>
      </c>
      <c r="C711" s="4" t="s">
        <v>132</v>
      </c>
      <c r="D711" s="123">
        <v>0</v>
      </c>
      <c r="E711" s="126"/>
      <c r="F711" s="138"/>
      <c r="G711" s="138"/>
      <c r="H711" s="138"/>
      <c r="I711" s="138"/>
      <c r="J711" s="138"/>
      <c r="K711" s="138"/>
      <c r="L711" s="138"/>
      <c r="M711" s="128"/>
      <c r="N711" s="113"/>
      <c r="O711" s="113"/>
    </row>
    <row r="712" spans="2:15" x14ac:dyDescent="0.25">
      <c r="B712" s="25" t="s">
        <v>57</v>
      </c>
      <c r="C712" s="4" t="s">
        <v>188</v>
      </c>
      <c r="D712" s="124">
        <f>SUM(D713:D715)</f>
        <v>1</v>
      </c>
      <c r="E712" s="126"/>
      <c r="F712" s="138"/>
      <c r="G712" s="138"/>
      <c r="H712" s="138"/>
      <c r="I712" s="138"/>
      <c r="J712" s="138"/>
      <c r="K712" s="138"/>
      <c r="L712" s="138"/>
      <c r="M712" s="128"/>
      <c r="N712" s="153" t="str">
        <f>IF((D712=D708)*AND(E712=E708)*AND(F712=F708)*AND(G712=G708)*AND(H712=H708)*AND(I712=I708)*AND(J712=J708)*AND(K712=K708)*AND(L712=L708)*AND(M712=M708),"Выполнено","ПРОВЕРИТЬ (в сумме должно получиться общее количество действующих глав)")</f>
        <v>Выполнено</v>
      </c>
      <c r="O712" s="113"/>
    </row>
    <row r="713" spans="2:15" x14ac:dyDescent="0.25">
      <c r="B713" s="25" t="s">
        <v>583</v>
      </c>
      <c r="C713" s="4" t="s">
        <v>387</v>
      </c>
      <c r="D713" s="123">
        <v>0</v>
      </c>
      <c r="E713" s="126"/>
      <c r="F713" s="138"/>
      <c r="G713" s="138"/>
      <c r="H713" s="138"/>
      <c r="I713" s="138"/>
      <c r="J713" s="138"/>
      <c r="K713" s="138"/>
      <c r="L713" s="138"/>
      <c r="M713" s="128"/>
      <c r="N713" s="113"/>
      <c r="O713" s="113"/>
    </row>
    <row r="714" spans="2:15" x14ac:dyDescent="0.25">
      <c r="B714" s="25" t="s">
        <v>721</v>
      </c>
      <c r="C714" s="4" t="s">
        <v>388</v>
      </c>
      <c r="D714" s="123">
        <v>1</v>
      </c>
      <c r="E714" s="126"/>
      <c r="F714" s="138"/>
      <c r="G714" s="138"/>
      <c r="H714" s="138"/>
      <c r="I714" s="138"/>
      <c r="J714" s="138"/>
      <c r="K714" s="138"/>
      <c r="L714" s="138"/>
      <c r="M714" s="128"/>
      <c r="N714" s="113"/>
      <c r="O714" s="113"/>
    </row>
    <row r="715" spans="2:15" x14ac:dyDescent="0.25">
      <c r="B715" s="25" t="s">
        <v>722</v>
      </c>
      <c r="C715" s="4" t="s">
        <v>133</v>
      </c>
      <c r="D715" s="123">
        <v>0</v>
      </c>
      <c r="E715" s="126"/>
      <c r="F715" s="138"/>
      <c r="G715" s="138"/>
      <c r="H715" s="138"/>
      <c r="I715" s="138"/>
      <c r="J715" s="138"/>
      <c r="K715" s="138"/>
      <c r="L715" s="138"/>
      <c r="M715" s="128"/>
      <c r="N715" s="113"/>
      <c r="O715" s="113"/>
    </row>
    <row r="716" spans="2:15" x14ac:dyDescent="0.25">
      <c r="B716" s="25" t="s">
        <v>723</v>
      </c>
      <c r="C716" s="4" t="s">
        <v>713</v>
      </c>
      <c r="D716" s="123">
        <v>1</v>
      </c>
      <c r="E716" s="126"/>
      <c r="F716" s="138"/>
      <c r="G716" s="138"/>
      <c r="H716" s="138"/>
      <c r="I716" s="138"/>
      <c r="J716" s="138"/>
      <c r="K716" s="138"/>
      <c r="L716" s="138"/>
      <c r="M716" s="128"/>
      <c r="N716" s="153" t="str">
        <f>IF((D716&lt;=D708)*AND(E716&lt;=E708)*AND(F716&lt;=F708)*AND(G716&lt;=G708)*AND(H716&lt;=H708)*AND(I716&lt;=I708)*AND(J716&lt;=J708)*AND(K716&lt;=K708)*AND(L716&lt;=L708)*AND(M716&lt;=M708),"Выполнено","ПРОВЕРИТЬ (их не может быть больше общего числа действующих глав, избранных населением)")</f>
        <v>Выполнено</v>
      </c>
      <c r="O716" s="113"/>
    </row>
    <row r="717" spans="2:15" s="48" customFormat="1" x14ac:dyDescent="0.25">
      <c r="B717" s="25" t="s">
        <v>731</v>
      </c>
      <c r="C717" s="4" t="s">
        <v>699</v>
      </c>
      <c r="D717" s="123">
        <v>0</v>
      </c>
      <c r="E717" s="126"/>
      <c r="F717" s="138"/>
      <c r="G717" s="138"/>
      <c r="H717" s="138"/>
      <c r="I717" s="138"/>
      <c r="J717" s="138"/>
      <c r="K717" s="138"/>
      <c r="L717" s="138"/>
      <c r="M717" s="128"/>
      <c r="N717" s="153" t="str">
        <f>IF((D717&lt;=D716)*AND(E717&lt;=E716)*AND(F717&lt;=F716)*AND(G717&lt;=G716)*AND(H717&lt;=H716)*AND(I717&lt;=I716)*AND(J717&lt;=J716)*AND(K717&lt;=K716)*AND(L717&lt;=L716)*AND(M717&lt;=M716),"Выполнено","ПРОВЕРИТЬ (эта подстрока не может быть больше основной строки)
)")</f>
        <v>Выполнено</v>
      </c>
      <c r="O717" s="113"/>
    </row>
    <row r="718" spans="2:15" s="48" customFormat="1" x14ac:dyDescent="0.25">
      <c r="B718" s="25" t="s">
        <v>732</v>
      </c>
      <c r="C718" s="4" t="s">
        <v>700</v>
      </c>
      <c r="D718" s="123">
        <v>0</v>
      </c>
      <c r="E718" s="126"/>
      <c r="F718" s="138"/>
      <c r="G718" s="138"/>
      <c r="H718" s="138"/>
      <c r="I718" s="138"/>
      <c r="J718" s="138"/>
      <c r="K718" s="138"/>
      <c r="L718" s="138"/>
      <c r="M718" s="128"/>
      <c r="N718" s="153" t="str">
        <f>IF((D718&lt;=D716)*AND(E718&lt;=E716)*AND(F718&lt;=F716)*AND(G718&lt;=G716)*AND(H718&lt;=H716)*AND(I718&lt;=I716)*AND(J718&lt;=J716)*AND(K718&lt;=K716)*AND(L718&lt;=L716)*AND(M718&lt;=M716),"Выполнено","ПРОВЕРИТЬ (эта подстрока не может быть больше основной строки)
)")</f>
        <v>Выполнено</v>
      </c>
      <c r="O718" s="113"/>
    </row>
    <row r="719" spans="2:15" s="48" customFormat="1" ht="30" x14ac:dyDescent="0.25">
      <c r="B719" s="25" t="s">
        <v>733</v>
      </c>
      <c r="C719" s="4" t="s">
        <v>701</v>
      </c>
      <c r="D719" s="123">
        <v>0</v>
      </c>
      <c r="E719" s="126"/>
      <c r="F719" s="138"/>
      <c r="G719" s="138"/>
      <c r="H719" s="138"/>
      <c r="I719" s="138"/>
      <c r="J719" s="138"/>
      <c r="K719" s="138"/>
      <c r="L719" s="138"/>
      <c r="M719" s="128"/>
      <c r="N719" s="153" t="str">
        <f>IF((D719&lt;=D716)*AND(E719&lt;=E716)*AND(F719&lt;=F716)*AND(G719&lt;=G716)*AND(H719&lt;=H716)*AND(I719&lt;=I716)*AND(J719&lt;=J716)*AND(K719&lt;=K716)*AND(L719&lt;=L716)*AND(M719&lt;=M716),"Выполнено","ПРОВЕРИТЬ (эта подстрока не может быть больше основной строки)
)")</f>
        <v>Выполнено</v>
      </c>
      <c r="O719" s="113"/>
    </row>
    <row r="720" spans="2:15" x14ac:dyDescent="0.25">
      <c r="B720" s="25" t="s">
        <v>584</v>
      </c>
      <c r="C720" s="4" t="s">
        <v>189</v>
      </c>
      <c r="D720" s="123">
        <v>0</v>
      </c>
      <c r="E720" s="126"/>
      <c r="F720" s="138"/>
      <c r="G720" s="138"/>
      <c r="H720" s="138"/>
      <c r="I720" s="138"/>
      <c r="J720" s="138"/>
      <c r="K720" s="138"/>
      <c r="L720" s="138"/>
      <c r="M720" s="128"/>
      <c r="N720" s="153" t="str">
        <f>IF((D720&lt;=D708)*AND(E720&lt;=E708)*AND(F720&lt;=F708)*AND(G720&lt;=G708)*AND(H720&lt;=H708)*AND(I720&lt;=I708)*AND(J720&lt;=J708)*AND(K720&lt;=K708)*AND(L720&lt;=L708)*AND(M720&lt;=M708),"Выполнено","ПРОВЕРИТЬ (их не может быть больше общего числа действующих глав, избранных населением)")</f>
        <v>Выполнено</v>
      </c>
      <c r="O720" s="113"/>
    </row>
    <row r="721" spans="2:15" s="48" customFormat="1" x14ac:dyDescent="0.25">
      <c r="B721" s="47" t="s">
        <v>1050</v>
      </c>
      <c r="C721" s="5" t="s">
        <v>1017</v>
      </c>
      <c r="D721" s="124">
        <v>1</v>
      </c>
      <c r="E721" s="126"/>
      <c r="F721" s="138"/>
      <c r="G721" s="138"/>
      <c r="H721" s="138"/>
      <c r="I721" s="138"/>
      <c r="J721" s="138"/>
      <c r="K721" s="138"/>
      <c r="L721" s="138"/>
      <c r="M721" s="128"/>
      <c r="N721" s="153" t="str">
        <f>IF((D721=D708)*AND(E721=E708)*AND(F721=F708)*AND(G721=G708)*AND(H721=H708)*AND(I721=I708)*AND(J721=J708)*AND(K721=K708)*AND(L721=L708)*AND(M721=M708),"Выполнено","ПРОВЕРИТЬ (в сумме должно получиться общее количество действующих депутатов, избранных населением)")</f>
        <v>Выполнено</v>
      </c>
      <c r="O721" s="113"/>
    </row>
    <row r="722" spans="2:15" s="48" customFormat="1" x14ac:dyDescent="0.25">
      <c r="B722" s="47" t="s">
        <v>1051</v>
      </c>
      <c r="C722" s="5" t="s">
        <v>1216</v>
      </c>
      <c r="D722" s="123">
        <v>1</v>
      </c>
      <c r="E722" s="126"/>
      <c r="F722" s="138"/>
      <c r="G722" s="138"/>
      <c r="H722" s="138"/>
      <c r="I722" s="138"/>
      <c r="J722" s="138"/>
      <c r="K722" s="138"/>
      <c r="L722" s="138"/>
      <c r="M722" s="128"/>
      <c r="N722" s="108"/>
      <c r="O722" s="113"/>
    </row>
    <row r="723" spans="2:15" s="48" customFormat="1" x14ac:dyDescent="0.25">
      <c r="B723" s="47" t="s">
        <v>1052</v>
      </c>
      <c r="C723" s="5" t="s">
        <v>1020</v>
      </c>
      <c r="D723" s="123">
        <v>0</v>
      </c>
      <c r="E723" s="126"/>
      <c r="F723" s="138"/>
      <c r="G723" s="138"/>
      <c r="H723" s="138"/>
      <c r="I723" s="138"/>
      <c r="J723" s="138"/>
      <c r="K723" s="138"/>
      <c r="L723" s="138"/>
      <c r="M723" s="128"/>
      <c r="N723" s="108"/>
      <c r="O723" s="113"/>
    </row>
    <row r="724" spans="2:15" s="48" customFormat="1" x14ac:dyDescent="0.25">
      <c r="B724" s="47" t="s">
        <v>1053</v>
      </c>
      <c r="C724" s="5" t="s">
        <v>1022</v>
      </c>
      <c r="D724" s="123">
        <v>0</v>
      </c>
      <c r="E724" s="126"/>
      <c r="F724" s="138"/>
      <c r="G724" s="138"/>
      <c r="H724" s="138"/>
      <c r="I724" s="138"/>
      <c r="J724" s="138"/>
      <c r="K724" s="138"/>
      <c r="L724" s="138"/>
      <c r="M724" s="128"/>
      <c r="N724" s="108"/>
      <c r="O724" s="113"/>
    </row>
    <row r="725" spans="2:15" s="48" customFormat="1" x14ac:dyDescent="0.25">
      <c r="B725" s="47" t="s">
        <v>1054</v>
      </c>
      <c r="C725" s="5" t="s">
        <v>1024</v>
      </c>
      <c r="D725" s="123">
        <v>0</v>
      </c>
      <c r="E725" s="126"/>
      <c r="F725" s="138"/>
      <c r="G725" s="138"/>
      <c r="H725" s="138"/>
      <c r="I725" s="138"/>
      <c r="J725" s="138"/>
      <c r="K725" s="138"/>
      <c r="L725" s="138"/>
      <c r="M725" s="128"/>
      <c r="N725" s="108"/>
      <c r="O725" s="113"/>
    </row>
    <row r="726" spans="2:15" s="48" customFormat="1" x14ac:dyDescent="0.25">
      <c r="B726" s="47" t="s">
        <v>1055</v>
      </c>
      <c r="C726" s="5" t="s">
        <v>1026</v>
      </c>
      <c r="D726" s="123">
        <v>0</v>
      </c>
      <c r="E726" s="126"/>
      <c r="F726" s="138"/>
      <c r="G726" s="138"/>
      <c r="H726" s="138"/>
      <c r="I726" s="138"/>
      <c r="J726" s="138"/>
      <c r="K726" s="138"/>
      <c r="L726" s="138"/>
      <c r="M726" s="128"/>
      <c r="N726" s="108"/>
      <c r="O726" s="113"/>
    </row>
    <row r="727" spans="2:15" s="48" customFormat="1" ht="30" x14ac:dyDescent="0.25">
      <c r="B727" s="47" t="s">
        <v>1056</v>
      </c>
      <c r="C727" s="5" t="s">
        <v>1028</v>
      </c>
      <c r="D727" s="123">
        <v>0</v>
      </c>
      <c r="E727" s="126"/>
      <c r="F727" s="138"/>
      <c r="G727" s="138"/>
      <c r="H727" s="138"/>
      <c r="I727" s="138"/>
      <c r="J727" s="138"/>
      <c r="K727" s="138"/>
      <c r="L727" s="138"/>
      <c r="M727" s="128"/>
      <c r="N727" s="108"/>
      <c r="O727" s="113"/>
    </row>
    <row r="728" spans="2:15" ht="60" x14ac:dyDescent="0.25">
      <c r="B728" s="25" t="s">
        <v>585</v>
      </c>
      <c r="C728" s="4" t="s">
        <v>192</v>
      </c>
      <c r="D728" s="2">
        <f>SUM(E728:L728)</f>
        <v>5</v>
      </c>
      <c r="E728" s="124">
        <f t="shared" ref="E728:M728" si="90">E581</f>
        <v>0</v>
      </c>
      <c r="F728" s="124">
        <f t="shared" si="90"/>
        <v>1</v>
      </c>
      <c r="G728" s="124">
        <f t="shared" si="90"/>
        <v>3</v>
      </c>
      <c r="H728" s="124">
        <f t="shared" si="90"/>
        <v>0</v>
      </c>
      <c r="I728" s="124">
        <v>1</v>
      </c>
      <c r="J728" s="124">
        <f t="shared" si="90"/>
        <v>0</v>
      </c>
      <c r="K728" s="124">
        <f t="shared" si="90"/>
        <v>0</v>
      </c>
      <c r="L728" s="124">
        <f t="shared" si="90"/>
        <v>0</v>
      </c>
      <c r="M728" s="124">
        <f t="shared" si="90"/>
        <v>0</v>
      </c>
      <c r="N728" s="113"/>
      <c r="O728" s="113"/>
    </row>
    <row r="729" spans="2:15" x14ac:dyDescent="0.25">
      <c r="B729" s="25" t="s">
        <v>58</v>
      </c>
      <c r="C729" s="4" t="s">
        <v>130</v>
      </c>
      <c r="D729" s="2">
        <f t="shared" ref="D729:D740" si="91">SUM(E729:L729)</f>
        <v>5</v>
      </c>
      <c r="E729" s="124">
        <f t="shared" ref="E729:M729" si="92">E730+E731</f>
        <v>0</v>
      </c>
      <c r="F729" s="124">
        <f t="shared" si="92"/>
        <v>1</v>
      </c>
      <c r="G729" s="124">
        <f t="shared" si="92"/>
        <v>3</v>
      </c>
      <c r="H729" s="124">
        <f t="shared" si="92"/>
        <v>0</v>
      </c>
      <c r="I729" s="124">
        <f t="shared" si="92"/>
        <v>1</v>
      </c>
      <c r="J729" s="124">
        <f t="shared" si="92"/>
        <v>0</v>
      </c>
      <c r="K729" s="124">
        <f t="shared" si="92"/>
        <v>0</v>
      </c>
      <c r="L729" s="124">
        <f t="shared" si="92"/>
        <v>0</v>
      </c>
      <c r="M729" s="124">
        <f t="shared" si="92"/>
        <v>0</v>
      </c>
      <c r="N729" s="153" t="str">
        <f>IF((D729=D728)*AND(E729=E728)*AND(F729=F728)*AND(G729=G728)*AND(H729=H728)*AND(I729=I728)*AND(J729=J728)*AND(K729=K728)*AND(L729=L728)*AND(M729=M728),"Выполнено","ПРОВЕРИТЬ (в сумме должно получиться общее количество действующих глав)")</f>
        <v>Выполнено</v>
      </c>
      <c r="O729" s="113"/>
    </row>
    <row r="730" spans="2:15" x14ac:dyDescent="0.25">
      <c r="B730" s="25" t="s">
        <v>586</v>
      </c>
      <c r="C730" s="4" t="s">
        <v>131</v>
      </c>
      <c r="D730" s="2">
        <f t="shared" si="91"/>
        <v>2</v>
      </c>
      <c r="E730" s="123">
        <v>0</v>
      </c>
      <c r="F730" s="123">
        <v>1</v>
      </c>
      <c r="G730" s="123">
        <v>1</v>
      </c>
      <c r="H730" s="123">
        <v>0</v>
      </c>
      <c r="I730" s="123">
        <v>0</v>
      </c>
      <c r="J730" s="123">
        <v>0</v>
      </c>
      <c r="K730" s="123">
        <v>0</v>
      </c>
      <c r="L730" s="123">
        <v>0</v>
      </c>
      <c r="M730" s="123">
        <v>0</v>
      </c>
      <c r="N730" s="113"/>
      <c r="O730" s="113"/>
    </row>
    <row r="731" spans="2:15" x14ac:dyDescent="0.25">
      <c r="B731" s="25" t="s">
        <v>587</v>
      </c>
      <c r="C731" s="4" t="s">
        <v>132</v>
      </c>
      <c r="D731" s="2">
        <f t="shared" si="91"/>
        <v>3</v>
      </c>
      <c r="E731" s="123">
        <v>0</v>
      </c>
      <c r="F731" s="123">
        <v>0</v>
      </c>
      <c r="G731" s="123">
        <v>2</v>
      </c>
      <c r="H731" s="123">
        <v>0</v>
      </c>
      <c r="I731" s="123">
        <v>1</v>
      </c>
      <c r="J731" s="123">
        <v>0</v>
      </c>
      <c r="K731" s="123">
        <v>0</v>
      </c>
      <c r="L731" s="123">
        <v>0</v>
      </c>
      <c r="M731" s="123">
        <v>0</v>
      </c>
      <c r="N731" s="113"/>
      <c r="O731" s="113"/>
    </row>
    <row r="732" spans="2:15" x14ac:dyDescent="0.25">
      <c r="B732" s="25" t="s">
        <v>59</v>
      </c>
      <c r="C732" s="4" t="s">
        <v>188</v>
      </c>
      <c r="D732" s="2">
        <f t="shared" si="91"/>
        <v>5</v>
      </c>
      <c r="E732" s="124">
        <f t="shared" ref="E732:M732" si="93">SUM(E733:E735)</f>
        <v>0</v>
      </c>
      <c r="F732" s="124">
        <f t="shared" si="93"/>
        <v>1</v>
      </c>
      <c r="G732" s="124">
        <f t="shared" si="93"/>
        <v>3</v>
      </c>
      <c r="H732" s="124">
        <f t="shared" si="93"/>
        <v>0</v>
      </c>
      <c r="I732" s="124">
        <f t="shared" si="93"/>
        <v>1</v>
      </c>
      <c r="J732" s="124">
        <f t="shared" si="93"/>
        <v>0</v>
      </c>
      <c r="K732" s="124">
        <f t="shared" si="93"/>
        <v>0</v>
      </c>
      <c r="L732" s="124">
        <f t="shared" si="93"/>
        <v>0</v>
      </c>
      <c r="M732" s="124">
        <f t="shared" si="93"/>
        <v>0</v>
      </c>
      <c r="N732" s="153" t="str">
        <f>IF((D732=D728)*AND(E732=E728)*AND(F732=F728)*AND(G732=G728)*AND(H732=H728)*AND(I732=I728)*AND(J732=J728)*AND(K732=K728)*AND(L732=L728)*AND(M732=M728),"Выполнено","ПРОВЕРИТЬ (в сумме должно получиться общее количество действующих глав администраций)")</f>
        <v>Выполнено</v>
      </c>
      <c r="O732" s="113"/>
    </row>
    <row r="733" spans="2:15" x14ac:dyDescent="0.25">
      <c r="B733" s="25" t="s">
        <v>588</v>
      </c>
      <c r="C733" s="4" t="s">
        <v>387</v>
      </c>
      <c r="D733" s="2">
        <f t="shared" si="91"/>
        <v>0</v>
      </c>
      <c r="E733" s="123">
        <v>0</v>
      </c>
      <c r="F733" s="123">
        <v>0</v>
      </c>
      <c r="G733" s="123">
        <v>0</v>
      </c>
      <c r="H733" s="123">
        <v>0</v>
      </c>
      <c r="I733" s="123">
        <v>0</v>
      </c>
      <c r="J733" s="123">
        <v>0</v>
      </c>
      <c r="K733" s="123">
        <v>0</v>
      </c>
      <c r="L733" s="123">
        <v>0</v>
      </c>
      <c r="M733" s="123">
        <v>0</v>
      </c>
      <c r="N733" s="113"/>
      <c r="O733" s="113"/>
    </row>
    <row r="734" spans="2:15" x14ac:dyDescent="0.25">
      <c r="B734" s="25" t="s">
        <v>724</v>
      </c>
      <c r="C734" s="4" t="s">
        <v>388</v>
      </c>
      <c r="D734" s="2">
        <f t="shared" si="91"/>
        <v>5</v>
      </c>
      <c r="E734" s="123">
        <v>0</v>
      </c>
      <c r="F734" s="123">
        <v>1</v>
      </c>
      <c r="G734" s="123">
        <v>3</v>
      </c>
      <c r="H734" s="123">
        <v>0</v>
      </c>
      <c r="I734" s="123">
        <v>1</v>
      </c>
      <c r="J734" s="123">
        <v>0</v>
      </c>
      <c r="K734" s="123">
        <v>0</v>
      </c>
      <c r="L734" s="123">
        <v>0</v>
      </c>
      <c r="M734" s="123">
        <v>0</v>
      </c>
      <c r="N734" s="113"/>
      <c r="O734" s="113"/>
    </row>
    <row r="735" spans="2:15" x14ac:dyDescent="0.25">
      <c r="B735" s="25" t="s">
        <v>725</v>
      </c>
      <c r="C735" s="4" t="s">
        <v>133</v>
      </c>
      <c r="D735" s="2">
        <f t="shared" si="91"/>
        <v>0</v>
      </c>
      <c r="E735" s="123">
        <v>0</v>
      </c>
      <c r="F735" s="123">
        <v>0</v>
      </c>
      <c r="G735" s="123">
        <v>0</v>
      </c>
      <c r="H735" s="123">
        <v>0</v>
      </c>
      <c r="I735" s="123">
        <v>0</v>
      </c>
      <c r="J735" s="123">
        <v>0</v>
      </c>
      <c r="K735" s="123">
        <v>0</v>
      </c>
      <c r="L735" s="123">
        <v>0</v>
      </c>
      <c r="M735" s="123">
        <v>0</v>
      </c>
      <c r="N735" s="113"/>
      <c r="O735" s="113"/>
    </row>
    <row r="736" spans="2:15" x14ac:dyDescent="0.25">
      <c r="B736" s="25" t="s">
        <v>589</v>
      </c>
      <c r="C736" s="4" t="s">
        <v>698</v>
      </c>
      <c r="D736" s="2">
        <f t="shared" si="91"/>
        <v>5</v>
      </c>
      <c r="E736" s="123">
        <v>0</v>
      </c>
      <c r="F736" s="123">
        <v>1</v>
      </c>
      <c r="G736" s="123">
        <v>3</v>
      </c>
      <c r="H736" s="123">
        <v>0</v>
      </c>
      <c r="I736" s="123">
        <v>1</v>
      </c>
      <c r="J736" s="123">
        <v>0</v>
      </c>
      <c r="K736" s="123">
        <v>0</v>
      </c>
      <c r="L736" s="123">
        <v>0</v>
      </c>
      <c r="M736" s="123">
        <v>0</v>
      </c>
      <c r="N736" s="153" t="str">
        <f>IF((D736&lt;=D728)*AND(E736&lt;=E728)*AND(F736&lt;=F728)*AND(G736&lt;=G728)*AND(H736&lt;=H728)*AND(I736&lt;=I728)*AND(J736&lt;=J728)*AND(K736&lt;=K728)*AND(L736&lt;=L728)*AND(M736&lt;=M728),"Выполнено","ПРОВЕРИТЬ (их не может быть больше общего числа действующих глав администраций, назначенных по конкурсу)")</f>
        <v>Выполнено</v>
      </c>
      <c r="O736" s="113"/>
    </row>
    <row r="737" spans="2:15" s="48" customFormat="1" x14ac:dyDescent="0.25">
      <c r="B737" s="25" t="s">
        <v>705</v>
      </c>
      <c r="C737" s="4" t="s">
        <v>699</v>
      </c>
      <c r="D737" s="2">
        <f t="shared" si="91"/>
        <v>1</v>
      </c>
      <c r="E737" s="123">
        <v>0</v>
      </c>
      <c r="F737" s="123">
        <v>0</v>
      </c>
      <c r="G737" s="123">
        <v>1</v>
      </c>
      <c r="H737" s="123">
        <v>0</v>
      </c>
      <c r="I737" s="123">
        <v>0</v>
      </c>
      <c r="J737" s="123">
        <v>0</v>
      </c>
      <c r="K737" s="123">
        <v>0</v>
      </c>
      <c r="L737" s="123">
        <v>0</v>
      </c>
      <c r="M737" s="123">
        <v>0</v>
      </c>
      <c r="N737" s="153" t="str">
        <f>IF((D737&lt;=D736)*AND(E737&lt;=E736)*AND(F737&lt;=F736)*AND(G737&lt;=G736)*AND(H737&lt;=H736)*AND(I737&lt;=I736)*AND(J737&lt;=J736)*AND(K737&lt;=K736)*AND(L737&lt;=L736)*AND(M737&lt;=M736),"Выполнено","ПРОВЕРИТЬ (эта подстрока не может быть больше основной строки)
)")</f>
        <v>Выполнено</v>
      </c>
      <c r="O737" s="113"/>
    </row>
    <row r="738" spans="2:15" s="48" customFormat="1" x14ac:dyDescent="0.25">
      <c r="B738" s="25" t="s">
        <v>706</v>
      </c>
      <c r="C738" s="4" t="s">
        <v>700</v>
      </c>
      <c r="D738" s="2">
        <f t="shared" si="91"/>
        <v>1</v>
      </c>
      <c r="E738" s="123">
        <v>0</v>
      </c>
      <c r="F738" s="123">
        <v>0</v>
      </c>
      <c r="G738" s="123">
        <v>1</v>
      </c>
      <c r="H738" s="123">
        <v>0</v>
      </c>
      <c r="I738" s="123">
        <v>0</v>
      </c>
      <c r="J738" s="123">
        <v>0</v>
      </c>
      <c r="K738" s="123">
        <v>0</v>
      </c>
      <c r="L738" s="123">
        <v>0</v>
      </c>
      <c r="M738" s="123">
        <v>0</v>
      </c>
      <c r="N738" s="153" t="str">
        <f>IF((D738&lt;=D736)*AND(E738&lt;=E736)*AND(F738&lt;=F736)*AND(G738&lt;=G736)*AND(H738&lt;=H736)*AND(I738&lt;=I736)*AND(J738&lt;=J736)*AND(K738&lt;=K736)*AND(L738&lt;=L736)*AND(M738&lt;=M736),"Выполнено","ПРОВЕРИТЬ (эта подстрока не может быть больше основной строки)
)")</f>
        <v>Выполнено</v>
      </c>
      <c r="O738" s="113"/>
    </row>
    <row r="739" spans="2:15" s="48" customFormat="1" ht="30" x14ac:dyDescent="0.25">
      <c r="B739" s="25" t="s">
        <v>707</v>
      </c>
      <c r="C739" s="4" t="s">
        <v>701</v>
      </c>
      <c r="D739" s="2">
        <f t="shared" si="91"/>
        <v>0</v>
      </c>
      <c r="E739" s="123">
        <v>0</v>
      </c>
      <c r="F739" s="123">
        <v>0</v>
      </c>
      <c r="G739" s="123">
        <v>0</v>
      </c>
      <c r="H739" s="123">
        <v>0</v>
      </c>
      <c r="I739" s="123">
        <v>0</v>
      </c>
      <c r="J739" s="123">
        <v>0</v>
      </c>
      <c r="K739" s="123">
        <v>0</v>
      </c>
      <c r="L739" s="123">
        <v>0</v>
      </c>
      <c r="M739" s="123">
        <v>0</v>
      </c>
      <c r="N739" s="153" t="str">
        <f>IF((D739&lt;=D736)*AND(E739&lt;=E736)*AND(F739&lt;=F736)*AND(G739&lt;=G736)*AND(H739&lt;=H736)*AND(I739&lt;=I736)*AND(J739&lt;=J736)*AND(K739&lt;=K736)*AND(L739&lt;=L736)*AND(M739&lt;=M736),"Выполнено","ПРОВЕРИТЬ (эта подстрока не может быть больше основной строки)
)")</f>
        <v>Выполнено</v>
      </c>
      <c r="O739" s="113"/>
    </row>
    <row r="740" spans="2:15" x14ac:dyDescent="0.25">
      <c r="B740" s="25" t="s">
        <v>590</v>
      </c>
      <c r="C740" s="4" t="s">
        <v>189</v>
      </c>
      <c r="D740" s="2">
        <f t="shared" si="91"/>
        <v>0</v>
      </c>
      <c r="E740" s="123">
        <v>0</v>
      </c>
      <c r="F740" s="123">
        <v>0</v>
      </c>
      <c r="G740" s="123">
        <v>0</v>
      </c>
      <c r="H740" s="123">
        <v>0</v>
      </c>
      <c r="I740" s="123">
        <v>0</v>
      </c>
      <c r="J740" s="123">
        <v>0</v>
      </c>
      <c r="K740" s="123">
        <v>0</v>
      </c>
      <c r="L740" s="123">
        <v>0</v>
      </c>
      <c r="M740" s="123">
        <v>0</v>
      </c>
      <c r="N740" s="153" t="str">
        <f>IF((D740&lt;=D728)*AND(E740&lt;=E728)*AND(F740&lt;=F728)*AND(G740&lt;=G728)*AND(H740&lt;=H728)*AND(I740&lt;=I728)*AND(J740&lt;=J728)*AND(K740&lt;=K728)*AND(L740&lt;=L728)*AND(M740&lt;=M728),"Выполнено","ПРОВЕРИТЬ (их не может быть больше общего числа действующих глав, избранных населением)")</f>
        <v>Выполнено</v>
      </c>
      <c r="O740" s="113"/>
    </row>
    <row r="741" spans="2:15" s="48" customFormat="1" x14ac:dyDescent="0.25">
      <c r="B741" s="47" t="s">
        <v>1029</v>
      </c>
      <c r="C741" s="5" t="s">
        <v>1017</v>
      </c>
      <c r="D741" s="2">
        <f t="shared" ref="D741:D747" si="94">SUM(E741:L741)</f>
        <v>5</v>
      </c>
      <c r="E741" s="124">
        <f t="shared" ref="E741:M741" si="95">SUM(E742:E747)</f>
        <v>0</v>
      </c>
      <c r="F741" s="124">
        <f t="shared" si="95"/>
        <v>1</v>
      </c>
      <c r="G741" s="124">
        <f t="shared" si="95"/>
        <v>3</v>
      </c>
      <c r="H741" s="124">
        <f t="shared" si="95"/>
        <v>0</v>
      </c>
      <c r="I741" s="124">
        <f t="shared" si="95"/>
        <v>1</v>
      </c>
      <c r="J741" s="124">
        <f t="shared" si="95"/>
        <v>0</v>
      </c>
      <c r="K741" s="124">
        <f t="shared" si="95"/>
        <v>0</v>
      </c>
      <c r="L741" s="124">
        <f t="shared" si="95"/>
        <v>0</v>
      </c>
      <c r="M741" s="124">
        <f t="shared" si="95"/>
        <v>0</v>
      </c>
      <c r="N741" s="153" t="str">
        <f>IF((D741=D728)*AND(E741=E728)*AND(F741=F728)*AND(G741=G728)*AND(H741=H728)*AND(I741=I728)*AND(J741=J728)*AND(K741=K728)*AND(L741=L728)*AND(M741=M728),"Выполнено","ПРОВЕРИТЬ (в сумме должно получиться общее количество действующих глав администраций, назначенных по конкурсу)")</f>
        <v>Выполнено</v>
      </c>
      <c r="O741" s="113"/>
    </row>
    <row r="742" spans="2:15" s="48" customFormat="1" x14ac:dyDescent="0.25">
      <c r="B742" s="47" t="s">
        <v>1030</v>
      </c>
      <c r="C742" s="5" t="s">
        <v>1216</v>
      </c>
      <c r="D742" s="2">
        <f t="shared" si="94"/>
        <v>5</v>
      </c>
      <c r="E742" s="123">
        <v>0</v>
      </c>
      <c r="F742" s="123">
        <v>1</v>
      </c>
      <c r="G742" s="123">
        <v>3</v>
      </c>
      <c r="H742" s="123">
        <v>0</v>
      </c>
      <c r="I742" s="123">
        <v>1</v>
      </c>
      <c r="J742" s="123">
        <v>0</v>
      </c>
      <c r="K742" s="123">
        <v>0</v>
      </c>
      <c r="L742" s="123">
        <v>0</v>
      </c>
      <c r="M742" s="123">
        <v>0</v>
      </c>
      <c r="N742" s="108"/>
      <c r="O742" s="113"/>
    </row>
    <row r="743" spans="2:15" s="48" customFormat="1" x14ac:dyDescent="0.25">
      <c r="B743" s="47" t="s">
        <v>1031</v>
      </c>
      <c r="C743" s="5" t="s">
        <v>1020</v>
      </c>
      <c r="D743" s="2">
        <f t="shared" si="94"/>
        <v>0</v>
      </c>
      <c r="E743" s="123">
        <v>0</v>
      </c>
      <c r="F743" s="123">
        <v>0</v>
      </c>
      <c r="G743" s="123">
        <v>0</v>
      </c>
      <c r="H743" s="123">
        <v>0</v>
      </c>
      <c r="I743" s="123">
        <v>0</v>
      </c>
      <c r="J743" s="123">
        <v>0</v>
      </c>
      <c r="K743" s="123">
        <v>0</v>
      </c>
      <c r="L743" s="123">
        <v>0</v>
      </c>
      <c r="M743" s="123">
        <v>0</v>
      </c>
      <c r="N743" s="108"/>
      <c r="O743" s="113"/>
    </row>
    <row r="744" spans="2:15" s="48" customFormat="1" x14ac:dyDescent="0.25">
      <c r="B744" s="47" t="s">
        <v>1032</v>
      </c>
      <c r="C744" s="5" t="s">
        <v>1022</v>
      </c>
      <c r="D744" s="2">
        <f t="shared" si="94"/>
        <v>0</v>
      </c>
      <c r="E744" s="123">
        <v>0</v>
      </c>
      <c r="F744" s="123">
        <v>0</v>
      </c>
      <c r="G744" s="123">
        <v>0</v>
      </c>
      <c r="H744" s="123">
        <v>0</v>
      </c>
      <c r="I744" s="123">
        <v>0</v>
      </c>
      <c r="J744" s="123">
        <v>0</v>
      </c>
      <c r="K744" s="123">
        <v>0</v>
      </c>
      <c r="L744" s="123">
        <v>0</v>
      </c>
      <c r="M744" s="123">
        <v>0</v>
      </c>
      <c r="N744" s="108"/>
      <c r="O744" s="113"/>
    </row>
    <row r="745" spans="2:15" s="48" customFormat="1" x14ac:dyDescent="0.25">
      <c r="B745" s="47" t="s">
        <v>1033</v>
      </c>
      <c r="C745" s="5" t="s">
        <v>1024</v>
      </c>
      <c r="D745" s="2">
        <f t="shared" si="94"/>
        <v>0</v>
      </c>
      <c r="E745" s="123">
        <v>0</v>
      </c>
      <c r="F745" s="123">
        <v>0</v>
      </c>
      <c r="G745" s="123">
        <v>0</v>
      </c>
      <c r="H745" s="123">
        <v>0</v>
      </c>
      <c r="I745" s="123">
        <v>0</v>
      </c>
      <c r="J745" s="123">
        <v>0</v>
      </c>
      <c r="K745" s="123">
        <v>0</v>
      </c>
      <c r="L745" s="123">
        <v>0</v>
      </c>
      <c r="M745" s="123">
        <v>0</v>
      </c>
      <c r="N745" s="108"/>
      <c r="O745" s="113"/>
    </row>
    <row r="746" spans="2:15" s="48" customFormat="1" x14ac:dyDescent="0.25">
      <c r="B746" s="47" t="s">
        <v>1034</v>
      </c>
      <c r="C746" s="5" t="s">
        <v>1026</v>
      </c>
      <c r="D746" s="2">
        <f t="shared" si="94"/>
        <v>0</v>
      </c>
      <c r="E746" s="123">
        <v>0</v>
      </c>
      <c r="F746" s="123">
        <v>0</v>
      </c>
      <c r="G746" s="123">
        <v>0</v>
      </c>
      <c r="H746" s="123">
        <v>0</v>
      </c>
      <c r="I746" s="123">
        <v>0</v>
      </c>
      <c r="J746" s="123">
        <v>0</v>
      </c>
      <c r="K746" s="123">
        <v>0</v>
      </c>
      <c r="L746" s="123">
        <v>0</v>
      </c>
      <c r="M746" s="123">
        <v>0</v>
      </c>
      <c r="N746" s="108"/>
      <c r="O746" s="113"/>
    </row>
    <row r="747" spans="2:15" s="48" customFormat="1" ht="30" x14ac:dyDescent="0.25">
      <c r="B747" s="47" t="s">
        <v>1035</v>
      </c>
      <c r="C747" s="5" t="s">
        <v>1028</v>
      </c>
      <c r="D747" s="2">
        <f t="shared" si="94"/>
        <v>0</v>
      </c>
      <c r="E747" s="123">
        <v>0</v>
      </c>
      <c r="F747" s="123">
        <v>0</v>
      </c>
      <c r="G747" s="123">
        <v>0</v>
      </c>
      <c r="H747" s="123">
        <v>0</v>
      </c>
      <c r="I747" s="123">
        <v>0</v>
      </c>
      <c r="J747" s="123">
        <v>0</v>
      </c>
      <c r="K747" s="123">
        <v>0</v>
      </c>
      <c r="L747" s="123">
        <v>0</v>
      </c>
      <c r="M747" s="123">
        <v>0</v>
      </c>
      <c r="N747" s="108"/>
      <c r="O747" s="113"/>
    </row>
    <row r="748" spans="2:15" x14ac:dyDescent="0.25">
      <c r="B748" s="25" t="s">
        <v>708</v>
      </c>
      <c r="C748" s="4" t="s">
        <v>193</v>
      </c>
      <c r="D748" s="2">
        <f t="shared" ref="D748:D757" si="96">SUM(E748:L748)</f>
        <v>1225</v>
      </c>
      <c r="E748" s="124">
        <v>493</v>
      </c>
      <c r="F748" s="124">
        <v>70</v>
      </c>
      <c r="G748" s="124">
        <v>168</v>
      </c>
      <c r="H748" s="124">
        <f t="shared" ref="H748:L748" si="97">H615</f>
        <v>0</v>
      </c>
      <c r="I748" s="124">
        <v>494</v>
      </c>
      <c r="J748" s="124">
        <f t="shared" si="97"/>
        <v>0</v>
      </c>
      <c r="K748" s="124">
        <f t="shared" si="97"/>
        <v>0</v>
      </c>
      <c r="L748" s="124">
        <f t="shared" si="97"/>
        <v>0</v>
      </c>
      <c r="M748" s="124">
        <v>403</v>
      </c>
      <c r="N748" s="113"/>
      <c r="O748" s="113"/>
    </row>
    <row r="749" spans="2:15" x14ac:dyDescent="0.25">
      <c r="B749" s="25" t="s">
        <v>695</v>
      </c>
      <c r="C749" s="4" t="s">
        <v>130</v>
      </c>
      <c r="D749" s="2">
        <f t="shared" si="96"/>
        <v>1225</v>
      </c>
      <c r="E749" s="124">
        <f t="shared" ref="E749:M749" si="98">E750+E751</f>
        <v>493</v>
      </c>
      <c r="F749" s="124">
        <f t="shared" si="98"/>
        <v>70</v>
      </c>
      <c r="G749" s="124">
        <f t="shared" si="98"/>
        <v>168</v>
      </c>
      <c r="H749" s="124">
        <f t="shared" si="98"/>
        <v>0</v>
      </c>
      <c r="I749" s="124">
        <f t="shared" si="98"/>
        <v>494</v>
      </c>
      <c r="J749" s="124">
        <f t="shared" si="98"/>
        <v>0</v>
      </c>
      <c r="K749" s="124">
        <f t="shared" si="98"/>
        <v>0</v>
      </c>
      <c r="L749" s="124">
        <f t="shared" si="98"/>
        <v>0</v>
      </c>
      <c r="M749" s="124">
        <f t="shared" si="98"/>
        <v>403</v>
      </c>
      <c r="N749" s="153" t="str">
        <f>IF((D749=D748)*AND(E749=E748)*AND(F749=F748)*AND(G749=G748)*AND(H749=H748)*AND(I749=I748)*AND(J749=J748)*AND(K749=K748)*AND(L749=L748)*AND(M749=M748),"Выполнено","ПРОВЕРИТЬ (в сумме должно получиться общее количество служащих)")</f>
        <v>Выполнено</v>
      </c>
      <c r="O749" s="113"/>
    </row>
    <row r="750" spans="2:15" x14ac:dyDescent="0.25">
      <c r="B750" s="25" t="s">
        <v>696</v>
      </c>
      <c r="C750" s="4" t="s">
        <v>131</v>
      </c>
      <c r="D750" s="2">
        <f t="shared" si="96"/>
        <v>263</v>
      </c>
      <c r="E750" s="123">
        <v>122</v>
      </c>
      <c r="F750" s="123">
        <v>17</v>
      </c>
      <c r="G750" s="123">
        <v>35</v>
      </c>
      <c r="H750" s="123">
        <v>0</v>
      </c>
      <c r="I750" s="123">
        <v>89</v>
      </c>
      <c r="J750" s="123">
        <v>0</v>
      </c>
      <c r="K750" s="123">
        <v>0</v>
      </c>
      <c r="L750" s="123">
        <v>0</v>
      </c>
      <c r="M750" s="123">
        <v>74</v>
      </c>
      <c r="N750" s="113"/>
      <c r="O750" s="113"/>
    </row>
    <row r="751" spans="2:15" x14ac:dyDescent="0.25">
      <c r="B751" s="25" t="s">
        <v>709</v>
      </c>
      <c r="C751" s="4" t="s">
        <v>132</v>
      </c>
      <c r="D751" s="2">
        <f t="shared" si="96"/>
        <v>962</v>
      </c>
      <c r="E751" s="123">
        <v>371</v>
      </c>
      <c r="F751" s="123">
        <v>53</v>
      </c>
      <c r="G751" s="123">
        <v>133</v>
      </c>
      <c r="H751" s="123">
        <v>0</v>
      </c>
      <c r="I751" s="123">
        <v>405</v>
      </c>
      <c r="J751" s="123">
        <v>0</v>
      </c>
      <c r="K751" s="123">
        <v>0</v>
      </c>
      <c r="L751" s="123">
        <v>0</v>
      </c>
      <c r="M751" s="123">
        <v>329</v>
      </c>
      <c r="N751" s="113"/>
      <c r="O751" s="113"/>
    </row>
    <row r="752" spans="2:15" x14ac:dyDescent="0.25">
      <c r="B752" s="25" t="s">
        <v>710</v>
      </c>
      <c r="C752" s="4" t="s">
        <v>188</v>
      </c>
      <c r="D752" s="2">
        <f t="shared" si="96"/>
        <v>1225</v>
      </c>
      <c r="E752" s="124">
        <f t="shared" ref="E752:M752" si="99">SUM(E753:E755)</f>
        <v>493</v>
      </c>
      <c r="F752" s="124">
        <f t="shared" si="99"/>
        <v>70</v>
      </c>
      <c r="G752" s="124">
        <f t="shared" si="99"/>
        <v>168</v>
      </c>
      <c r="H752" s="124">
        <f t="shared" si="99"/>
        <v>0</v>
      </c>
      <c r="I752" s="124">
        <f t="shared" si="99"/>
        <v>494</v>
      </c>
      <c r="J752" s="124">
        <f t="shared" si="99"/>
        <v>0</v>
      </c>
      <c r="K752" s="124">
        <f t="shared" si="99"/>
        <v>0</v>
      </c>
      <c r="L752" s="124">
        <f t="shared" si="99"/>
        <v>0</v>
      </c>
      <c r="M752" s="124">
        <f t="shared" si="99"/>
        <v>403</v>
      </c>
      <c r="N752" s="153" t="str">
        <f>IF((D752=D748)*AND(E752=E748)*AND(F752=F748)*AND(G752=G748)*AND(H752=H748)*AND(I752=I748)*AND(J752=J748)*AND(K752=K748)*AND(L752=L748)*AND(M752=M748),"Выполнено","ПРОВЕРИТЬ (в сумме должно получиться общее количество служащих)")</f>
        <v>Выполнено</v>
      </c>
      <c r="O752" s="113"/>
    </row>
    <row r="753" spans="2:15" x14ac:dyDescent="0.25">
      <c r="B753" s="25" t="s">
        <v>697</v>
      </c>
      <c r="C753" s="4" t="s">
        <v>387</v>
      </c>
      <c r="D753" s="2">
        <f t="shared" si="96"/>
        <v>379</v>
      </c>
      <c r="E753" s="123">
        <v>131</v>
      </c>
      <c r="F753" s="123">
        <v>18</v>
      </c>
      <c r="G753" s="123">
        <v>34</v>
      </c>
      <c r="H753" s="123">
        <v>0</v>
      </c>
      <c r="I753" s="123">
        <v>196</v>
      </c>
      <c r="J753" s="123">
        <v>0</v>
      </c>
      <c r="K753" s="123">
        <v>0</v>
      </c>
      <c r="L753" s="123">
        <v>0</v>
      </c>
      <c r="M753" s="123">
        <v>160</v>
      </c>
      <c r="N753" s="113"/>
      <c r="O753" s="113"/>
    </row>
    <row r="754" spans="2:15" x14ac:dyDescent="0.25">
      <c r="B754" s="25" t="s">
        <v>726</v>
      </c>
      <c r="C754" s="4" t="s">
        <v>388</v>
      </c>
      <c r="D754" s="2">
        <f t="shared" si="96"/>
        <v>832</v>
      </c>
      <c r="E754" s="123">
        <v>357</v>
      </c>
      <c r="F754" s="123">
        <v>50</v>
      </c>
      <c r="G754" s="123">
        <v>131</v>
      </c>
      <c r="H754" s="123">
        <v>0</v>
      </c>
      <c r="I754" s="123">
        <v>294</v>
      </c>
      <c r="J754" s="123">
        <v>0</v>
      </c>
      <c r="K754" s="123">
        <v>0</v>
      </c>
      <c r="L754" s="123">
        <v>0</v>
      </c>
      <c r="M754" s="123">
        <v>239</v>
      </c>
      <c r="N754" s="113"/>
      <c r="O754" s="113"/>
    </row>
    <row r="755" spans="2:15" x14ac:dyDescent="0.25">
      <c r="B755" s="25" t="s">
        <v>727</v>
      </c>
      <c r="C755" s="4" t="s">
        <v>133</v>
      </c>
      <c r="D755" s="2">
        <f t="shared" si="96"/>
        <v>14</v>
      </c>
      <c r="E755" s="123">
        <v>5</v>
      </c>
      <c r="F755" s="123">
        <v>2</v>
      </c>
      <c r="G755" s="123">
        <v>3</v>
      </c>
      <c r="H755" s="123">
        <v>0</v>
      </c>
      <c r="I755" s="123">
        <v>4</v>
      </c>
      <c r="J755" s="123">
        <v>0</v>
      </c>
      <c r="K755" s="123">
        <v>0</v>
      </c>
      <c r="L755" s="123">
        <v>0</v>
      </c>
      <c r="M755" s="123">
        <v>4</v>
      </c>
      <c r="N755" s="113"/>
      <c r="O755" s="113"/>
    </row>
    <row r="756" spans="2:15" x14ac:dyDescent="0.25">
      <c r="B756" s="25" t="s">
        <v>711</v>
      </c>
      <c r="C756" s="4" t="s">
        <v>390</v>
      </c>
      <c r="D756" s="2">
        <f t="shared" si="96"/>
        <v>1151</v>
      </c>
      <c r="E756" s="123">
        <v>456</v>
      </c>
      <c r="F756" s="123">
        <v>59</v>
      </c>
      <c r="G756" s="123">
        <v>145</v>
      </c>
      <c r="H756" s="123">
        <v>0</v>
      </c>
      <c r="I756" s="123">
        <v>491</v>
      </c>
      <c r="J756" s="123">
        <v>0</v>
      </c>
      <c r="K756" s="123">
        <v>0</v>
      </c>
      <c r="L756" s="123">
        <v>0</v>
      </c>
      <c r="M756" s="123">
        <v>395</v>
      </c>
      <c r="N756" s="153" t="str">
        <f>IF((D756&lt;=D748)*AND(E756&lt;=E748)*AND(F756&lt;=F748)*AND(G756&lt;=G748)*AND(H756&lt;=H748)*AND(I756&lt;=I748)*AND(J756&lt;=J748)*AND(K756&lt;=K748)*AND(L756&lt;=L748)*AND(M756&lt;=M748),"Выполнено","ПРОВЕРИТЬ (их не может быть больше общего числа служащих)")</f>
        <v>Выполнено</v>
      </c>
      <c r="O756" s="113"/>
    </row>
    <row r="757" spans="2:15" x14ac:dyDescent="0.25">
      <c r="B757" s="26" t="s">
        <v>712</v>
      </c>
      <c r="C757" s="50" t="s">
        <v>189</v>
      </c>
      <c r="D757" s="2">
        <f t="shared" si="96"/>
        <v>3</v>
      </c>
      <c r="E757" s="123">
        <v>3</v>
      </c>
      <c r="F757" s="123">
        <v>0</v>
      </c>
      <c r="G757" s="123">
        <v>0</v>
      </c>
      <c r="H757" s="123">
        <v>0</v>
      </c>
      <c r="I757" s="123">
        <v>0</v>
      </c>
      <c r="J757" s="123">
        <v>0</v>
      </c>
      <c r="K757" s="123">
        <v>0</v>
      </c>
      <c r="L757" s="123">
        <v>0</v>
      </c>
      <c r="M757" s="123">
        <v>0</v>
      </c>
      <c r="N757" s="153" t="str">
        <f>IF((D757&lt;=D748)*AND(E757&lt;=E748)*AND(F757&lt;=F748)*AND(G757&lt;=G748)*AND(H757&lt;=H748)*AND(I757&lt;=I748)*AND(J757&lt;=J748)*AND(K757&lt;=K748)*AND(L757&lt;=L748)*AND(M757&lt;=M748),"Выполнено","ПРОВЕРИТЬ (их не может быть больше общего числа служащих)")</f>
        <v>Выполнено</v>
      </c>
      <c r="O757" s="113"/>
    </row>
    <row r="758" spans="2:15" s="19" customFormat="1" ht="45" x14ac:dyDescent="0.25">
      <c r="B758" s="28" t="s">
        <v>1082</v>
      </c>
      <c r="C758" s="6" t="s">
        <v>183</v>
      </c>
      <c r="D758" s="170"/>
      <c r="E758" s="171"/>
      <c r="F758" s="171"/>
      <c r="G758" s="171"/>
      <c r="H758" s="171"/>
      <c r="I758" s="171"/>
      <c r="J758" s="171"/>
      <c r="K758" s="171"/>
      <c r="L758" s="171"/>
      <c r="M758" s="171"/>
      <c r="N758" s="122"/>
      <c r="O758" s="71"/>
    </row>
    <row r="759" spans="2:15" s="19" customFormat="1" ht="45" x14ac:dyDescent="0.25">
      <c r="B759" s="47" t="s">
        <v>24</v>
      </c>
      <c r="C759" s="76" t="s">
        <v>775</v>
      </c>
      <c r="D759" s="2">
        <f t="shared" ref="D759:D794" si="100">SUM(E759:L759)</f>
        <v>0</v>
      </c>
      <c r="E759" s="124">
        <f t="shared" ref="E759:M759" si="101">SUM(E760:E765)</f>
        <v>0</v>
      </c>
      <c r="F759" s="124">
        <f t="shared" si="101"/>
        <v>0</v>
      </c>
      <c r="G759" s="124">
        <f t="shared" si="101"/>
        <v>0</v>
      </c>
      <c r="H759" s="124">
        <f t="shared" si="101"/>
        <v>0</v>
      </c>
      <c r="I759" s="124">
        <f t="shared" si="101"/>
        <v>0</v>
      </c>
      <c r="J759" s="124">
        <f t="shared" si="101"/>
        <v>0</v>
      </c>
      <c r="K759" s="124">
        <f t="shared" si="101"/>
        <v>0</v>
      </c>
      <c r="L759" s="124">
        <f t="shared" si="101"/>
        <v>0</v>
      </c>
      <c r="M759" s="124">
        <f t="shared" si="101"/>
        <v>0</v>
      </c>
      <c r="N759" s="113"/>
      <c r="O759" s="113"/>
    </row>
    <row r="760" spans="2:15" s="19" customFormat="1" x14ac:dyDescent="0.25">
      <c r="B760" s="55" t="s">
        <v>1083</v>
      </c>
      <c r="C760" s="67" t="s">
        <v>198</v>
      </c>
      <c r="D760" s="2">
        <f t="shared" si="100"/>
        <v>0</v>
      </c>
      <c r="E760" s="121">
        <v>0</v>
      </c>
      <c r="F760" s="121">
        <v>0</v>
      </c>
      <c r="G760" s="121">
        <v>0</v>
      </c>
      <c r="H760" s="121">
        <v>0</v>
      </c>
      <c r="I760" s="121">
        <v>0</v>
      </c>
      <c r="J760" s="121">
        <v>0</v>
      </c>
      <c r="K760" s="121">
        <v>0</v>
      </c>
      <c r="L760" s="121">
        <v>0</v>
      </c>
      <c r="M760" s="123">
        <v>0</v>
      </c>
      <c r="N760" s="113"/>
      <c r="O760" s="157" t="str">
        <f>IF(((D760=0)),"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1" spans="2:15" s="19" customFormat="1" ht="30" x14ac:dyDescent="0.25">
      <c r="B761" s="55" t="s">
        <v>1084</v>
      </c>
      <c r="C761" s="67" t="s">
        <v>199</v>
      </c>
      <c r="D761" s="2">
        <f t="shared" si="100"/>
        <v>0</v>
      </c>
      <c r="E761" s="121">
        <v>0</v>
      </c>
      <c r="F761" s="121">
        <v>0</v>
      </c>
      <c r="G761" s="121">
        <v>0</v>
      </c>
      <c r="H761" s="121">
        <v>0</v>
      </c>
      <c r="I761" s="121">
        <v>0</v>
      </c>
      <c r="J761" s="121">
        <v>0</v>
      </c>
      <c r="K761" s="121">
        <v>0</v>
      </c>
      <c r="L761" s="121">
        <v>0</v>
      </c>
      <c r="M761" s="123">
        <v>0</v>
      </c>
      <c r="N761" s="113"/>
      <c r="O761" s="157" t="str">
        <f>IF(((D761=0)),"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2" spans="2:15" s="19" customFormat="1" ht="30" x14ac:dyDescent="0.25">
      <c r="B762" s="55" t="s">
        <v>1085</v>
      </c>
      <c r="C762" s="67" t="s">
        <v>200</v>
      </c>
      <c r="D762" s="2">
        <f t="shared" si="100"/>
        <v>0</v>
      </c>
      <c r="E762" s="121">
        <v>0</v>
      </c>
      <c r="F762" s="121">
        <v>0</v>
      </c>
      <c r="G762" s="121">
        <v>0</v>
      </c>
      <c r="H762" s="121">
        <v>0</v>
      </c>
      <c r="I762" s="121">
        <v>0</v>
      </c>
      <c r="J762" s="121">
        <v>0</v>
      </c>
      <c r="K762" s="121">
        <v>0</v>
      </c>
      <c r="L762" s="121">
        <v>0</v>
      </c>
      <c r="M762" s="123">
        <v>0</v>
      </c>
      <c r="N762" s="113"/>
      <c r="O762" s="157" t="str">
        <f>IF(((D762=0)),"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3" spans="2:15" s="19" customFormat="1" ht="30" x14ac:dyDescent="0.25">
      <c r="B763" s="55" t="s">
        <v>1086</v>
      </c>
      <c r="C763" s="67" t="s">
        <v>201</v>
      </c>
      <c r="D763" s="2">
        <f t="shared" si="100"/>
        <v>0</v>
      </c>
      <c r="E763" s="121">
        <v>0</v>
      </c>
      <c r="F763" s="121">
        <v>0</v>
      </c>
      <c r="G763" s="121">
        <v>0</v>
      </c>
      <c r="H763" s="121">
        <v>0</v>
      </c>
      <c r="I763" s="121">
        <v>0</v>
      </c>
      <c r="J763" s="121">
        <v>0</v>
      </c>
      <c r="K763" s="121">
        <v>0</v>
      </c>
      <c r="L763" s="121">
        <v>0</v>
      </c>
      <c r="M763" s="123">
        <v>0</v>
      </c>
      <c r="N763" s="113"/>
      <c r="O763" s="157" t="str">
        <f>IF(((D763=0)),"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4" spans="2:15" s="19" customFormat="1" ht="60" x14ac:dyDescent="0.25">
      <c r="B764" s="55" t="s">
        <v>1087</v>
      </c>
      <c r="C764" s="273" t="s">
        <v>1575</v>
      </c>
      <c r="D764" s="227">
        <f t="shared" si="100"/>
        <v>0</v>
      </c>
      <c r="E764" s="121">
        <v>0</v>
      </c>
      <c r="F764" s="121">
        <v>0</v>
      </c>
      <c r="G764" s="121">
        <v>0</v>
      </c>
      <c r="H764" s="121">
        <v>0</v>
      </c>
      <c r="I764" s="121">
        <v>0</v>
      </c>
      <c r="J764" s="121">
        <v>0</v>
      </c>
      <c r="K764" s="121">
        <v>0</v>
      </c>
      <c r="L764" s="121">
        <v>0</v>
      </c>
      <c r="M764" s="123">
        <v>0</v>
      </c>
      <c r="N764" s="238"/>
      <c r="O764" s="239"/>
    </row>
    <row r="765" spans="2:15" s="19" customFormat="1" x14ac:dyDescent="0.25">
      <c r="B765" s="55" t="s">
        <v>1573</v>
      </c>
      <c r="C765" s="67" t="s">
        <v>202</v>
      </c>
      <c r="D765" s="2">
        <f t="shared" si="100"/>
        <v>0</v>
      </c>
      <c r="E765" s="121">
        <v>0</v>
      </c>
      <c r="F765" s="121">
        <v>0</v>
      </c>
      <c r="G765" s="121">
        <v>0</v>
      </c>
      <c r="H765" s="121">
        <v>0</v>
      </c>
      <c r="I765" s="121">
        <v>0</v>
      </c>
      <c r="J765" s="121">
        <v>0</v>
      </c>
      <c r="K765" s="121">
        <v>0</v>
      </c>
      <c r="L765" s="121">
        <v>0</v>
      </c>
      <c r="M765" s="123">
        <v>0</v>
      </c>
      <c r="N765" s="113"/>
      <c r="O765" s="157" t="str">
        <f>IF(((D765=0)),"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6" spans="2:15" s="19" customFormat="1" ht="45" x14ac:dyDescent="0.25">
      <c r="B766" s="47" t="s">
        <v>34</v>
      </c>
      <c r="C766" s="63" t="s">
        <v>761</v>
      </c>
      <c r="D766" s="2">
        <f t="shared" si="100"/>
        <v>0</v>
      </c>
      <c r="E766" s="124">
        <f t="shared" ref="E766:M766" si="102">SUM(E767:E772)</f>
        <v>0</v>
      </c>
      <c r="F766" s="124">
        <f t="shared" si="102"/>
        <v>0</v>
      </c>
      <c r="G766" s="124">
        <f t="shared" si="102"/>
        <v>0</v>
      </c>
      <c r="H766" s="124">
        <f t="shared" si="102"/>
        <v>0</v>
      </c>
      <c r="I766" s="124">
        <f t="shared" si="102"/>
        <v>0</v>
      </c>
      <c r="J766" s="124">
        <f t="shared" si="102"/>
        <v>0</v>
      </c>
      <c r="K766" s="124">
        <f t="shared" si="102"/>
        <v>0</v>
      </c>
      <c r="L766" s="124">
        <f t="shared" si="102"/>
        <v>0</v>
      </c>
      <c r="M766" s="124">
        <f t="shared" si="102"/>
        <v>0</v>
      </c>
      <c r="N766" s="113"/>
      <c r="O766" s="113"/>
    </row>
    <row r="767" spans="2:15" s="19" customFormat="1" x14ac:dyDescent="0.25">
      <c r="B767" s="55" t="s">
        <v>1088</v>
      </c>
      <c r="C767" s="67" t="s">
        <v>198</v>
      </c>
      <c r="D767" s="2">
        <f t="shared" si="100"/>
        <v>0</v>
      </c>
      <c r="E767" s="121">
        <v>0</v>
      </c>
      <c r="F767" s="121">
        <v>0</v>
      </c>
      <c r="G767" s="121">
        <v>0</v>
      </c>
      <c r="H767" s="121">
        <v>0</v>
      </c>
      <c r="I767" s="121">
        <v>0</v>
      </c>
      <c r="J767" s="121">
        <v>0</v>
      </c>
      <c r="K767" s="121">
        <v>0</v>
      </c>
      <c r="L767" s="121">
        <v>0</v>
      </c>
      <c r="M767" s="123">
        <v>0</v>
      </c>
      <c r="N767" s="113"/>
      <c r="O767" s="157" t="str">
        <f t="shared" ref="O767:O772" si="103">IF(((D767=0)),"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8" spans="2:15" s="19" customFormat="1" ht="30" x14ac:dyDescent="0.25">
      <c r="B768" s="55" t="s">
        <v>1089</v>
      </c>
      <c r="C768" s="67" t="s">
        <v>199</v>
      </c>
      <c r="D768" s="2">
        <f t="shared" si="100"/>
        <v>0</v>
      </c>
      <c r="E768" s="121">
        <v>0</v>
      </c>
      <c r="F768" s="121">
        <v>0</v>
      </c>
      <c r="G768" s="121">
        <v>0</v>
      </c>
      <c r="H768" s="121">
        <v>0</v>
      </c>
      <c r="I768" s="121">
        <v>0</v>
      </c>
      <c r="J768" s="121">
        <v>0</v>
      </c>
      <c r="K768" s="121">
        <v>0</v>
      </c>
      <c r="L768" s="121">
        <v>0</v>
      </c>
      <c r="M768" s="123">
        <v>0</v>
      </c>
      <c r="N768" s="113"/>
      <c r="O768" s="157" t="str">
        <f t="shared" si="103"/>
        <v xml:space="preserve">   </v>
      </c>
    </row>
    <row r="769" spans="1:15" s="19" customFormat="1" ht="30" x14ac:dyDescent="0.25">
      <c r="B769" s="55" t="s">
        <v>1090</v>
      </c>
      <c r="C769" s="67" t="s">
        <v>200</v>
      </c>
      <c r="D769" s="2">
        <f t="shared" si="100"/>
        <v>0</v>
      </c>
      <c r="E769" s="121">
        <v>0</v>
      </c>
      <c r="F769" s="121">
        <v>0</v>
      </c>
      <c r="G769" s="121">
        <v>0</v>
      </c>
      <c r="H769" s="121">
        <v>0</v>
      </c>
      <c r="I769" s="121">
        <v>0</v>
      </c>
      <c r="J769" s="121">
        <v>0</v>
      </c>
      <c r="K769" s="121">
        <v>0</v>
      </c>
      <c r="L769" s="121">
        <v>0</v>
      </c>
      <c r="M769" s="123">
        <v>0</v>
      </c>
      <c r="N769" s="113"/>
      <c r="O769" s="157" t="str">
        <f t="shared" si="103"/>
        <v xml:space="preserve">   </v>
      </c>
    </row>
    <row r="770" spans="1:15" s="19" customFormat="1" ht="30" x14ac:dyDescent="0.25">
      <c r="B770" s="55" t="s">
        <v>1091</v>
      </c>
      <c r="C770" s="67" t="s">
        <v>201</v>
      </c>
      <c r="D770" s="2">
        <f t="shared" si="100"/>
        <v>0</v>
      </c>
      <c r="E770" s="121">
        <v>0</v>
      </c>
      <c r="F770" s="121">
        <v>0</v>
      </c>
      <c r="G770" s="121">
        <v>0</v>
      </c>
      <c r="H770" s="121">
        <v>0</v>
      </c>
      <c r="I770" s="121">
        <v>0</v>
      </c>
      <c r="J770" s="121">
        <v>0</v>
      </c>
      <c r="K770" s="121">
        <v>0</v>
      </c>
      <c r="L770" s="121">
        <v>0</v>
      </c>
      <c r="M770" s="123">
        <v>0</v>
      </c>
      <c r="N770" s="113"/>
      <c r="O770" s="157" t="str">
        <f t="shared" si="103"/>
        <v xml:space="preserve">   </v>
      </c>
    </row>
    <row r="771" spans="1:15" s="19" customFormat="1" ht="60" x14ac:dyDescent="0.25">
      <c r="B771" s="55" t="s">
        <v>1092</v>
      </c>
      <c r="C771" s="273" t="s">
        <v>1575</v>
      </c>
      <c r="D771" s="227">
        <f t="shared" si="100"/>
        <v>0</v>
      </c>
      <c r="E771" s="121">
        <v>0</v>
      </c>
      <c r="F771" s="121">
        <v>0</v>
      </c>
      <c r="G771" s="121">
        <v>0</v>
      </c>
      <c r="H771" s="121">
        <v>0</v>
      </c>
      <c r="I771" s="121">
        <v>0</v>
      </c>
      <c r="J771" s="121">
        <v>0</v>
      </c>
      <c r="K771" s="121">
        <v>0</v>
      </c>
      <c r="L771" s="121">
        <v>0</v>
      </c>
      <c r="M771" s="123">
        <v>0</v>
      </c>
      <c r="N771" s="238"/>
      <c r="O771" s="239"/>
    </row>
    <row r="772" spans="1:15" s="19" customFormat="1" x14ac:dyDescent="0.25">
      <c r="B772" s="55" t="s">
        <v>1574</v>
      </c>
      <c r="C772" s="67" t="s">
        <v>202</v>
      </c>
      <c r="D772" s="2">
        <f t="shared" si="100"/>
        <v>0</v>
      </c>
      <c r="E772" s="121">
        <v>0</v>
      </c>
      <c r="F772" s="121">
        <v>0</v>
      </c>
      <c r="G772" s="121">
        <v>0</v>
      </c>
      <c r="H772" s="121">
        <v>0</v>
      </c>
      <c r="I772" s="121">
        <v>0</v>
      </c>
      <c r="J772" s="121">
        <v>0</v>
      </c>
      <c r="K772" s="121">
        <v>0</v>
      </c>
      <c r="L772" s="121">
        <v>0</v>
      </c>
      <c r="M772" s="123">
        <v>0</v>
      </c>
      <c r="N772" s="113"/>
      <c r="O772" s="157" t="str">
        <f t="shared" si="103"/>
        <v xml:space="preserve">   </v>
      </c>
    </row>
    <row r="773" spans="1:15" s="19" customFormat="1" ht="30" x14ac:dyDescent="0.25">
      <c r="B773" s="47" t="s">
        <v>591</v>
      </c>
      <c r="C773" s="76" t="s">
        <v>776</v>
      </c>
      <c r="D773" s="2">
        <f t="shared" si="100"/>
        <v>2</v>
      </c>
      <c r="E773" s="124">
        <f t="shared" ref="E773:M773" si="104">SUM(E774:E783)</f>
        <v>0</v>
      </c>
      <c r="F773" s="124">
        <f t="shared" si="104"/>
        <v>0</v>
      </c>
      <c r="G773" s="124">
        <f t="shared" si="104"/>
        <v>1</v>
      </c>
      <c r="H773" s="124">
        <f t="shared" si="104"/>
        <v>0</v>
      </c>
      <c r="I773" s="124">
        <f t="shared" si="104"/>
        <v>1</v>
      </c>
      <c r="J773" s="124">
        <f t="shared" si="104"/>
        <v>0</v>
      </c>
      <c r="K773" s="124">
        <f t="shared" si="104"/>
        <v>0</v>
      </c>
      <c r="L773" s="124">
        <f t="shared" si="104"/>
        <v>0</v>
      </c>
      <c r="M773" s="124">
        <f t="shared" si="104"/>
        <v>1</v>
      </c>
      <c r="N773" s="113"/>
      <c r="O773" s="113"/>
    </row>
    <row r="774" spans="1:15" s="19" customFormat="1" x14ac:dyDescent="0.25">
      <c r="B774" s="25" t="s">
        <v>592</v>
      </c>
      <c r="C774" s="13" t="s">
        <v>203</v>
      </c>
      <c r="D774" s="2">
        <f t="shared" si="100"/>
        <v>1</v>
      </c>
      <c r="E774" s="125">
        <v>0</v>
      </c>
      <c r="F774" s="125">
        <v>0</v>
      </c>
      <c r="G774" s="125">
        <v>0</v>
      </c>
      <c r="H774" s="125">
        <v>0</v>
      </c>
      <c r="I774" s="125">
        <v>1</v>
      </c>
      <c r="J774" s="125">
        <v>0</v>
      </c>
      <c r="K774" s="125">
        <v>0</v>
      </c>
      <c r="L774" s="125">
        <v>0</v>
      </c>
      <c r="M774" s="125">
        <v>1</v>
      </c>
      <c r="N774" s="113"/>
      <c r="O774" s="113"/>
    </row>
    <row r="775" spans="1:15" s="19" customFormat="1" x14ac:dyDescent="0.25">
      <c r="B775" s="25" t="s">
        <v>1093</v>
      </c>
      <c r="C775" s="13" t="s">
        <v>204</v>
      </c>
      <c r="D775" s="2">
        <f t="shared" si="100"/>
        <v>1</v>
      </c>
      <c r="E775" s="125">
        <v>0</v>
      </c>
      <c r="F775" s="125">
        <v>0</v>
      </c>
      <c r="G775" s="125">
        <v>1</v>
      </c>
      <c r="H775" s="125">
        <v>0</v>
      </c>
      <c r="I775" s="125">
        <v>0</v>
      </c>
      <c r="J775" s="125">
        <v>0</v>
      </c>
      <c r="K775" s="125">
        <v>0</v>
      </c>
      <c r="L775" s="125">
        <v>0</v>
      </c>
      <c r="M775" s="125">
        <v>0</v>
      </c>
      <c r="N775" s="113"/>
      <c r="O775" s="113"/>
    </row>
    <row r="776" spans="1:15" s="19" customFormat="1" x14ac:dyDescent="0.25">
      <c r="A776" s="65"/>
      <c r="B776" s="55" t="s">
        <v>1094</v>
      </c>
      <c r="C776" s="87" t="s">
        <v>205</v>
      </c>
      <c r="D776" s="2">
        <f t="shared" si="100"/>
        <v>0</v>
      </c>
      <c r="E776" s="121">
        <v>0</v>
      </c>
      <c r="F776" s="121">
        <v>0</v>
      </c>
      <c r="G776" s="121">
        <v>0</v>
      </c>
      <c r="H776" s="121">
        <v>0</v>
      </c>
      <c r="I776" s="121">
        <v>0</v>
      </c>
      <c r="J776" s="121">
        <v>0</v>
      </c>
      <c r="K776" s="121">
        <v>0</v>
      </c>
      <c r="L776" s="121">
        <v>0</v>
      </c>
      <c r="M776" s="123">
        <v>0</v>
      </c>
      <c r="N776" s="113"/>
      <c r="O776" s="157" t="str">
        <f>IF(((D776=0)),"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7" spans="1:15" s="19" customFormat="1" ht="30" x14ac:dyDescent="0.25">
      <c r="A777" s="65"/>
      <c r="B777" s="55" t="s">
        <v>1095</v>
      </c>
      <c r="C777" s="87" t="s">
        <v>206</v>
      </c>
      <c r="D777" s="2">
        <f t="shared" si="100"/>
        <v>0</v>
      </c>
      <c r="E777" s="121">
        <v>0</v>
      </c>
      <c r="F777" s="121">
        <v>0</v>
      </c>
      <c r="G777" s="121">
        <v>0</v>
      </c>
      <c r="H777" s="121">
        <v>0</v>
      </c>
      <c r="I777" s="121">
        <v>0</v>
      </c>
      <c r="J777" s="121">
        <v>0</v>
      </c>
      <c r="K777" s="121">
        <v>0</v>
      </c>
      <c r="L777" s="121">
        <v>0</v>
      </c>
      <c r="M777" s="123">
        <v>0</v>
      </c>
      <c r="N777" s="113"/>
      <c r="O777" s="157" t="str">
        <f t="shared" ref="O777:O783" si="105">IF(((D777=0)),"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8" spans="1:15" s="19" customFormat="1" ht="30" x14ac:dyDescent="0.25">
      <c r="A778" s="65"/>
      <c r="B778" s="55" t="s">
        <v>1096</v>
      </c>
      <c r="C778" s="87" t="s">
        <v>207</v>
      </c>
      <c r="D778" s="2">
        <f t="shared" si="100"/>
        <v>0</v>
      </c>
      <c r="E778" s="121">
        <v>0</v>
      </c>
      <c r="F778" s="121">
        <v>0</v>
      </c>
      <c r="G778" s="121">
        <v>0</v>
      </c>
      <c r="H778" s="121">
        <v>0</v>
      </c>
      <c r="I778" s="121">
        <v>0</v>
      </c>
      <c r="J778" s="121">
        <v>0</v>
      </c>
      <c r="K778" s="121">
        <v>0</v>
      </c>
      <c r="L778" s="121">
        <v>0</v>
      </c>
      <c r="M778" s="123">
        <v>0</v>
      </c>
      <c r="N778" s="113"/>
      <c r="O778" s="157" t="str">
        <f t="shared" si="105"/>
        <v xml:space="preserve">   </v>
      </c>
    </row>
    <row r="779" spans="1:15" s="19" customFormat="1" ht="30" x14ac:dyDescent="0.25">
      <c r="A779" s="65"/>
      <c r="B779" s="55" t="s">
        <v>1097</v>
      </c>
      <c r="C779" s="87" t="s">
        <v>208</v>
      </c>
      <c r="D779" s="2">
        <f t="shared" si="100"/>
        <v>0</v>
      </c>
      <c r="E779" s="121">
        <v>0</v>
      </c>
      <c r="F779" s="121">
        <v>0</v>
      </c>
      <c r="G779" s="121">
        <v>0</v>
      </c>
      <c r="H779" s="121">
        <v>0</v>
      </c>
      <c r="I779" s="121">
        <v>0</v>
      </c>
      <c r="J779" s="121">
        <v>0</v>
      </c>
      <c r="K779" s="121">
        <v>0</v>
      </c>
      <c r="L779" s="121">
        <v>0</v>
      </c>
      <c r="M779" s="123">
        <v>0</v>
      </c>
      <c r="N779" s="113"/>
      <c r="O779" s="157" t="str">
        <f t="shared" si="105"/>
        <v xml:space="preserve">   </v>
      </c>
    </row>
    <row r="780" spans="1:15" s="19" customFormat="1" ht="45" x14ac:dyDescent="0.25">
      <c r="A780" s="65"/>
      <c r="B780" s="55" t="s">
        <v>1098</v>
      </c>
      <c r="C780" s="87" t="s">
        <v>301</v>
      </c>
      <c r="D780" s="2">
        <f t="shared" si="100"/>
        <v>0</v>
      </c>
      <c r="E780" s="121">
        <v>0</v>
      </c>
      <c r="F780" s="121">
        <v>0</v>
      </c>
      <c r="G780" s="121">
        <v>0</v>
      </c>
      <c r="H780" s="121">
        <v>0</v>
      </c>
      <c r="I780" s="121">
        <v>0</v>
      </c>
      <c r="J780" s="121">
        <v>0</v>
      </c>
      <c r="K780" s="121">
        <v>0</v>
      </c>
      <c r="L780" s="121">
        <v>0</v>
      </c>
      <c r="M780" s="123">
        <v>0</v>
      </c>
      <c r="N780" s="113"/>
      <c r="O780" s="157" t="str">
        <f t="shared" si="105"/>
        <v xml:space="preserve">   </v>
      </c>
    </row>
    <row r="781" spans="1:15" s="19" customFormat="1" ht="30" x14ac:dyDescent="0.25">
      <c r="B781" s="55" t="s">
        <v>1099</v>
      </c>
      <c r="C781" s="273" t="s">
        <v>201</v>
      </c>
      <c r="D781" s="2">
        <f t="shared" si="100"/>
        <v>0</v>
      </c>
      <c r="E781" s="121">
        <v>0</v>
      </c>
      <c r="F781" s="121">
        <v>0</v>
      </c>
      <c r="G781" s="121">
        <v>0</v>
      </c>
      <c r="H781" s="121">
        <v>0</v>
      </c>
      <c r="I781" s="121">
        <v>0</v>
      </c>
      <c r="J781" s="121">
        <v>0</v>
      </c>
      <c r="K781" s="121">
        <v>0</v>
      </c>
      <c r="L781" s="121">
        <v>0</v>
      </c>
      <c r="M781" s="123">
        <v>0</v>
      </c>
      <c r="N781" s="113"/>
      <c r="O781" s="157" t="str">
        <f t="shared" si="105"/>
        <v xml:space="preserve">   </v>
      </c>
    </row>
    <row r="782" spans="1:15" s="19" customFormat="1" ht="60" x14ac:dyDescent="0.25">
      <c r="B782" s="55" t="s">
        <v>1572</v>
      </c>
      <c r="C782" s="273" t="s">
        <v>1575</v>
      </c>
      <c r="D782" s="227">
        <f>SUM(E782:L782)</f>
        <v>0</v>
      </c>
      <c r="E782" s="121">
        <v>0</v>
      </c>
      <c r="F782" s="121">
        <v>0</v>
      </c>
      <c r="G782" s="121">
        <v>0</v>
      </c>
      <c r="H782" s="121">
        <v>0</v>
      </c>
      <c r="I782" s="121">
        <v>0</v>
      </c>
      <c r="J782" s="121">
        <v>0</v>
      </c>
      <c r="K782" s="121">
        <v>0</v>
      </c>
      <c r="L782" s="121">
        <v>0</v>
      </c>
      <c r="M782" s="123">
        <v>0</v>
      </c>
      <c r="N782" s="238"/>
      <c r="O782" s="239" t="str">
        <f>IF(((D782=0)),"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3" spans="1:15" s="19" customFormat="1" x14ac:dyDescent="0.25">
      <c r="B783" s="55" t="s">
        <v>1571</v>
      </c>
      <c r="C783" s="87" t="s">
        <v>30</v>
      </c>
      <c r="D783" s="2">
        <f t="shared" si="100"/>
        <v>0</v>
      </c>
      <c r="E783" s="121">
        <v>0</v>
      </c>
      <c r="F783" s="121">
        <v>0</v>
      </c>
      <c r="G783" s="121">
        <v>0</v>
      </c>
      <c r="H783" s="121">
        <v>0</v>
      </c>
      <c r="I783" s="121">
        <v>0</v>
      </c>
      <c r="J783" s="121">
        <v>0</v>
      </c>
      <c r="K783" s="121">
        <v>0</v>
      </c>
      <c r="L783" s="121">
        <v>0</v>
      </c>
      <c r="M783" s="123">
        <v>0</v>
      </c>
      <c r="N783" s="113"/>
      <c r="O783" s="157" t="str">
        <f t="shared" si="105"/>
        <v xml:space="preserve">   </v>
      </c>
    </row>
    <row r="784" spans="1:15" ht="30" x14ac:dyDescent="0.25">
      <c r="B784" s="47" t="s">
        <v>1100</v>
      </c>
      <c r="C784" s="76" t="s">
        <v>762</v>
      </c>
      <c r="D784" s="2">
        <f t="shared" si="100"/>
        <v>1</v>
      </c>
      <c r="E784" s="124">
        <f t="shared" ref="E784:M784" si="106">SUM(E785:E794)</f>
        <v>1</v>
      </c>
      <c r="F784" s="124">
        <f t="shared" si="106"/>
        <v>0</v>
      </c>
      <c r="G784" s="124">
        <f t="shared" si="106"/>
        <v>0</v>
      </c>
      <c r="H784" s="124">
        <f t="shared" si="106"/>
        <v>0</v>
      </c>
      <c r="I784" s="124">
        <f t="shared" si="106"/>
        <v>0</v>
      </c>
      <c r="J784" s="124">
        <f t="shared" si="106"/>
        <v>0</v>
      </c>
      <c r="K784" s="124">
        <f t="shared" si="106"/>
        <v>0</v>
      </c>
      <c r="L784" s="124">
        <f t="shared" si="106"/>
        <v>0</v>
      </c>
      <c r="M784" s="124">
        <f t="shared" si="106"/>
        <v>0</v>
      </c>
      <c r="N784" s="113"/>
      <c r="O784" s="113"/>
    </row>
    <row r="785" spans="2:15" x14ac:dyDescent="0.25">
      <c r="B785" s="47" t="s">
        <v>1101</v>
      </c>
      <c r="C785" s="13" t="s">
        <v>203</v>
      </c>
      <c r="D785" s="2">
        <f t="shared" si="100"/>
        <v>1</v>
      </c>
      <c r="E785" s="125">
        <v>1</v>
      </c>
      <c r="F785" s="125">
        <v>0</v>
      </c>
      <c r="G785" s="125">
        <v>0</v>
      </c>
      <c r="H785" s="125">
        <v>0</v>
      </c>
      <c r="I785" s="125">
        <v>0</v>
      </c>
      <c r="J785" s="125">
        <v>0</v>
      </c>
      <c r="K785" s="125">
        <v>0</v>
      </c>
      <c r="L785" s="125">
        <v>0</v>
      </c>
      <c r="M785" s="125">
        <v>0</v>
      </c>
      <c r="N785" s="113"/>
      <c r="O785" s="113"/>
    </row>
    <row r="786" spans="2:15" x14ac:dyDescent="0.25">
      <c r="B786" s="47" t="s">
        <v>1102</v>
      </c>
      <c r="C786" s="13" t="s">
        <v>204</v>
      </c>
      <c r="D786" s="2">
        <f t="shared" si="100"/>
        <v>0</v>
      </c>
      <c r="E786" s="125">
        <v>0</v>
      </c>
      <c r="F786" s="125">
        <v>0</v>
      </c>
      <c r="G786" s="125">
        <v>0</v>
      </c>
      <c r="H786" s="125">
        <v>0</v>
      </c>
      <c r="I786" s="125">
        <v>0</v>
      </c>
      <c r="J786" s="125">
        <v>0</v>
      </c>
      <c r="K786" s="125">
        <v>0</v>
      </c>
      <c r="L786" s="125">
        <v>0</v>
      </c>
      <c r="M786" s="125">
        <v>0</v>
      </c>
      <c r="N786" s="113"/>
      <c r="O786" s="113"/>
    </row>
    <row r="787" spans="2:15" x14ac:dyDescent="0.25">
      <c r="B787" s="55" t="s">
        <v>1583</v>
      </c>
      <c r="C787" s="87" t="s">
        <v>205</v>
      </c>
      <c r="D787" s="2">
        <f t="shared" si="100"/>
        <v>0</v>
      </c>
      <c r="E787" s="121">
        <v>0</v>
      </c>
      <c r="F787" s="121">
        <v>0</v>
      </c>
      <c r="G787" s="121">
        <v>0</v>
      </c>
      <c r="H787" s="121">
        <v>0</v>
      </c>
      <c r="I787" s="121">
        <v>0</v>
      </c>
      <c r="J787" s="121">
        <v>0</v>
      </c>
      <c r="K787" s="121">
        <v>0</v>
      </c>
      <c r="L787" s="121">
        <v>0</v>
      </c>
      <c r="M787" s="123">
        <v>0</v>
      </c>
      <c r="N787" s="113"/>
      <c r="O787" s="157" t="str">
        <f t="shared" ref="O787:O794" si="107">IF(((D787=0)),"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8" spans="2:15" ht="30" x14ac:dyDescent="0.25">
      <c r="B788" s="55" t="s">
        <v>1584</v>
      </c>
      <c r="C788" s="87" t="s">
        <v>206</v>
      </c>
      <c r="D788" s="2">
        <f t="shared" si="100"/>
        <v>0</v>
      </c>
      <c r="E788" s="121">
        <v>0</v>
      </c>
      <c r="F788" s="121">
        <v>0</v>
      </c>
      <c r="G788" s="121">
        <v>0</v>
      </c>
      <c r="H788" s="121">
        <v>0</v>
      </c>
      <c r="I788" s="121">
        <v>0</v>
      </c>
      <c r="J788" s="121">
        <v>0</v>
      </c>
      <c r="K788" s="121">
        <v>0</v>
      </c>
      <c r="L788" s="121">
        <v>0</v>
      </c>
      <c r="M788" s="123">
        <v>0</v>
      </c>
      <c r="N788" s="113"/>
      <c r="O788" s="157" t="str">
        <f t="shared" si="107"/>
        <v xml:space="preserve">   </v>
      </c>
    </row>
    <row r="789" spans="2:15" ht="30" x14ac:dyDescent="0.25">
      <c r="B789" s="55" t="s">
        <v>1585</v>
      </c>
      <c r="C789" s="87" t="s">
        <v>207</v>
      </c>
      <c r="D789" s="2">
        <f t="shared" si="100"/>
        <v>0</v>
      </c>
      <c r="E789" s="121">
        <v>0</v>
      </c>
      <c r="F789" s="121">
        <v>0</v>
      </c>
      <c r="G789" s="121">
        <v>0</v>
      </c>
      <c r="H789" s="121">
        <v>0</v>
      </c>
      <c r="I789" s="121">
        <v>0</v>
      </c>
      <c r="J789" s="121">
        <v>0</v>
      </c>
      <c r="K789" s="121">
        <v>0</v>
      </c>
      <c r="L789" s="121">
        <v>0</v>
      </c>
      <c r="M789" s="123">
        <v>0</v>
      </c>
      <c r="N789" s="113"/>
      <c r="O789" s="157" t="str">
        <f t="shared" si="107"/>
        <v xml:space="preserve">   </v>
      </c>
    </row>
    <row r="790" spans="2:15" ht="30" x14ac:dyDescent="0.25">
      <c r="B790" s="55" t="s">
        <v>1586</v>
      </c>
      <c r="C790" s="87" t="s">
        <v>208</v>
      </c>
      <c r="D790" s="2">
        <f t="shared" si="100"/>
        <v>0</v>
      </c>
      <c r="E790" s="121">
        <v>0</v>
      </c>
      <c r="F790" s="121">
        <v>0</v>
      </c>
      <c r="G790" s="121">
        <v>0</v>
      </c>
      <c r="H790" s="121">
        <v>0</v>
      </c>
      <c r="I790" s="121">
        <v>0</v>
      </c>
      <c r="J790" s="121">
        <v>0</v>
      </c>
      <c r="K790" s="121">
        <v>0</v>
      </c>
      <c r="L790" s="121">
        <v>0</v>
      </c>
      <c r="M790" s="123">
        <v>0</v>
      </c>
      <c r="N790" s="113"/>
      <c r="O790" s="157" t="str">
        <f t="shared" si="107"/>
        <v xml:space="preserve">   </v>
      </c>
    </row>
    <row r="791" spans="2:15" s="44" customFormat="1" ht="45" x14ac:dyDescent="0.25">
      <c r="B791" s="55" t="s">
        <v>1587</v>
      </c>
      <c r="C791" s="87" t="s">
        <v>301</v>
      </c>
      <c r="D791" s="2">
        <f t="shared" si="100"/>
        <v>0</v>
      </c>
      <c r="E791" s="121">
        <v>0</v>
      </c>
      <c r="F791" s="121">
        <v>0</v>
      </c>
      <c r="G791" s="121">
        <v>0</v>
      </c>
      <c r="H791" s="121">
        <v>0</v>
      </c>
      <c r="I791" s="121">
        <v>0</v>
      </c>
      <c r="J791" s="121">
        <v>0</v>
      </c>
      <c r="K791" s="121">
        <v>0</v>
      </c>
      <c r="L791" s="121">
        <v>0</v>
      </c>
      <c r="M791" s="123">
        <v>0</v>
      </c>
      <c r="N791" s="113"/>
      <c r="O791" s="157" t="str">
        <f t="shared" si="107"/>
        <v xml:space="preserve">   </v>
      </c>
    </row>
    <row r="792" spans="2:15" ht="30" x14ac:dyDescent="0.25">
      <c r="B792" s="55" t="s">
        <v>1588</v>
      </c>
      <c r="C792" s="87" t="s">
        <v>201</v>
      </c>
      <c r="D792" s="2">
        <f t="shared" si="100"/>
        <v>0</v>
      </c>
      <c r="E792" s="121">
        <v>0</v>
      </c>
      <c r="F792" s="121">
        <v>0</v>
      </c>
      <c r="G792" s="121">
        <v>0</v>
      </c>
      <c r="H792" s="121">
        <v>0</v>
      </c>
      <c r="I792" s="121">
        <v>0</v>
      </c>
      <c r="J792" s="121">
        <v>0</v>
      </c>
      <c r="K792" s="121">
        <v>0</v>
      </c>
      <c r="L792" s="121">
        <v>0</v>
      </c>
      <c r="M792" s="123">
        <v>0</v>
      </c>
      <c r="N792" s="113"/>
      <c r="O792" s="157" t="str">
        <f t="shared" si="107"/>
        <v xml:space="preserve">   </v>
      </c>
    </row>
    <row r="793" spans="2:15" s="230" customFormat="1" ht="60" x14ac:dyDescent="0.25">
      <c r="B793" s="55" t="s">
        <v>1589</v>
      </c>
      <c r="C793" s="273" t="s">
        <v>1575</v>
      </c>
      <c r="D793" s="227">
        <f>SUM(E793:L793)</f>
        <v>0</v>
      </c>
      <c r="E793" s="121">
        <v>0</v>
      </c>
      <c r="F793" s="121">
        <v>0</v>
      </c>
      <c r="G793" s="121">
        <v>0</v>
      </c>
      <c r="H793" s="121">
        <v>0</v>
      </c>
      <c r="I793" s="121">
        <v>0</v>
      </c>
      <c r="J793" s="121">
        <v>0</v>
      </c>
      <c r="K793" s="121">
        <v>0</v>
      </c>
      <c r="L793" s="121">
        <v>0</v>
      </c>
      <c r="M793" s="123">
        <v>0</v>
      </c>
      <c r="N793" s="238"/>
      <c r="O793" s="239" t="str">
        <f>IF(((D793=0)),"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4" spans="2:15" x14ac:dyDescent="0.25">
      <c r="B794" s="55" t="s">
        <v>1590</v>
      </c>
      <c r="C794" s="87" t="s">
        <v>30</v>
      </c>
      <c r="D794" s="2">
        <f t="shared" si="100"/>
        <v>0</v>
      </c>
      <c r="E794" s="121">
        <v>0</v>
      </c>
      <c r="F794" s="121">
        <v>0</v>
      </c>
      <c r="G794" s="121">
        <v>0</v>
      </c>
      <c r="H794" s="121">
        <v>0</v>
      </c>
      <c r="I794" s="121">
        <v>0</v>
      </c>
      <c r="J794" s="121">
        <v>0</v>
      </c>
      <c r="K794" s="121">
        <v>0</v>
      </c>
      <c r="L794" s="121">
        <v>0</v>
      </c>
      <c r="M794" s="123">
        <v>0</v>
      </c>
      <c r="N794" s="113"/>
      <c r="O794" s="157" t="str">
        <f t="shared" si="107"/>
        <v xml:space="preserve">   </v>
      </c>
    </row>
    <row r="795" spans="2:15" ht="45" x14ac:dyDescent="0.25">
      <c r="B795" s="47" t="s">
        <v>1103</v>
      </c>
      <c r="C795" s="76" t="s">
        <v>777</v>
      </c>
      <c r="D795" s="227">
        <f t="shared" ref="D795:D814" si="108">SUM(E795:L795)</f>
        <v>0</v>
      </c>
      <c r="E795" s="124">
        <f t="shared" ref="E795:K795" si="109">SUM(E796:E802)</f>
        <v>0</v>
      </c>
      <c r="F795" s="124">
        <f t="shared" si="109"/>
        <v>0</v>
      </c>
      <c r="G795" s="124">
        <f t="shared" si="109"/>
        <v>0</v>
      </c>
      <c r="H795" s="124">
        <f t="shared" si="109"/>
        <v>0</v>
      </c>
      <c r="I795" s="124">
        <f t="shared" si="109"/>
        <v>0</v>
      </c>
      <c r="J795" s="124">
        <f t="shared" si="109"/>
        <v>0</v>
      </c>
      <c r="K795" s="124">
        <f t="shared" si="109"/>
        <v>0</v>
      </c>
      <c r="L795" s="124">
        <f>SUM(L796:L802)</f>
        <v>0</v>
      </c>
      <c r="M795" s="124">
        <f>SUM(M796:M802)</f>
        <v>0</v>
      </c>
      <c r="N795" s="113"/>
      <c r="O795" s="113"/>
    </row>
    <row r="796" spans="2:15" ht="45" x14ac:dyDescent="0.25">
      <c r="B796" s="30" t="s">
        <v>1104</v>
      </c>
      <c r="C796" s="13" t="s">
        <v>209</v>
      </c>
      <c r="D796" s="2">
        <f t="shared" si="108"/>
        <v>0</v>
      </c>
      <c r="E796" s="125">
        <v>0</v>
      </c>
      <c r="F796" s="125">
        <v>0</v>
      </c>
      <c r="G796" s="125">
        <v>0</v>
      </c>
      <c r="H796" s="125">
        <v>0</v>
      </c>
      <c r="I796" s="125">
        <v>0</v>
      </c>
      <c r="J796" s="125">
        <v>0</v>
      </c>
      <c r="K796" s="125">
        <v>0</v>
      </c>
      <c r="L796" s="125">
        <v>0</v>
      </c>
      <c r="M796" s="125">
        <v>0</v>
      </c>
      <c r="N796" s="113"/>
      <c r="O796" s="113"/>
    </row>
    <row r="797" spans="2:15" x14ac:dyDescent="0.25">
      <c r="B797" s="30" t="s">
        <v>1105</v>
      </c>
      <c r="C797" s="13" t="s">
        <v>210</v>
      </c>
      <c r="D797" s="2">
        <f t="shared" si="108"/>
        <v>0</v>
      </c>
      <c r="E797" s="125">
        <v>0</v>
      </c>
      <c r="F797" s="125">
        <v>0</v>
      </c>
      <c r="G797" s="125">
        <v>0</v>
      </c>
      <c r="H797" s="125">
        <v>0</v>
      </c>
      <c r="I797" s="125">
        <v>0</v>
      </c>
      <c r="J797" s="125">
        <v>0</v>
      </c>
      <c r="K797" s="125">
        <v>0</v>
      </c>
      <c r="L797" s="125">
        <v>0</v>
      </c>
      <c r="M797" s="125">
        <v>0</v>
      </c>
      <c r="N797" s="113"/>
      <c r="O797" s="113"/>
    </row>
    <row r="798" spans="2:15" ht="30" x14ac:dyDescent="0.25">
      <c r="B798" s="55" t="s">
        <v>1591</v>
      </c>
      <c r="C798" s="67" t="s">
        <v>211</v>
      </c>
      <c r="D798" s="2">
        <f t="shared" si="108"/>
        <v>0</v>
      </c>
      <c r="E798" s="121">
        <v>0</v>
      </c>
      <c r="F798" s="121">
        <v>0</v>
      </c>
      <c r="G798" s="121">
        <v>0</v>
      </c>
      <c r="H798" s="121">
        <v>0</v>
      </c>
      <c r="I798" s="121">
        <v>0</v>
      </c>
      <c r="J798" s="121">
        <v>0</v>
      </c>
      <c r="K798" s="121">
        <v>0</v>
      </c>
      <c r="L798" s="121">
        <v>0</v>
      </c>
      <c r="M798" s="125">
        <v>0</v>
      </c>
      <c r="N798" s="113"/>
      <c r="O798" s="157" t="str">
        <f>IF(((D798=0)),"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9" spans="2:15" x14ac:dyDescent="0.25">
      <c r="B799" s="55" t="s">
        <v>1592</v>
      </c>
      <c r="C799" s="67" t="s">
        <v>212</v>
      </c>
      <c r="D799" s="2">
        <f t="shared" si="108"/>
        <v>0</v>
      </c>
      <c r="E799" s="121">
        <v>0</v>
      </c>
      <c r="F799" s="121">
        <v>0</v>
      </c>
      <c r="G799" s="121">
        <v>0</v>
      </c>
      <c r="H799" s="121">
        <v>0</v>
      </c>
      <c r="I799" s="121">
        <v>0</v>
      </c>
      <c r="J799" s="121">
        <v>0</v>
      </c>
      <c r="K799" s="121">
        <v>0</v>
      </c>
      <c r="L799" s="121">
        <v>0</v>
      </c>
      <c r="M799" s="125">
        <v>0</v>
      </c>
      <c r="N799" s="113"/>
      <c r="O799" s="157" t="str">
        <f>IF(((D799=0)),"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0" spans="2:15" ht="30" x14ac:dyDescent="0.25">
      <c r="B800" s="55" t="s">
        <v>1593</v>
      </c>
      <c r="C800" s="67" t="s">
        <v>201</v>
      </c>
      <c r="D800" s="2">
        <f t="shared" si="108"/>
        <v>0</v>
      </c>
      <c r="E800" s="121">
        <v>0</v>
      </c>
      <c r="F800" s="121">
        <v>0</v>
      </c>
      <c r="G800" s="121">
        <v>0</v>
      </c>
      <c r="H800" s="121">
        <v>0</v>
      </c>
      <c r="I800" s="121">
        <v>0</v>
      </c>
      <c r="J800" s="121">
        <v>0</v>
      </c>
      <c r="K800" s="121">
        <v>0</v>
      </c>
      <c r="L800" s="121">
        <v>0</v>
      </c>
      <c r="M800" s="125">
        <v>0</v>
      </c>
      <c r="N800" s="113"/>
      <c r="O800" s="157" t="str">
        <f>IF(((D800=0)),"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1" spans="2:15" s="230" customFormat="1" ht="60" x14ac:dyDescent="0.25">
      <c r="B801" s="55" t="s">
        <v>1594</v>
      </c>
      <c r="C801" s="273" t="s">
        <v>1575</v>
      </c>
      <c r="D801" s="227">
        <f t="shared" si="108"/>
        <v>0</v>
      </c>
      <c r="E801" s="121">
        <v>0</v>
      </c>
      <c r="F801" s="121">
        <v>0</v>
      </c>
      <c r="G801" s="121">
        <v>0</v>
      </c>
      <c r="H801" s="121">
        <v>0</v>
      </c>
      <c r="I801" s="121">
        <v>0</v>
      </c>
      <c r="J801" s="121">
        <v>0</v>
      </c>
      <c r="K801" s="121">
        <v>0</v>
      </c>
      <c r="L801" s="121">
        <v>0</v>
      </c>
      <c r="M801" s="125">
        <v>0</v>
      </c>
      <c r="N801" s="238"/>
      <c r="O801" s="239" t="str">
        <f>IF(((D801=0)),"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2" spans="2:15" x14ac:dyDescent="0.25">
      <c r="B802" s="55" t="s">
        <v>1595</v>
      </c>
      <c r="C802" s="67" t="s">
        <v>202</v>
      </c>
      <c r="D802" s="2">
        <f t="shared" si="108"/>
        <v>0</v>
      </c>
      <c r="E802" s="121">
        <v>0</v>
      </c>
      <c r="F802" s="121">
        <v>0</v>
      </c>
      <c r="G802" s="121">
        <v>0</v>
      </c>
      <c r="H802" s="121">
        <v>0</v>
      </c>
      <c r="I802" s="121">
        <v>0</v>
      </c>
      <c r="J802" s="121">
        <v>0</v>
      </c>
      <c r="K802" s="121">
        <v>0</v>
      </c>
      <c r="L802" s="121">
        <v>0</v>
      </c>
      <c r="M802" s="125">
        <v>0</v>
      </c>
      <c r="N802" s="113"/>
      <c r="O802" s="157" t="str">
        <f>IF(((D802=0)),"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3" spans="2:15" ht="45" x14ac:dyDescent="0.25">
      <c r="B803" s="47" t="s">
        <v>1106</v>
      </c>
      <c r="C803" s="76" t="s">
        <v>763</v>
      </c>
      <c r="D803" s="2">
        <f t="shared" si="108"/>
        <v>0</v>
      </c>
      <c r="E803" s="124">
        <f t="shared" ref="E803:L803" si="110">SUM(E804:E810)</f>
        <v>0</v>
      </c>
      <c r="F803" s="124">
        <f t="shared" si="110"/>
        <v>0</v>
      </c>
      <c r="G803" s="124">
        <f t="shared" si="110"/>
        <v>0</v>
      </c>
      <c r="H803" s="124">
        <f t="shared" si="110"/>
        <v>0</v>
      </c>
      <c r="I803" s="124">
        <f t="shared" si="110"/>
        <v>0</v>
      </c>
      <c r="J803" s="124">
        <f t="shared" si="110"/>
        <v>0</v>
      </c>
      <c r="K803" s="124">
        <f t="shared" si="110"/>
        <v>0</v>
      </c>
      <c r="L803" s="124">
        <f t="shared" si="110"/>
        <v>0</v>
      </c>
      <c r="M803" s="124">
        <f>SUM(M804:M810)</f>
        <v>0</v>
      </c>
      <c r="N803" s="113"/>
      <c r="O803" s="113"/>
    </row>
    <row r="804" spans="2:15" ht="45" x14ac:dyDescent="0.25">
      <c r="B804" s="30" t="s">
        <v>1107</v>
      </c>
      <c r="C804" s="13" t="s">
        <v>209</v>
      </c>
      <c r="D804" s="2">
        <f t="shared" si="108"/>
        <v>0</v>
      </c>
      <c r="E804" s="125">
        <v>0</v>
      </c>
      <c r="F804" s="125">
        <v>0</v>
      </c>
      <c r="G804" s="125">
        <v>0</v>
      </c>
      <c r="H804" s="125">
        <v>0</v>
      </c>
      <c r="I804" s="125">
        <v>0</v>
      </c>
      <c r="J804" s="125">
        <v>0</v>
      </c>
      <c r="K804" s="125">
        <v>0</v>
      </c>
      <c r="L804" s="125">
        <v>0</v>
      </c>
      <c r="M804" s="125">
        <v>0</v>
      </c>
      <c r="N804" s="113"/>
      <c r="O804" s="113"/>
    </row>
    <row r="805" spans="2:15" x14ac:dyDescent="0.25">
      <c r="B805" s="30" t="s">
        <v>1108</v>
      </c>
      <c r="C805" s="13" t="s">
        <v>210</v>
      </c>
      <c r="D805" s="2">
        <f t="shared" si="108"/>
        <v>0</v>
      </c>
      <c r="E805" s="125">
        <v>0</v>
      </c>
      <c r="F805" s="125">
        <v>0</v>
      </c>
      <c r="G805" s="125">
        <v>0</v>
      </c>
      <c r="H805" s="125">
        <v>0</v>
      </c>
      <c r="I805" s="125">
        <v>0</v>
      </c>
      <c r="J805" s="125">
        <v>0</v>
      </c>
      <c r="K805" s="125">
        <v>0</v>
      </c>
      <c r="L805" s="125">
        <v>0</v>
      </c>
      <c r="M805" s="125">
        <v>0</v>
      </c>
      <c r="N805" s="113"/>
      <c r="O805" s="113"/>
    </row>
    <row r="806" spans="2:15" ht="30" x14ac:dyDescent="0.25">
      <c r="B806" s="55" t="s">
        <v>1109</v>
      </c>
      <c r="C806" s="67" t="s">
        <v>211</v>
      </c>
      <c r="D806" s="2">
        <f t="shared" si="108"/>
        <v>0</v>
      </c>
      <c r="E806" s="121">
        <v>0</v>
      </c>
      <c r="F806" s="121">
        <v>0</v>
      </c>
      <c r="G806" s="121">
        <v>0</v>
      </c>
      <c r="H806" s="121">
        <v>0</v>
      </c>
      <c r="I806" s="121">
        <v>0</v>
      </c>
      <c r="J806" s="121">
        <v>0</v>
      </c>
      <c r="K806" s="121">
        <v>0</v>
      </c>
      <c r="L806" s="121">
        <v>0</v>
      </c>
      <c r="M806" s="125">
        <v>0</v>
      </c>
      <c r="N806" s="113"/>
      <c r="O806" s="157" t="str">
        <f>IF(((D806=0)),"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7" spans="2:15" x14ac:dyDescent="0.25">
      <c r="B807" s="55" t="s">
        <v>1110</v>
      </c>
      <c r="C807" s="67" t="s">
        <v>212</v>
      </c>
      <c r="D807" s="2">
        <f t="shared" si="108"/>
        <v>0</v>
      </c>
      <c r="E807" s="121">
        <v>0</v>
      </c>
      <c r="F807" s="121">
        <v>0</v>
      </c>
      <c r="G807" s="121">
        <v>0</v>
      </c>
      <c r="H807" s="121">
        <v>0</v>
      </c>
      <c r="I807" s="121">
        <v>0</v>
      </c>
      <c r="J807" s="121">
        <v>0</v>
      </c>
      <c r="K807" s="121">
        <v>0</v>
      </c>
      <c r="L807" s="121">
        <v>0</v>
      </c>
      <c r="M807" s="125">
        <v>0</v>
      </c>
      <c r="N807" s="113"/>
      <c r="O807" s="157" t="str">
        <f>IF(((D807=0)),"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8" spans="2:15" ht="30" x14ac:dyDescent="0.25">
      <c r="B808" s="55" t="s">
        <v>1111</v>
      </c>
      <c r="C808" s="67" t="s">
        <v>201</v>
      </c>
      <c r="D808" s="2">
        <f t="shared" si="108"/>
        <v>0</v>
      </c>
      <c r="E808" s="121">
        <v>0</v>
      </c>
      <c r="F808" s="121">
        <v>0</v>
      </c>
      <c r="G808" s="121">
        <v>0</v>
      </c>
      <c r="H808" s="121">
        <v>0</v>
      </c>
      <c r="I808" s="121">
        <v>0</v>
      </c>
      <c r="J808" s="121">
        <v>0</v>
      </c>
      <c r="K808" s="121">
        <v>0</v>
      </c>
      <c r="L808" s="121">
        <v>0</v>
      </c>
      <c r="M808" s="125">
        <v>0</v>
      </c>
      <c r="N808" s="113"/>
      <c r="O808" s="157" t="str">
        <f>IF(((D808=0)),"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9" spans="2:15" s="230" customFormat="1" ht="60" x14ac:dyDescent="0.25">
      <c r="B809" s="55" t="s">
        <v>1112</v>
      </c>
      <c r="C809" s="273" t="s">
        <v>1575</v>
      </c>
      <c r="D809" s="227">
        <f t="shared" si="108"/>
        <v>0</v>
      </c>
      <c r="E809" s="121">
        <v>0</v>
      </c>
      <c r="F809" s="121">
        <v>0</v>
      </c>
      <c r="G809" s="121">
        <v>0</v>
      </c>
      <c r="H809" s="121">
        <v>0</v>
      </c>
      <c r="I809" s="121">
        <v>0</v>
      </c>
      <c r="J809" s="121">
        <v>0</v>
      </c>
      <c r="K809" s="121">
        <v>0</v>
      </c>
      <c r="L809" s="121">
        <v>0</v>
      </c>
      <c r="M809" s="125">
        <v>0</v>
      </c>
      <c r="N809" s="238"/>
      <c r="O809" s="239" t="str">
        <f>IF(((D809=0)),"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10" spans="2:15" x14ac:dyDescent="0.25">
      <c r="B810" s="55" t="s">
        <v>1581</v>
      </c>
      <c r="C810" s="67" t="s">
        <v>202</v>
      </c>
      <c r="D810" s="2">
        <f t="shared" si="108"/>
        <v>0</v>
      </c>
      <c r="E810" s="121">
        <v>0</v>
      </c>
      <c r="F810" s="121">
        <v>0</v>
      </c>
      <c r="G810" s="121">
        <v>0</v>
      </c>
      <c r="H810" s="121">
        <v>0</v>
      </c>
      <c r="I810" s="121">
        <v>0</v>
      </c>
      <c r="J810" s="121">
        <v>0</v>
      </c>
      <c r="K810" s="121">
        <v>0</v>
      </c>
      <c r="L810" s="121">
        <v>0</v>
      </c>
      <c r="M810" s="125">
        <v>0</v>
      </c>
      <c r="N810" s="113"/>
      <c r="O810" s="157" t="str">
        <f>IF(((D810=0)),"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11" spans="2:15" ht="60" x14ac:dyDescent="0.25">
      <c r="B811" s="47" t="s">
        <v>1178</v>
      </c>
      <c r="C811" s="76" t="s">
        <v>778</v>
      </c>
      <c r="D811" s="2">
        <f t="shared" si="108"/>
        <v>0</v>
      </c>
      <c r="E811" s="124">
        <f>SUM(E812:E814)</f>
        <v>0</v>
      </c>
      <c r="F811" s="124">
        <f t="shared" ref="F811:M811" si="111">SUM(F812:F814)</f>
        <v>0</v>
      </c>
      <c r="G811" s="124">
        <f t="shared" si="111"/>
        <v>0</v>
      </c>
      <c r="H811" s="124">
        <f t="shared" si="111"/>
        <v>0</v>
      </c>
      <c r="I811" s="124">
        <f t="shared" si="111"/>
        <v>0</v>
      </c>
      <c r="J811" s="124">
        <f t="shared" si="111"/>
        <v>0</v>
      </c>
      <c r="K811" s="124">
        <f t="shared" si="111"/>
        <v>0</v>
      </c>
      <c r="L811" s="124">
        <f t="shared" si="111"/>
        <v>0</v>
      </c>
      <c r="M811" s="124">
        <f t="shared" si="111"/>
        <v>0</v>
      </c>
      <c r="N811" s="113"/>
      <c r="O811" s="113"/>
    </row>
    <row r="812" spans="2:15" ht="30" x14ac:dyDescent="0.25">
      <c r="B812" s="55" t="s">
        <v>1113</v>
      </c>
      <c r="C812" s="67" t="s">
        <v>213</v>
      </c>
      <c r="D812" s="2">
        <f t="shared" si="108"/>
        <v>0</v>
      </c>
      <c r="E812" s="121">
        <v>0</v>
      </c>
      <c r="F812" s="121">
        <v>0</v>
      </c>
      <c r="G812" s="121">
        <v>0</v>
      </c>
      <c r="H812" s="121">
        <v>0</v>
      </c>
      <c r="I812" s="121">
        <v>0</v>
      </c>
      <c r="J812" s="121">
        <v>0</v>
      </c>
      <c r="K812" s="121">
        <v>0</v>
      </c>
      <c r="L812" s="121">
        <v>0</v>
      </c>
      <c r="M812" s="125">
        <v>0</v>
      </c>
      <c r="N812" s="113"/>
      <c r="O812" s="239" t="str">
        <f>IF(((D812=0)),"   ","Нужно заполнить пункт 55 текстовой части - о случаях пересмотра соответствующих решений в судебном порядке")</f>
        <v xml:space="preserve">   </v>
      </c>
    </row>
    <row r="813" spans="2:15" ht="45" x14ac:dyDescent="0.25">
      <c r="B813" s="55" t="s">
        <v>1114</v>
      </c>
      <c r="C813" s="67" t="s">
        <v>214</v>
      </c>
      <c r="D813" s="2">
        <f t="shared" si="108"/>
        <v>0</v>
      </c>
      <c r="E813" s="121">
        <v>0</v>
      </c>
      <c r="F813" s="121">
        <v>0</v>
      </c>
      <c r="G813" s="121">
        <v>0</v>
      </c>
      <c r="H813" s="121">
        <v>0</v>
      </c>
      <c r="I813" s="121">
        <v>0</v>
      </c>
      <c r="J813" s="121">
        <v>0</v>
      </c>
      <c r="K813" s="121">
        <v>0</v>
      </c>
      <c r="L813" s="121">
        <v>0</v>
      </c>
      <c r="M813" s="125">
        <v>0</v>
      </c>
      <c r="N813" s="113"/>
      <c r="O813" s="239" t="str">
        <f>IF(((D813=0)),"   ","Нужно заполнить пункт 55 текстовой части - о случаях пересмотра соответствующих решений в судебном порядке")</f>
        <v xml:space="preserve">   </v>
      </c>
    </row>
    <row r="814" spans="2:15" ht="45" x14ac:dyDescent="0.25">
      <c r="B814" s="55" t="s">
        <v>1115</v>
      </c>
      <c r="C814" s="67" t="s">
        <v>215</v>
      </c>
      <c r="D814" s="2">
        <f t="shared" si="108"/>
        <v>0</v>
      </c>
      <c r="E814" s="121">
        <v>0</v>
      </c>
      <c r="F814" s="121">
        <v>0</v>
      </c>
      <c r="G814" s="121">
        <v>0</v>
      </c>
      <c r="H814" s="121">
        <v>0</v>
      </c>
      <c r="I814" s="121">
        <v>0</v>
      </c>
      <c r="J814" s="121">
        <v>0</v>
      </c>
      <c r="K814" s="121">
        <v>0</v>
      </c>
      <c r="L814" s="121">
        <v>0</v>
      </c>
      <c r="M814" s="125">
        <v>0</v>
      </c>
      <c r="N814" s="113"/>
      <c r="O814" s="239" t="str">
        <f>IF(((D814=0)),"   ","Нужно заполнить пункт 55 текстовой части - о случаях пересмотра соответствующих решений в судебном порядке")</f>
        <v xml:space="preserve">   </v>
      </c>
    </row>
    <row r="815" spans="2:15" ht="45" x14ac:dyDescent="0.25">
      <c r="B815" s="47" t="s">
        <v>1179</v>
      </c>
      <c r="C815" s="76" t="s">
        <v>779</v>
      </c>
      <c r="D815" s="170"/>
      <c r="E815" s="171"/>
      <c r="F815" s="171"/>
      <c r="G815" s="171"/>
      <c r="H815" s="171"/>
      <c r="I815" s="171"/>
      <c r="J815" s="171"/>
      <c r="K815" s="171"/>
      <c r="L815" s="171"/>
      <c r="M815" s="171"/>
      <c r="N815" s="122"/>
      <c r="O815" s="71"/>
    </row>
    <row r="816" spans="2:15" x14ac:dyDescent="0.25">
      <c r="B816" s="55" t="s">
        <v>1596</v>
      </c>
      <c r="C816" s="67" t="s">
        <v>216</v>
      </c>
      <c r="D816" s="2">
        <f>SUM(E816:L816)</f>
        <v>0</v>
      </c>
      <c r="E816" s="121">
        <v>0</v>
      </c>
      <c r="F816" s="121">
        <v>0</v>
      </c>
      <c r="G816" s="121">
        <v>0</v>
      </c>
      <c r="H816" s="121">
        <v>0</v>
      </c>
      <c r="I816" s="121">
        <v>0</v>
      </c>
      <c r="J816" s="121">
        <v>0</v>
      </c>
      <c r="K816" s="121">
        <v>0</v>
      </c>
      <c r="L816" s="121">
        <v>0</v>
      </c>
      <c r="M816" s="125">
        <v>0</v>
      </c>
      <c r="N816" s="113"/>
      <c r="O816" s="239" t="str">
        <f>IF(((D816=0)),"   ","Нужно заполнить пункт 56 текстовой части - о случаях временного отстранения должностных лиц в соответствии с УПК")</f>
        <v xml:space="preserve">   </v>
      </c>
    </row>
    <row r="817" spans="2:15" x14ac:dyDescent="0.25">
      <c r="B817" s="55" t="s">
        <v>1597</v>
      </c>
      <c r="C817" s="67" t="s">
        <v>217</v>
      </c>
      <c r="D817" s="2">
        <f>SUM(E817:L817)</f>
        <v>0</v>
      </c>
      <c r="E817" s="121">
        <v>0</v>
      </c>
      <c r="F817" s="121">
        <v>0</v>
      </c>
      <c r="G817" s="121">
        <v>0</v>
      </c>
      <c r="H817" s="121">
        <v>0</v>
      </c>
      <c r="I817" s="121">
        <v>0</v>
      </c>
      <c r="J817" s="121">
        <v>0</v>
      </c>
      <c r="K817" s="121">
        <v>0</v>
      </c>
      <c r="L817" s="121">
        <v>0</v>
      </c>
      <c r="M817" s="125">
        <v>0</v>
      </c>
      <c r="N817" s="113"/>
      <c r="O817" s="239" t="str">
        <f>IF(((D817=0)),"   ","Нужно заполнить пункт 56 текстовой части - о случаях временного отстранения должностных лиц в соответствии с УПК")</f>
        <v xml:space="preserve">   </v>
      </c>
    </row>
    <row r="818" spans="2:15" ht="60" x14ac:dyDescent="0.25">
      <c r="B818" s="47" t="s">
        <v>1180</v>
      </c>
      <c r="C818" s="76" t="s">
        <v>764</v>
      </c>
      <c r="D818" s="170"/>
      <c r="E818" s="171"/>
      <c r="F818" s="171"/>
      <c r="G818" s="171"/>
      <c r="H818" s="171"/>
      <c r="I818" s="171"/>
      <c r="J818" s="171"/>
      <c r="K818" s="171"/>
      <c r="L818" s="171"/>
      <c r="M818" s="171"/>
      <c r="N818" s="122"/>
      <c r="O818" s="71"/>
    </row>
    <row r="819" spans="2:15" x14ac:dyDescent="0.25">
      <c r="B819" s="55" t="s">
        <v>1598</v>
      </c>
      <c r="C819" s="67" t="s">
        <v>216</v>
      </c>
      <c r="D819" s="2">
        <f>SUM(E819:L819)</f>
        <v>0</v>
      </c>
      <c r="E819" s="121">
        <v>0</v>
      </c>
      <c r="F819" s="121">
        <v>0</v>
      </c>
      <c r="G819" s="121">
        <v>0</v>
      </c>
      <c r="H819" s="121">
        <v>0</v>
      </c>
      <c r="I819" s="121">
        <v>0</v>
      </c>
      <c r="J819" s="121">
        <v>0</v>
      </c>
      <c r="K819" s="121">
        <v>0</v>
      </c>
      <c r="L819" s="121">
        <v>0</v>
      </c>
      <c r="M819" s="123">
        <v>0</v>
      </c>
      <c r="N819" s="113"/>
      <c r="O819" s="239" t="str">
        <f>IF(((D819=0)),"   ","Нужно заполнить пункт 56 текстовой части - о случаях временного отстранения должностных лиц в соответствии с УПК")</f>
        <v xml:space="preserve">   </v>
      </c>
    </row>
    <row r="820" spans="2:15" x14ac:dyDescent="0.25">
      <c r="B820" s="55" t="s">
        <v>1599</v>
      </c>
      <c r="C820" s="67" t="s">
        <v>217</v>
      </c>
      <c r="D820" s="2">
        <f>SUM(E820:L820)</f>
        <v>0</v>
      </c>
      <c r="E820" s="121">
        <v>0</v>
      </c>
      <c r="F820" s="121">
        <v>0</v>
      </c>
      <c r="G820" s="121">
        <v>0</v>
      </c>
      <c r="H820" s="121">
        <v>0</v>
      </c>
      <c r="I820" s="121">
        <v>0</v>
      </c>
      <c r="J820" s="121">
        <v>0</v>
      </c>
      <c r="K820" s="121">
        <v>0</v>
      </c>
      <c r="L820" s="121">
        <v>0</v>
      </c>
      <c r="M820" s="123">
        <v>0</v>
      </c>
      <c r="N820" s="113"/>
      <c r="O820" s="239" t="str">
        <f>IF(((D820=0)),"   ","Нужно заполнить пункт 56 текстовой части - о случаях временного отстранения должностных лиц в соответствии с УПК")</f>
        <v xml:space="preserve">   </v>
      </c>
    </row>
    <row r="821" spans="2:15" s="19" customFormat="1" x14ac:dyDescent="0.25">
      <c r="B821" s="24" t="s">
        <v>1116</v>
      </c>
      <c r="C821" s="6" t="s">
        <v>23</v>
      </c>
      <c r="D821" s="170"/>
      <c r="E821" s="171"/>
      <c r="F821" s="171"/>
      <c r="G821" s="171"/>
      <c r="H821" s="171"/>
      <c r="I821" s="171"/>
      <c r="J821" s="171"/>
      <c r="K821" s="171"/>
      <c r="L821" s="171"/>
      <c r="M821" s="171"/>
      <c r="N821" s="122"/>
      <c r="O821" s="71"/>
    </row>
    <row r="822" spans="2:15" ht="60" x14ac:dyDescent="0.25">
      <c r="B822" s="233" t="s">
        <v>1117</v>
      </c>
      <c r="C822" s="41" t="s">
        <v>268</v>
      </c>
      <c r="D822" s="2">
        <f t="shared" ref="D822:D834" si="112">SUM(E822:L822)</f>
        <v>12</v>
      </c>
      <c r="E822" s="125">
        <v>10</v>
      </c>
      <c r="F822" s="125">
        <v>0</v>
      </c>
      <c r="G822" s="125">
        <v>0</v>
      </c>
      <c r="H822" s="125">
        <v>0</v>
      </c>
      <c r="I822" s="125">
        <v>2</v>
      </c>
      <c r="J822" s="125">
        <v>0</v>
      </c>
      <c r="K822" s="125">
        <v>0</v>
      </c>
      <c r="L822" s="125">
        <v>0</v>
      </c>
      <c r="M822" s="125">
        <v>1</v>
      </c>
      <c r="N822" s="153" t="str">
        <f>IF((D822&lt;=D$11)*AND(E822&lt;=E$11)*AND(F822&lt;=F$11)*AND(G822&lt;=G$11)*AND(H822&lt;=H$11)*AND(I822&lt;=I$11)*AND(J822&lt;=J$11)*AND(K822&lt;=K$11)*AND(L822&lt;=L$11)*AND(M822&lt;=M$11),"Выполнено","ПРОВЕРИТЬ (таких муниципальных образований не может быть больше их общего числа)")</f>
        <v>Выполнено</v>
      </c>
      <c r="O822" s="113"/>
    </row>
    <row r="823" spans="2:15" x14ac:dyDescent="0.25">
      <c r="B823" s="25" t="s">
        <v>1118</v>
      </c>
      <c r="C823" s="13" t="s">
        <v>218</v>
      </c>
      <c r="D823" s="2">
        <f t="shared" si="112"/>
        <v>12</v>
      </c>
      <c r="E823" s="125">
        <v>10</v>
      </c>
      <c r="F823" s="125">
        <v>0</v>
      </c>
      <c r="G823" s="125">
        <v>0</v>
      </c>
      <c r="H823" s="125">
        <v>0</v>
      </c>
      <c r="I823" s="125">
        <v>2</v>
      </c>
      <c r="J823" s="125">
        <v>0</v>
      </c>
      <c r="K823" s="125">
        <v>0</v>
      </c>
      <c r="L823" s="125">
        <v>0</v>
      </c>
      <c r="M823" s="125">
        <v>1</v>
      </c>
      <c r="N823" s="153" t="str">
        <f>IF((D823&lt;=D822)*AND(E823&lt;=E822)*AND(F823&lt;=F822)*AND(G823&lt;=G822)*AND(H823&lt;=H822)*AND(I823&lt;=I822)*AND(J823&lt;=J822)*AND(K823&lt;=K822)*AND(L823&lt;=L822)*AND(M823&lt;=M822),"Выполнено","ПРОВЕРИТЬ (эта подстрока не может быть больше 24.1)
)")</f>
        <v>Выполнено</v>
      </c>
      <c r="O823" s="113"/>
    </row>
    <row r="824" spans="2:15" x14ac:dyDescent="0.25">
      <c r="B824" s="25" t="s">
        <v>1119</v>
      </c>
      <c r="C824" s="221" t="s">
        <v>1181</v>
      </c>
      <c r="D824" s="2">
        <f t="shared" si="112"/>
        <v>0</v>
      </c>
      <c r="E824" s="125">
        <v>0</v>
      </c>
      <c r="F824" s="125">
        <v>0</v>
      </c>
      <c r="G824" s="125">
        <v>0</v>
      </c>
      <c r="H824" s="125">
        <v>0</v>
      </c>
      <c r="I824" s="125">
        <v>0</v>
      </c>
      <c r="J824" s="125">
        <v>0</v>
      </c>
      <c r="K824" s="125">
        <v>0</v>
      </c>
      <c r="L824" s="125">
        <v>0</v>
      </c>
      <c r="M824" s="125">
        <v>0</v>
      </c>
      <c r="N824" s="153" t="str">
        <f>IF((D824&lt;=D822)*AND(E824&lt;=E822)*AND(F824&lt;=F822)*AND(G824&lt;=G822)*AND(H824&lt;=H822)*AND(I824&lt;=I822)*AND(J824&lt;=J822)*AND(K824&lt;=K822)*AND(L824&lt;=L822)*AND(M824&lt;=M822),"Выполнено","ПРОВЕРИТЬ (эта подстрока не может быть больше 24.1)
)")</f>
        <v>Выполнено</v>
      </c>
      <c r="O824" s="113"/>
    </row>
    <row r="825" spans="2:15" x14ac:dyDescent="0.25">
      <c r="B825" s="25" t="s">
        <v>1120</v>
      </c>
      <c r="C825" s="13" t="s">
        <v>219</v>
      </c>
      <c r="D825" s="2">
        <f t="shared" si="112"/>
        <v>0</v>
      </c>
      <c r="E825" s="125">
        <v>0</v>
      </c>
      <c r="F825" s="125">
        <v>0</v>
      </c>
      <c r="G825" s="125">
        <v>0</v>
      </c>
      <c r="H825" s="125">
        <v>0</v>
      </c>
      <c r="I825" s="125">
        <v>0</v>
      </c>
      <c r="J825" s="125">
        <v>0</v>
      </c>
      <c r="K825" s="125">
        <v>0</v>
      </c>
      <c r="L825" s="125">
        <v>0</v>
      </c>
      <c r="M825" s="125">
        <v>0</v>
      </c>
      <c r="N825" s="153" t="str">
        <f>IF((D825&lt;=D822)*AND(E825&lt;=E822)*AND(F825&lt;=F822)*AND(G825&lt;=G822)*AND(H825&lt;=H822)*AND(I825&lt;=I822)*AND(J825&lt;=J822)*AND(K825&lt;=K822)*AND(L825&lt;=L822)*AND(M825&lt;=M822),"Выполнено","ПРОВЕРИТЬ (эта подстрока не может быть больше 24.1)
)")</f>
        <v>Выполнено</v>
      </c>
      <c r="O825" s="113"/>
    </row>
    <row r="826" spans="2:15" x14ac:dyDescent="0.25">
      <c r="B826" s="25" t="s">
        <v>1121</v>
      </c>
      <c r="C826" s="13" t="s">
        <v>220</v>
      </c>
      <c r="D826" s="2">
        <f t="shared" si="112"/>
        <v>0</v>
      </c>
      <c r="E826" s="125">
        <v>0</v>
      </c>
      <c r="F826" s="125">
        <v>0</v>
      </c>
      <c r="G826" s="125">
        <v>0</v>
      </c>
      <c r="H826" s="125">
        <v>0</v>
      </c>
      <c r="I826" s="125">
        <v>0</v>
      </c>
      <c r="J826" s="125">
        <v>0</v>
      </c>
      <c r="K826" s="125">
        <v>0</v>
      </c>
      <c r="L826" s="125">
        <v>0</v>
      </c>
      <c r="M826" s="125">
        <v>0</v>
      </c>
      <c r="N826" s="153" t="str">
        <f>IF((D826&lt;=D822)*AND(E826&lt;=E822)*AND(F826&lt;=F822)*AND(G826&lt;=G822)*AND(H826&lt;=H822)*AND(I826&lt;=I822)*AND(J826&lt;=J822)*AND(K826&lt;=K822)*AND(L826&lt;=L822)*AND(M826&lt;=M822),"Выполнено","ПРОВЕРИТЬ (эта подстрока не может быть больше 24.1)
)")</f>
        <v>Выполнено</v>
      </c>
      <c r="O826" s="113"/>
    </row>
    <row r="827" spans="2:15" ht="75" x14ac:dyDescent="0.25">
      <c r="B827" s="25" t="s">
        <v>1122</v>
      </c>
      <c r="C827" s="221" t="s">
        <v>1172</v>
      </c>
      <c r="D827" s="2">
        <f t="shared" si="112"/>
        <v>0</v>
      </c>
      <c r="E827" s="125">
        <v>0</v>
      </c>
      <c r="F827" s="125">
        <v>0</v>
      </c>
      <c r="G827" s="125">
        <v>0</v>
      </c>
      <c r="H827" s="125">
        <v>0</v>
      </c>
      <c r="I827" s="125">
        <v>0</v>
      </c>
      <c r="J827" s="125">
        <v>0</v>
      </c>
      <c r="K827" s="125">
        <v>0</v>
      </c>
      <c r="L827" s="125">
        <v>0</v>
      </c>
      <c r="M827" s="125">
        <v>0</v>
      </c>
      <c r="N827" s="153" t="str">
        <f>IF((D827&lt;=D$11)*AND(E827&lt;=E$11)*AND(F827&lt;=F$11)*AND(G827&lt;=G$11)*AND(H827&lt;=H$11)*AND(I827&lt;=I$11)*AND(J827&lt;=J$11)*AND(K827&lt;=K$11)*AND(L827&lt;=L$11)*AND(M827&lt;=M$11),"Выполнено","ПРОВЕРИТЬ (таких муниципальных образований не может быть больше их общего числа)")</f>
        <v>Выполнено</v>
      </c>
      <c r="O827" s="113"/>
    </row>
    <row r="828" spans="2:15" s="48" customFormat="1" x14ac:dyDescent="0.25">
      <c r="B828" s="25" t="s">
        <v>1123</v>
      </c>
      <c r="C828" s="13" t="s">
        <v>218</v>
      </c>
      <c r="D828" s="2">
        <f t="shared" si="112"/>
        <v>0</v>
      </c>
      <c r="E828" s="125">
        <v>0</v>
      </c>
      <c r="F828" s="125">
        <v>0</v>
      </c>
      <c r="G828" s="125">
        <v>0</v>
      </c>
      <c r="H828" s="125">
        <v>0</v>
      </c>
      <c r="I828" s="125">
        <v>0</v>
      </c>
      <c r="J828" s="125">
        <v>0</v>
      </c>
      <c r="K828" s="125">
        <v>0</v>
      </c>
      <c r="L828" s="125">
        <v>0</v>
      </c>
      <c r="M828" s="125">
        <v>0</v>
      </c>
      <c r="N828" s="153" t="str">
        <f>IF((D828&lt;=D827)*AND(E828&lt;=E827)*AND(F828&lt;=F827)*AND(G828&lt;=G827)*AND(H828&lt;=H827)*AND(I828&lt;=I827)*AND(J828&lt;=J827)*AND(K828&lt;=K827)*AND(L828&lt;=L827)*AND(M828&lt;=M827),"Выполнено","ПРОВЕРИТЬ (эта подстрока не может быть больше 24.1)
)")</f>
        <v>Выполнено</v>
      </c>
      <c r="O828" s="113"/>
    </row>
    <row r="829" spans="2:15" s="48" customFormat="1" x14ac:dyDescent="0.25">
      <c r="B829" s="25" t="s">
        <v>1124</v>
      </c>
      <c r="C829" s="221" t="s">
        <v>1181</v>
      </c>
      <c r="D829" s="2">
        <f t="shared" si="112"/>
        <v>0</v>
      </c>
      <c r="E829" s="125">
        <v>0</v>
      </c>
      <c r="F829" s="125">
        <v>0</v>
      </c>
      <c r="G829" s="125">
        <v>0</v>
      </c>
      <c r="H829" s="125">
        <v>0</v>
      </c>
      <c r="I829" s="125">
        <v>0</v>
      </c>
      <c r="J829" s="125">
        <v>0</v>
      </c>
      <c r="K829" s="125">
        <v>0</v>
      </c>
      <c r="L829" s="125">
        <v>0</v>
      </c>
      <c r="M829" s="125">
        <v>0</v>
      </c>
      <c r="N829" s="153" t="str">
        <f>IF((D829&lt;=D827)*AND(E829&lt;=E827)*AND(F829&lt;=F827)*AND(G829&lt;=G827)*AND(H829&lt;=H827)*AND(I829&lt;=I827)*AND(J829&lt;=J827)*AND(K829&lt;=K827)*AND(L829&lt;=L827)*AND(M829&lt;=M827),"Выполнено","ПРОВЕРИТЬ (эта подстрока не может быть больше 24.1)
)")</f>
        <v>Выполнено</v>
      </c>
      <c r="O829" s="113"/>
    </row>
    <row r="830" spans="2:15" s="48" customFormat="1" x14ac:dyDescent="0.25">
      <c r="B830" s="25" t="s">
        <v>1125</v>
      </c>
      <c r="C830" s="13" t="s">
        <v>219</v>
      </c>
      <c r="D830" s="2">
        <f t="shared" si="112"/>
        <v>0</v>
      </c>
      <c r="E830" s="125">
        <v>0</v>
      </c>
      <c r="F830" s="125">
        <v>0</v>
      </c>
      <c r="G830" s="125">
        <v>0</v>
      </c>
      <c r="H830" s="125">
        <v>0</v>
      </c>
      <c r="I830" s="125">
        <v>0</v>
      </c>
      <c r="J830" s="125">
        <v>0</v>
      </c>
      <c r="K830" s="125">
        <v>0</v>
      </c>
      <c r="L830" s="125">
        <v>0</v>
      </c>
      <c r="M830" s="125">
        <v>0</v>
      </c>
      <c r="N830" s="153" t="str">
        <f>IF((D830&lt;=D827)*AND(E830&lt;=E827)*AND(F830&lt;=F827)*AND(G830&lt;=G827)*AND(H830&lt;=H827)*AND(I830&lt;=I827)*AND(J830&lt;=J827)*AND(K830&lt;=K827)*AND(L830&lt;=L827)*AND(M830&lt;=M827),"Выполнено","ПРОВЕРИТЬ (эта подстрока не может быть больше 24.1)
)")</f>
        <v>Выполнено</v>
      </c>
      <c r="O830" s="113"/>
    </row>
    <row r="831" spans="2:15" s="48" customFormat="1" x14ac:dyDescent="0.25">
      <c r="B831" s="25" t="s">
        <v>1126</v>
      </c>
      <c r="C831" s="13" t="s">
        <v>220</v>
      </c>
      <c r="D831" s="2">
        <f t="shared" si="112"/>
        <v>0</v>
      </c>
      <c r="E831" s="125">
        <v>0</v>
      </c>
      <c r="F831" s="125">
        <v>0</v>
      </c>
      <c r="G831" s="125">
        <v>0</v>
      </c>
      <c r="H831" s="125">
        <v>0</v>
      </c>
      <c r="I831" s="125">
        <v>0</v>
      </c>
      <c r="J831" s="125">
        <v>0</v>
      </c>
      <c r="K831" s="125">
        <v>0</v>
      </c>
      <c r="L831" s="125">
        <v>0</v>
      </c>
      <c r="M831" s="125">
        <v>0</v>
      </c>
      <c r="N831" s="153" t="str">
        <f>IF((D831&lt;=D827)*AND(E831&lt;=E827)*AND(F831&lt;=F827)*AND(G831&lt;=G827)*AND(H831&lt;=H827)*AND(I831&lt;=I827)*AND(J831&lt;=J827)*AND(K831&lt;=K827)*AND(L831&lt;=L827)*AND(M831&lt;=M827),"Выполнено","ПРОВЕРИТЬ (эта подстрока не может быть больше 24.1)
)")</f>
        <v>Выполнено</v>
      </c>
      <c r="O831" s="113"/>
    </row>
    <row r="832" spans="2:15" s="48" customFormat="1" ht="45" x14ac:dyDescent="0.25">
      <c r="B832" s="25" t="s">
        <v>593</v>
      </c>
      <c r="C832" s="119" t="s">
        <v>745</v>
      </c>
      <c r="D832" s="2">
        <f t="shared" si="112"/>
        <v>0</v>
      </c>
      <c r="E832" s="125">
        <v>0</v>
      </c>
      <c r="F832" s="125">
        <v>0</v>
      </c>
      <c r="G832" s="125">
        <v>0</v>
      </c>
      <c r="H832" s="125">
        <v>0</v>
      </c>
      <c r="I832" s="125">
        <v>0</v>
      </c>
      <c r="J832" s="125">
        <v>0</v>
      </c>
      <c r="K832" s="125">
        <v>0</v>
      </c>
      <c r="L832" s="125">
        <v>0</v>
      </c>
      <c r="M832" s="125">
        <v>0</v>
      </c>
      <c r="N832" s="153" t="str">
        <f>IF((D832&lt;=D$11-D822)*AND(E832&lt;=E$11-E822)*AND(F832&lt;=F$11-F822)*AND(G832&lt;=G$11-G822)*AND(H832&lt;=H$11-H822)*AND(I832&lt;=I$11-I822)*AND(J832&lt;=J$11-J822)*AND(K832&lt;=K$11-K822)*AND(L832&lt;=L$11-L822)*AND(M832&lt;=M$11-M822)*AND(D832&lt;=D$11-D827)*AND(E832&lt;=E$11-E827)*AND(F832&lt;=F$11-F827)*AND(G832&lt;=G$11-G827)*AND(H832&lt;=H$11-H827)*AND(I832&lt;=I$11-I827)*AND(J832&lt;=J$11-J827)*AND(K832&lt;=K$11-K827)*AND(L832&lt;=L$11-L827)*AND(M832&lt;=M$11-M827),"Выполнено","ПРОВЕРИТЬ (таких муниципальных образований не может быть больше разности между общим числом и числом имеющих СМИ муниципалитетов)")</f>
        <v>Выполнено</v>
      </c>
      <c r="O832" s="113"/>
    </row>
    <row r="833" spans="1:15" s="230" customFormat="1" ht="30" x14ac:dyDescent="0.25">
      <c r="B833" s="24" t="s">
        <v>60</v>
      </c>
      <c r="C833" s="228" t="s">
        <v>1577</v>
      </c>
      <c r="D833" s="170"/>
      <c r="E833" s="171"/>
      <c r="F833" s="171"/>
      <c r="G833" s="171"/>
      <c r="H833" s="171"/>
      <c r="I833" s="171"/>
      <c r="J833" s="171"/>
      <c r="K833" s="171"/>
      <c r="L833" s="171"/>
      <c r="M833" s="171"/>
      <c r="N833" s="122"/>
      <c r="O833" s="235"/>
    </row>
    <row r="834" spans="1:15" ht="45" x14ac:dyDescent="0.25">
      <c r="B834" s="274" t="s">
        <v>1576</v>
      </c>
      <c r="C834" s="272" t="s">
        <v>18</v>
      </c>
      <c r="D834" s="2">
        <f t="shared" si="112"/>
        <v>65</v>
      </c>
      <c r="E834" s="125">
        <v>11</v>
      </c>
      <c r="F834" s="125">
        <v>4</v>
      </c>
      <c r="G834" s="125">
        <v>47</v>
      </c>
      <c r="H834" s="125">
        <v>0</v>
      </c>
      <c r="I834" s="125">
        <v>3</v>
      </c>
      <c r="J834" s="125">
        <v>0</v>
      </c>
      <c r="K834" s="125">
        <v>0</v>
      </c>
      <c r="L834" s="125">
        <v>0</v>
      </c>
      <c r="M834" s="125">
        <v>1</v>
      </c>
      <c r="N834" s="153" t="str">
        <f>IF((D834&lt;=D$11)*AND(E834&lt;=E$11)*AND(F834&lt;=F$11)*AND(G834&lt;=G$11)*AND(H834&lt;=H$11)*AND(I834&lt;=I$11)*AND(J834&lt;=J$11)*AND(K834&lt;=K$11)*AND(L834&lt;=L$11)*AND(M834&lt;=M$11),"Выполнено","ПРОВЕРИТЬ (таких муниципальных образований не может быть больше их общего числа)")</f>
        <v>Выполнено</v>
      </c>
      <c r="O834" s="239" t="str">
        <f>IF(((M834=M11)),"   ","Подсказка - у административных центров субъектов Российской Федерации обычно есть свои сайты")</f>
        <v xml:space="preserve">   </v>
      </c>
    </row>
    <row r="835" spans="1:15" s="230" customFormat="1" x14ac:dyDescent="0.25">
      <c r="B835" s="275" t="s">
        <v>1578</v>
      </c>
      <c r="C835" s="272" t="s">
        <v>1579</v>
      </c>
      <c r="D835" s="227">
        <f>SUM(E835:L835)</f>
        <v>65</v>
      </c>
      <c r="E835" s="125">
        <v>11</v>
      </c>
      <c r="F835" s="125">
        <v>4</v>
      </c>
      <c r="G835" s="125">
        <v>47</v>
      </c>
      <c r="H835" s="125">
        <v>0</v>
      </c>
      <c r="I835" s="125">
        <v>3</v>
      </c>
      <c r="J835" s="125">
        <v>0</v>
      </c>
      <c r="K835" s="125">
        <v>0</v>
      </c>
      <c r="L835" s="125">
        <v>0</v>
      </c>
      <c r="M835" s="125">
        <v>1</v>
      </c>
      <c r="N835" s="153" t="str">
        <f>IF((D835&gt;=D834)*AND(E835&gt;=E834)*AND(F835&gt;=F834)*AND(G835&gt;=G834)*AND(H835&gt;=H834)*AND(I835&gt;=I834)*AND(J835&gt;=J834)*AND(K835&gt;=K834)*AND(L835&gt;=L834)*AND(M835&gt;=M834),"Выполнено","ПРОВЕРИТЬ (эта строка не может быть меньше предыдущей)
)")</f>
        <v>Выполнено</v>
      </c>
      <c r="O835" s="238"/>
    </row>
    <row r="836" spans="1:15" s="19" customFormat="1" ht="30" x14ac:dyDescent="0.25">
      <c r="B836" s="231" t="s">
        <v>61</v>
      </c>
      <c r="C836" s="228" t="s">
        <v>33</v>
      </c>
      <c r="D836" s="170"/>
      <c r="E836" s="171"/>
      <c r="F836" s="171"/>
      <c r="G836" s="171"/>
      <c r="H836" s="171"/>
      <c r="I836" s="171"/>
      <c r="J836" s="171"/>
      <c r="K836" s="171"/>
      <c r="L836" s="171"/>
      <c r="M836" s="171"/>
      <c r="N836" s="122"/>
      <c r="O836" s="71"/>
    </row>
    <row r="837" spans="1:15" s="19" customFormat="1" ht="75" x14ac:dyDescent="0.25">
      <c r="A837" s="21"/>
      <c r="B837" s="98" t="s">
        <v>1127</v>
      </c>
      <c r="C837" s="278" t="s">
        <v>1608</v>
      </c>
      <c r="D837" s="170"/>
      <c r="E837" s="171"/>
      <c r="F837" s="171"/>
      <c r="G837" s="171"/>
      <c r="H837" s="171"/>
      <c r="I837" s="171"/>
      <c r="J837" s="171"/>
      <c r="K837" s="171"/>
      <c r="L837" s="171"/>
      <c r="M837" s="171"/>
      <c r="N837" s="122"/>
      <c r="O837" s="71"/>
    </row>
    <row r="838" spans="1:15" s="19" customFormat="1" ht="30" x14ac:dyDescent="0.25">
      <c r="A838" s="21"/>
      <c r="B838" s="98" t="s">
        <v>1128</v>
      </c>
      <c r="C838" s="221" t="s">
        <v>1182</v>
      </c>
      <c r="D838" s="2">
        <f>SUM(E838:L838)</f>
        <v>27</v>
      </c>
      <c r="E838" s="125">
        <v>10</v>
      </c>
      <c r="F838" s="125">
        <v>1</v>
      </c>
      <c r="G838" s="125">
        <v>13</v>
      </c>
      <c r="H838" s="125">
        <v>0</v>
      </c>
      <c r="I838" s="125">
        <v>3</v>
      </c>
      <c r="J838" s="125">
        <v>0</v>
      </c>
      <c r="K838" s="125">
        <v>0</v>
      </c>
      <c r="L838" s="125">
        <v>0</v>
      </c>
      <c r="M838" s="125">
        <v>1</v>
      </c>
      <c r="N838" s="153" t="str">
        <f>IF((D838&lt;=D$11)*AND(E838&lt;=E$11)*AND(F838&lt;=F$11)*AND(G838&lt;=G$11)*AND(H838&lt;=H$11)*AND(I838&lt;=I$11)*AND(J838&lt;=J$11)*AND(K838&lt;=K$11)*AND(L838&lt;=L$11)*AND(M838&lt;=M$11),"Выполнено","ПРОВЕРИТЬ (таких муниципальных образований не может быть больше их общего числа)")</f>
        <v>Выполнено</v>
      </c>
      <c r="O838" s="238"/>
    </row>
    <row r="839" spans="1:15" s="19" customFormat="1" ht="45" x14ac:dyDescent="0.25">
      <c r="A839" s="21"/>
      <c r="B839" s="98" t="s">
        <v>1129</v>
      </c>
      <c r="C839" s="221" t="s">
        <v>1183</v>
      </c>
      <c r="D839" s="2">
        <f>SUM(E839:L839)</f>
        <v>65</v>
      </c>
      <c r="E839" s="125">
        <v>11</v>
      </c>
      <c r="F839" s="125">
        <v>4</v>
      </c>
      <c r="G839" s="125">
        <v>47</v>
      </c>
      <c r="H839" s="125">
        <v>0</v>
      </c>
      <c r="I839" s="125">
        <v>3</v>
      </c>
      <c r="J839" s="125">
        <v>0</v>
      </c>
      <c r="K839" s="125">
        <v>0</v>
      </c>
      <c r="L839" s="125">
        <v>0</v>
      </c>
      <c r="M839" s="125">
        <v>1</v>
      </c>
      <c r="N839" s="153" t="str">
        <f>IF((D839&lt;=D$11)*AND(E839&lt;=E$11)*AND(F839&lt;=F$11)*AND(G839&lt;=G$11)*AND(H839&lt;=H$11)*AND(I839&lt;=I$11)*AND(J839&lt;=J$11)*AND(K839&lt;=K$11)*AND(L839&lt;=L$11)*AND(M839&lt;=M$11),"Выполнено","ПРОВЕРИТЬ (таких муниципальных образований не может быть больше их общего числа)")</f>
        <v>Выполнено</v>
      </c>
      <c r="O839" s="238"/>
    </row>
    <row r="840" spans="1:15" s="19" customFormat="1" ht="45" x14ac:dyDescent="0.25">
      <c r="A840" s="21"/>
      <c r="B840" s="60" t="s">
        <v>1130</v>
      </c>
      <c r="C840" s="221" t="s">
        <v>1184</v>
      </c>
      <c r="D840" s="2">
        <f>SUM(E840:L840)</f>
        <v>27</v>
      </c>
      <c r="E840" s="125">
        <v>11</v>
      </c>
      <c r="F840" s="125">
        <v>3</v>
      </c>
      <c r="G840" s="125">
        <v>10</v>
      </c>
      <c r="H840" s="125">
        <v>0</v>
      </c>
      <c r="I840" s="125">
        <v>3</v>
      </c>
      <c r="J840" s="125">
        <v>0</v>
      </c>
      <c r="K840" s="125">
        <v>0</v>
      </c>
      <c r="L840" s="125">
        <v>0</v>
      </c>
      <c r="M840" s="125">
        <v>1</v>
      </c>
      <c r="N840" s="153" t="str">
        <f>IF((D840&lt;=D839)*AND(E840&lt;=E839)*AND(F840&lt;=F839)*AND(G840&lt;=G839)*AND(H840&lt;=H839)*AND(I840&lt;=I839)*AND(J840&lt;=J839)*AND(K840&lt;=K839)*AND(L840&lt;=L839)*AND(M840&lt;=M839),"Выполнено","ПРОВЕРИТЬ (значения этой строки не могут быть больше предыдущей)
)")</f>
        <v>Выполнено</v>
      </c>
      <c r="O840" s="238"/>
    </row>
    <row r="841" spans="1:15" s="19" customFormat="1" ht="60" x14ac:dyDescent="0.25">
      <c r="A841" s="21"/>
      <c r="B841" s="98" t="s">
        <v>1131</v>
      </c>
      <c r="C841" s="278" t="s">
        <v>1607</v>
      </c>
      <c r="D841" s="170"/>
      <c r="E841" s="171"/>
      <c r="F841" s="171"/>
      <c r="G841" s="171"/>
      <c r="H841" s="171"/>
      <c r="I841" s="171"/>
      <c r="J841" s="171"/>
      <c r="K841" s="171"/>
      <c r="L841" s="171"/>
      <c r="M841" s="171"/>
      <c r="N841" s="122"/>
      <c r="O841" s="71"/>
    </row>
    <row r="842" spans="1:15" s="19" customFormat="1" x14ac:dyDescent="0.25">
      <c r="A842" s="21"/>
      <c r="B842" s="98" t="s">
        <v>1132</v>
      </c>
      <c r="C842" s="13" t="s">
        <v>221</v>
      </c>
      <c r="D842" s="2">
        <f t="shared" ref="D842:D848" si="113">SUM(E842:L842)</f>
        <v>0</v>
      </c>
      <c r="E842" s="125">
        <v>0</v>
      </c>
      <c r="F842" s="125">
        <v>0</v>
      </c>
      <c r="G842" s="125">
        <v>0</v>
      </c>
      <c r="H842" s="125">
        <v>0</v>
      </c>
      <c r="I842" s="125">
        <v>0</v>
      </c>
      <c r="J842" s="125">
        <v>0</v>
      </c>
      <c r="K842" s="125">
        <v>0</v>
      </c>
      <c r="L842" s="125">
        <v>0</v>
      </c>
      <c r="M842" s="125">
        <v>0</v>
      </c>
      <c r="N842" s="153" t="str">
        <f>IF((D842&lt;=D$11)*AND(E842&lt;=E$11)*AND(F842&lt;=F$11)*AND(G842&lt;=G$11)*AND(H842&lt;=H$11)*AND(I842&lt;=I$11)*AND(J842&lt;=J$11)*AND(K842&lt;=K$11)*AND(L842&lt;=L$11)*AND(M842&lt;=M$11),"Выполнено","ПРОВЕРИТЬ (таких муниципальных образований не может быть больше их общего числа)")</f>
        <v>Выполнено</v>
      </c>
      <c r="O842" s="238"/>
    </row>
    <row r="843" spans="1:15" s="19" customFormat="1" ht="45" x14ac:dyDescent="0.25">
      <c r="A843" s="21"/>
      <c r="B843" s="98" t="s">
        <v>1133</v>
      </c>
      <c r="C843" s="13" t="s">
        <v>222</v>
      </c>
      <c r="D843" s="2">
        <f t="shared" si="113"/>
        <v>39</v>
      </c>
      <c r="E843" s="125">
        <v>11</v>
      </c>
      <c r="F843" s="125">
        <v>2</v>
      </c>
      <c r="G843" s="125">
        <v>23</v>
      </c>
      <c r="H843" s="125">
        <v>0</v>
      </c>
      <c r="I843" s="125">
        <v>3</v>
      </c>
      <c r="J843" s="125">
        <v>0</v>
      </c>
      <c r="K843" s="125">
        <v>0</v>
      </c>
      <c r="L843" s="125">
        <v>0</v>
      </c>
      <c r="M843" s="125">
        <v>1</v>
      </c>
      <c r="N843" s="153" t="str">
        <f>IF((D843&lt;=D$11)*AND(E843&lt;=E$11)*AND(F843&lt;=F$11)*AND(G843&lt;=G$11)*AND(H843&lt;=H$11)*AND(I843&lt;=I$11)*AND(J843&lt;=J$11)*AND(K843&lt;=K$11)*AND(L843&lt;=L$11)*AND(M843&lt;=M$11),"Выполнено","ПРОВЕРИТЬ (таких муниципальных образований не может быть больше их общего числа)")</f>
        <v>Выполнено</v>
      </c>
      <c r="O843" s="238"/>
    </row>
    <row r="844" spans="1:15" s="19" customFormat="1" ht="45" x14ac:dyDescent="0.25">
      <c r="A844" s="21"/>
      <c r="B844" s="60" t="s">
        <v>1134</v>
      </c>
      <c r="C844" s="13" t="s">
        <v>223</v>
      </c>
      <c r="D844" s="2">
        <f t="shared" si="113"/>
        <v>1</v>
      </c>
      <c r="E844" s="125">
        <v>0</v>
      </c>
      <c r="F844" s="125">
        <v>0</v>
      </c>
      <c r="G844" s="125">
        <v>0</v>
      </c>
      <c r="H844" s="125">
        <v>0</v>
      </c>
      <c r="I844" s="125">
        <v>1</v>
      </c>
      <c r="J844" s="125">
        <v>0</v>
      </c>
      <c r="K844" s="125">
        <v>0</v>
      </c>
      <c r="L844" s="125">
        <v>0</v>
      </c>
      <c r="M844" s="125">
        <v>1</v>
      </c>
      <c r="N844" s="153" t="str">
        <f>IF((D844&lt;=D843)*AND(E844&lt;=E843)*AND(F844&lt;=F843)*AND(G844&lt;=G843)*AND(H844&lt;=H843)*AND(I844&lt;=I843)*AND(J844&lt;=J843)*AND(K844&lt;=K843)*AND(L844&lt;=L843)*AND(M844&lt;=M843),"Выполнено","ПРОВЕРИТЬ (значения этой строки не могут быть больше предыдущей)
)")</f>
        <v>Выполнено</v>
      </c>
      <c r="O844" s="238"/>
    </row>
    <row r="845" spans="1:15" s="19" customFormat="1" ht="45" x14ac:dyDescent="0.25">
      <c r="A845" s="21"/>
      <c r="B845" s="98" t="s">
        <v>1135</v>
      </c>
      <c r="C845" s="272" t="s">
        <v>1580</v>
      </c>
      <c r="D845" s="2">
        <f t="shared" si="113"/>
        <v>0</v>
      </c>
      <c r="E845" s="125">
        <v>0</v>
      </c>
      <c r="F845" s="125">
        <v>0</v>
      </c>
      <c r="G845" s="125">
        <v>0</v>
      </c>
      <c r="H845" s="125">
        <v>0</v>
      </c>
      <c r="I845" s="125">
        <v>0</v>
      </c>
      <c r="J845" s="125">
        <v>0</v>
      </c>
      <c r="K845" s="125">
        <v>0</v>
      </c>
      <c r="L845" s="125">
        <v>0</v>
      </c>
      <c r="M845" s="125">
        <v>0</v>
      </c>
      <c r="N845" s="153" t="str">
        <f>IF((D845&lt;=D$11-D839)*AND(E845&lt;=E$11-E839)*AND(F845&lt;=F$11-F839)*AND(G845&lt;=G$11-G839)*AND(H845&lt;=H$11-H839)*AND(I845&lt;=I$11-I839)*AND(J845&lt;=J$11-J839)*AND(K845&lt;=K$11-K839)*AND(L845&lt;=L$11-L839)*AND(M845&lt;=M$11-M839),"Выполнено","ПРОВЕРИТЬ (таких муниципальных образований не может быть больше разности между общим числом муниципалитетов и числом муниципалитетов с учреждениями)")</f>
        <v>Выполнено</v>
      </c>
      <c r="O845" s="238"/>
    </row>
    <row r="846" spans="1:15" s="19" customFormat="1" x14ac:dyDescent="0.25">
      <c r="A846" s="21"/>
      <c r="B846" s="98" t="s">
        <v>1136</v>
      </c>
      <c r="C846" s="119" t="s">
        <v>35</v>
      </c>
      <c r="D846" s="2">
        <f t="shared" si="113"/>
        <v>58</v>
      </c>
      <c r="E846" s="125">
        <v>19</v>
      </c>
      <c r="F846" s="125">
        <v>6</v>
      </c>
      <c r="G846" s="125">
        <v>19</v>
      </c>
      <c r="H846" s="125">
        <v>0</v>
      </c>
      <c r="I846" s="125">
        <v>14</v>
      </c>
      <c r="J846" s="125">
        <v>0</v>
      </c>
      <c r="K846" s="125">
        <v>0</v>
      </c>
      <c r="L846" s="125">
        <v>0</v>
      </c>
      <c r="M846" s="125">
        <v>6</v>
      </c>
      <c r="N846" s="153" t="str">
        <f>IF((D846&gt;=D838)*AND(E846&gt;=E838)*AND(F846&gt;=F838)*AND(G846&gt;=G838)*AND(H846&gt;=H838)*AND(I846&gt;=I838)*AND(J846&gt;=J838)*AND(K846&gt;=K838)*AND(L846&gt;=L838)*AND(M846&gt;=M838),"Выполнено","ПРОВЕРИТЬ (самих МУПов не может быть меньше чем муниципалитетов - учредителей МУПов)
)")</f>
        <v>Выполнено</v>
      </c>
      <c r="O846" s="113"/>
    </row>
    <row r="847" spans="1:15" s="19" customFormat="1" ht="45" x14ac:dyDescent="0.25">
      <c r="A847" s="21"/>
      <c r="B847" s="60" t="s">
        <v>1137</v>
      </c>
      <c r="C847" s="221" t="s">
        <v>1185</v>
      </c>
      <c r="D847" s="2">
        <f t="shared" si="113"/>
        <v>503</v>
      </c>
      <c r="E847" s="125">
        <v>245</v>
      </c>
      <c r="F847" s="125">
        <v>16</v>
      </c>
      <c r="G847" s="125">
        <v>98</v>
      </c>
      <c r="H847" s="125">
        <v>0</v>
      </c>
      <c r="I847" s="125">
        <v>144</v>
      </c>
      <c r="J847" s="125">
        <v>0</v>
      </c>
      <c r="K847" s="125">
        <v>0</v>
      </c>
      <c r="L847" s="125">
        <v>0</v>
      </c>
      <c r="M847" s="125">
        <v>15</v>
      </c>
      <c r="N847" s="153" t="str">
        <f>IF((D847&gt;=D839)*AND(E847&gt;=E839)*AND(F847&gt;=F839)*AND(G847&gt;=G839)*AND(H847&gt;=H839)*AND(I847&gt;=I839)*AND(J847&gt;=J839)*AND(K847&gt;=K839)*AND(L847&gt;=L839)*AND(M847&gt;=M839),"Выполнено","ПРОВЕРИТЬ (самих учреждений не может быть меньше чем муниципалитетов с учреждениями)
)")</f>
        <v>Выполнено</v>
      </c>
      <c r="O847" s="113"/>
    </row>
    <row r="848" spans="1:15" s="19" customFormat="1" ht="30" x14ac:dyDescent="0.25">
      <c r="A848" s="21"/>
      <c r="B848" s="99" t="s">
        <v>1138</v>
      </c>
      <c r="C848" s="13" t="s">
        <v>224</v>
      </c>
      <c r="D848" s="2">
        <f t="shared" si="113"/>
        <v>334</v>
      </c>
      <c r="E848" s="146">
        <f>E847-E599</f>
        <v>181</v>
      </c>
      <c r="F848" s="146">
        <f t="shared" ref="F848:M848" si="114">F847-F599</f>
        <v>0</v>
      </c>
      <c r="G848" s="146">
        <f t="shared" si="114"/>
        <v>37</v>
      </c>
      <c r="H848" s="146">
        <f t="shared" si="114"/>
        <v>0</v>
      </c>
      <c r="I848" s="146">
        <f t="shared" si="114"/>
        <v>116</v>
      </c>
      <c r="J848" s="146">
        <v>0</v>
      </c>
      <c r="K848" s="146">
        <v>0</v>
      </c>
      <c r="L848" s="146">
        <v>0</v>
      </c>
      <c r="M848" s="146">
        <f t="shared" si="114"/>
        <v>1</v>
      </c>
      <c r="N848" s="153" t="str">
        <f>IF((D848&gt;=0)*AND(E848&gt;=0)*AND(F848&gt;=0)*AND(G848&gt;=0)*AND(H848&gt;=0)*AND(I848&gt;=0)*AND(J848&gt;=0)*AND(K848&gt;=0)*AND(L848&gt;=0)*AND(M848&gt;=0),"Выполнено","ПРОВЕРИТЬ (если органов местного самоуправления - юридических лиц (строка 18) оказалось больше, чем муниципальных учреждений (строка 26.5), значит при их подсчете допущены ошибки)")</f>
        <v>Выполнено</v>
      </c>
      <c r="O848" s="238"/>
    </row>
    <row r="849" spans="2:15" s="19" customFormat="1" x14ac:dyDescent="0.25">
      <c r="B849" s="24" t="s">
        <v>594</v>
      </c>
      <c r="C849" s="6" t="s">
        <v>32</v>
      </c>
      <c r="D849" s="170"/>
      <c r="E849" s="171"/>
      <c r="F849" s="171"/>
      <c r="G849" s="171"/>
      <c r="H849" s="171"/>
      <c r="I849" s="171"/>
      <c r="J849" s="171"/>
      <c r="K849" s="171"/>
      <c r="L849" s="171"/>
      <c r="M849" s="171"/>
      <c r="N849" s="122"/>
      <c r="O849" s="71"/>
    </row>
    <row r="850" spans="2:15" s="19" customFormat="1" ht="45" x14ac:dyDescent="0.25">
      <c r="B850" s="31" t="s">
        <v>595</v>
      </c>
      <c r="C850" s="41" t="s">
        <v>267</v>
      </c>
      <c r="D850" s="2">
        <f t="shared" ref="D850:D856" si="115">SUM(E850:L850)</f>
        <v>40</v>
      </c>
      <c r="E850" s="125">
        <v>11</v>
      </c>
      <c r="F850" s="125">
        <v>3</v>
      </c>
      <c r="G850" s="125">
        <v>23</v>
      </c>
      <c r="H850" s="125">
        <v>0</v>
      </c>
      <c r="I850" s="125">
        <v>3</v>
      </c>
      <c r="J850" s="125">
        <v>0</v>
      </c>
      <c r="K850" s="125">
        <v>0</v>
      </c>
      <c r="L850" s="125">
        <v>0</v>
      </c>
      <c r="M850" s="123">
        <v>1</v>
      </c>
      <c r="N850" s="153" t="str">
        <f>IF((D850&lt;=D$11)*AND(E850&lt;=E$11)*AND(F850&lt;=F$11)*AND(G850&lt;=G$11)*AND(H850&lt;=H$11)*AND(I850&lt;=I$11)*AND(J850&lt;=J$11)*AND(K850&lt;=K$11)*AND(L850&lt;=L$11)*AND(M850&lt;=M$11),"Выполнено","ПРОВЕРИТЬ (таких муниципальных образований не может быть больше их общего числа)")</f>
        <v>Выполнено</v>
      </c>
      <c r="O850" s="238"/>
    </row>
    <row r="851" spans="2:15" x14ac:dyDescent="0.25">
      <c r="B851" s="25" t="s">
        <v>596</v>
      </c>
      <c r="C851" s="13" t="s">
        <v>225</v>
      </c>
      <c r="D851" s="2">
        <f t="shared" si="115"/>
        <v>40</v>
      </c>
      <c r="E851" s="125">
        <v>11</v>
      </c>
      <c r="F851" s="125">
        <v>3</v>
      </c>
      <c r="G851" s="125">
        <v>23</v>
      </c>
      <c r="H851" s="125">
        <v>0</v>
      </c>
      <c r="I851" s="125">
        <v>3</v>
      </c>
      <c r="J851" s="125">
        <v>0</v>
      </c>
      <c r="K851" s="125">
        <v>0</v>
      </c>
      <c r="L851" s="125">
        <v>0</v>
      </c>
      <c r="M851" s="123">
        <v>1</v>
      </c>
      <c r="N851" s="279" t="str">
        <f>IF((D851&lt;=D850)*AND(E851&lt;=E850)*AND(F851&lt;=F850)*AND(G851&lt;=G850)*AND(H851&lt;=H850)*AND(I851&lt;=I850)*AND(J851&lt;=J850)*AND(K851&lt;=K850)*AND(L851&lt;=L850)*AND(M851&lt;=M850),"Выполнено","ПРОВЕРИТЬ (эта подстрока не может быть больше 27.1)
)")</f>
        <v>Выполнено</v>
      </c>
      <c r="O851" s="238"/>
    </row>
    <row r="852" spans="2:15" ht="30" x14ac:dyDescent="0.25">
      <c r="B852" s="55" t="s">
        <v>1139</v>
      </c>
      <c r="C852" s="67" t="s">
        <v>226</v>
      </c>
      <c r="D852" s="2">
        <f t="shared" si="115"/>
        <v>0</v>
      </c>
      <c r="E852" s="121">
        <v>0</v>
      </c>
      <c r="F852" s="121">
        <v>0</v>
      </c>
      <c r="G852" s="121">
        <v>0</v>
      </c>
      <c r="H852" s="121">
        <v>0</v>
      </c>
      <c r="I852" s="121">
        <v>0</v>
      </c>
      <c r="J852" s="121">
        <v>0</v>
      </c>
      <c r="K852" s="121">
        <v>0</v>
      </c>
      <c r="L852" s="121">
        <v>0</v>
      </c>
      <c r="M852" s="123">
        <v>0</v>
      </c>
      <c r="N852" s="153" t="str">
        <f>IF((D852&lt;=D849)*AND(E852&lt;=E849)*AND(F852&lt;=F850)*AND(G852&lt;=G850)*AND(H852&lt;=H850)*AND(I852&lt;=I850)*AND(J852&lt;=J850)*AND(K852&lt;=K850)*AND(L852&lt;=L850)*AND(M852&lt;=M850)*AND(D852&lt;=D844)*AND(E852&lt;=E844)*AND(F852&lt;=F844)*AND(G852&lt;=G844)*AND(H852&lt;=H844)*AND(I852&lt;=I844)*AND(J852&lt;=J844)*AND(K852&lt;=K844)*AND(L852&lt;=L844)*AND(M852&lt;=M844),"Выполнено","ПРОВЕРИТЬ (эта подстрока не может быть больше 27.1 или 26.2.3.)
)")</f>
        <v>Выполнено</v>
      </c>
      <c r="O852" s="239" t="str">
        <f>IF(((D852=0)),"   ","Нужно заполнить пункт 57 текстовой части - об участии муниципалитетов в некоммерческих организациях")</f>
        <v xml:space="preserve">   </v>
      </c>
    </row>
    <row r="853" spans="2:15" x14ac:dyDescent="0.25">
      <c r="B853" s="55" t="s">
        <v>1140</v>
      </c>
      <c r="C853" s="67" t="s">
        <v>227</v>
      </c>
      <c r="D853" s="2">
        <f t="shared" si="115"/>
        <v>0</v>
      </c>
      <c r="E853" s="121">
        <v>0</v>
      </c>
      <c r="F853" s="121">
        <v>0</v>
      </c>
      <c r="G853" s="121">
        <v>0</v>
      </c>
      <c r="H853" s="121">
        <v>0</v>
      </c>
      <c r="I853" s="121">
        <v>0</v>
      </c>
      <c r="J853" s="121">
        <v>0</v>
      </c>
      <c r="K853" s="121">
        <v>0</v>
      </c>
      <c r="L853" s="121">
        <v>0</v>
      </c>
      <c r="M853" s="123">
        <v>0</v>
      </c>
      <c r="N853" s="153" t="str">
        <f>IF((D853&lt;=D850)*AND(E853&lt;=E850)*AND(F853&lt;=F850)*AND(G853&lt;=G850)*AND(H853&lt;=H850)*AND(I853&lt;=I850)*AND(J853&lt;=J850)*AND(K853&lt;=K850)*AND(L853&lt;=L850)*AND(M853&lt;=M850)*AND(D853&lt;=D842)*AND(E853&lt;=E842)*AND(F853&lt;=F842)*AND(G853&lt;=G842)*AND(H853&lt;=H842)*AND(I853&lt;=I842)*AND(J853&lt;=J842)*AND(K853&lt;=K842)*AND(L853&lt;=L842)*AND(M853&lt;=M842),"Выполнено","ПРОВЕРИТЬ (эта подстрока не может быть больше 27.1 или 26.2.1.)
)")</f>
        <v>Выполнено</v>
      </c>
      <c r="O853" s="239" t="str">
        <f>IF(((D853=0)),"   ","Нужно заполнить пункт 57 текстовой части - об участии в межмуниципальных хозяйственных организациях")</f>
        <v xml:space="preserve">   </v>
      </c>
    </row>
    <row r="854" spans="2:15" s="39" customFormat="1" ht="30" x14ac:dyDescent="0.25">
      <c r="B854" s="25" t="s">
        <v>1141</v>
      </c>
      <c r="C854" s="41" t="s">
        <v>269</v>
      </c>
      <c r="D854" s="2">
        <f t="shared" si="115"/>
        <v>25</v>
      </c>
      <c r="E854" s="146">
        <f t="shared" ref="E854:M854" si="116">E11-E850</f>
        <v>0</v>
      </c>
      <c r="F854" s="146">
        <f t="shared" si="116"/>
        <v>1</v>
      </c>
      <c r="G854" s="146">
        <f t="shared" si="116"/>
        <v>24</v>
      </c>
      <c r="H854" s="146">
        <f t="shared" si="116"/>
        <v>0</v>
      </c>
      <c r="I854" s="146">
        <f t="shared" si="116"/>
        <v>0</v>
      </c>
      <c r="J854" s="146">
        <f t="shared" si="116"/>
        <v>0</v>
      </c>
      <c r="K854" s="146">
        <f t="shared" si="116"/>
        <v>0</v>
      </c>
      <c r="L854" s="146">
        <f t="shared" si="116"/>
        <v>0</v>
      </c>
      <c r="M854" s="146">
        <f t="shared" si="116"/>
        <v>0</v>
      </c>
      <c r="N854" s="238"/>
      <c r="O854" s="238"/>
    </row>
    <row r="855" spans="2:15" ht="45" x14ac:dyDescent="0.25">
      <c r="B855" s="55" t="s">
        <v>1142</v>
      </c>
      <c r="C855" s="66" t="s">
        <v>270</v>
      </c>
      <c r="D855" s="2">
        <f t="shared" si="115"/>
        <v>0</v>
      </c>
      <c r="E855" s="121">
        <v>0</v>
      </c>
      <c r="F855" s="121">
        <v>0</v>
      </c>
      <c r="G855" s="121">
        <v>0</v>
      </c>
      <c r="H855" s="121">
        <v>0</v>
      </c>
      <c r="I855" s="121">
        <v>0</v>
      </c>
      <c r="J855" s="121">
        <v>0</v>
      </c>
      <c r="K855" s="121">
        <v>0</v>
      </c>
      <c r="L855" s="121">
        <v>0</v>
      </c>
      <c r="M855" s="123">
        <v>0</v>
      </c>
      <c r="N855" s="153" t="str">
        <f>IF((D855&lt;=D$11)*AND(E855&lt;=E$11)*AND(F855&lt;=F$11)*AND(G855&lt;=G$11)*AND(H855&lt;=H$11)*AND(I855&lt;=I$11)*AND(J855&lt;=J$11)*AND(K855&lt;=K$11)*AND(L855&lt;=L$11)*AND(M855&lt;=M$11),"Выполнено","ПРОВЕРИТЬ (таких муниципальных образований не может быть больше их общего числа)")</f>
        <v>Выполнено</v>
      </c>
      <c r="O855" s="239" t="str">
        <f>IF(((D855=0)),"   ","Нужно заполнить пункт 58 текстовой части - о двустороннем сотрудничестве муниципалитетов в пределах Российской Федерации")</f>
        <v xml:space="preserve">   </v>
      </c>
    </row>
    <row r="856" spans="2:15" ht="60" x14ac:dyDescent="0.25">
      <c r="B856" s="55" t="s">
        <v>1143</v>
      </c>
      <c r="C856" s="120" t="s">
        <v>746</v>
      </c>
      <c r="D856" s="2">
        <f t="shared" si="115"/>
        <v>0</v>
      </c>
      <c r="E856" s="121">
        <v>0</v>
      </c>
      <c r="F856" s="121">
        <v>0</v>
      </c>
      <c r="G856" s="121">
        <v>0</v>
      </c>
      <c r="H856" s="121">
        <v>0</v>
      </c>
      <c r="I856" s="121">
        <v>0</v>
      </c>
      <c r="J856" s="121">
        <v>0</v>
      </c>
      <c r="K856" s="121">
        <v>0</v>
      </c>
      <c r="L856" s="121">
        <v>0</v>
      </c>
      <c r="M856" s="123">
        <v>0</v>
      </c>
      <c r="N856" s="153" t="str">
        <f>IF((D856&lt;=D$11)*AND(E856&lt;=E$11)*AND(F856&lt;=F$11)*AND(G856&lt;=G$11)*AND(H856&lt;=H$11)*AND(I856&lt;=I$11)*AND(J856&lt;=J$11)*AND(K856&lt;=K$11)*AND(L856&lt;=L$11)*AND(M856&lt;=M$11),"Выполнено","ПРОВЕРИТЬ (таких муниципальных образований не может быть больше их общего числа)")</f>
        <v>Выполнено</v>
      </c>
      <c r="O856" s="239" t="str">
        <f>IF(((D856=0)),"   ","Нужно заполнить пункт 58 текстовой части - о сотрудничестве с зарубежными муниципалитетами")</f>
        <v xml:space="preserve">   </v>
      </c>
    </row>
    <row r="857" spans="2:15" x14ac:dyDescent="0.25">
      <c r="B857" s="24" t="s">
        <v>1144</v>
      </c>
      <c r="C857" s="6" t="s">
        <v>1612</v>
      </c>
      <c r="D857" s="170"/>
      <c r="E857" s="171"/>
      <c r="F857" s="171"/>
      <c r="G857" s="171"/>
      <c r="H857" s="171"/>
      <c r="I857" s="171"/>
      <c r="J857" s="171"/>
      <c r="K857" s="171"/>
      <c r="L857" s="171"/>
      <c r="M857" s="171"/>
      <c r="N857" s="122"/>
      <c r="O857" s="71"/>
    </row>
    <row r="858" spans="2:15" ht="30" x14ac:dyDescent="0.25">
      <c r="B858" s="55" t="s">
        <v>1145</v>
      </c>
      <c r="C858" s="223" t="s">
        <v>1080</v>
      </c>
      <c r="D858" s="2">
        <f t="shared" ref="D858:D864" si="117">SUM(E858:L858)</f>
        <v>0</v>
      </c>
      <c r="E858" s="121">
        <v>0</v>
      </c>
      <c r="F858" s="121">
        <v>0</v>
      </c>
      <c r="G858" s="121">
        <v>0</v>
      </c>
      <c r="H858" s="121">
        <v>0</v>
      </c>
      <c r="I858" s="121">
        <v>0</v>
      </c>
      <c r="J858" s="121">
        <v>0</v>
      </c>
      <c r="K858" s="121">
        <v>0</v>
      </c>
      <c r="L858" s="121">
        <v>0</v>
      </c>
      <c r="M858" s="123">
        <v>0</v>
      </c>
      <c r="N858" s="153" t="str">
        <f>IF((D858&lt;=D183)*AND(E858&lt;=E183)*AND(F858&lt;=F183)*AND(G858&lt;=G183)*AND(H858&lt;=H183)*AND(I858&lt;=I183)*AND(J858&lt;=J183)*AND(K858&lt;=K183)*AND(L858&lt;=L183)*AND(M858&lt;=M183),"Выполнено","ПРОВЕРИТЬ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58" s="239" t="str">
        <f>IF(((D858-F858-G858=0)),"   ","Нужно заполнить пункт 59 текстовой части - самообложение и инициативное бюджетирование")</f>
        <v xml:space="preserve">   </v>
      </c>
    </row>
    <row r="859" spans="2:15" x14ac:dyDescent="0.25">
      <c r="B859" s="47" t="s">
        <v>1146</v>
      </c>
      <c r="C859" s="76" t="s">
        <v>780</v>
      </c>
      <c r="D859" s="2">
        <f t="shared" si="117"/>
        <v>0</v>
      </c>
      <c r="E859" s="123">
        <v>0</v>
      </c>
      <c r="F859" s="123">
        <v>0</v>
      </c>
      <c r="G859" s="123">
        <v>0</v>
      </c>
      <c r="H859" s="123">
        <v>0</v>
      </c>
      <c r="I859" s="123">
        <v>0</v>
      </c>
      <c r="J859" s="123">
        <v>0</v>
      </c>
      <c r="K859" s="123">
        <v>0</v>
      </c>
      <c r="L859" s="123">
        <v>0</v>
      </c>
      <c r="M859" s="123">
        <v>0</v>
      </c>
      <c r="N859" s="113"/>
      <c r="O859" s="113"/>
    </row>
    <row r="860" spans="2:15" ht="30" x14ac:dyDescent="0.25">
      <c r="B860" s="55" t="s">
        <v>654</v>
      </c>
      <c r="C860" s="234" t="s">
        <v>1194</v>
      </c>
      <c r="D860" s="2">
        <f t="shared" si="117"/>
        <v>0</v>
      </c>
      <c r="E860" s="121">
        <v>0</v>
      </c>
      <c r="F860" s="121">
        <v>0</v>
      </c>
      <c r="G860" s="121">
        <v>0</v>
      </c>
      <c r="H860" s="121">
        <v>0</v>
      </c>
      <c r="I860" s="121">
        <v>0</v>
      </c>
      <c r="J860" s="121">
        <v>0</v>
      </c>
      <c r="K860" s="121">
        <v>0</v>
      </c>
      <c r="L860" s="121">
        <v>0</v>
      </c>
      <c r="M860" s="123">
        <v>0</v>
      </c>
      <c r="N860" s="153" t="str">
        <f>IF((D860&lt;=D213)*AND(E860&lt;=E213)*AND(F860&lt;=F213)*AND(G860&lt;=G213)*AND(H860&lt;=H213)*AND(I860&lt;=I213)*AND(J860&lt;=J213)*AND(K860&lt;=K213)*AND(L860&lt;=L213)*AND(M860&lt;=M213),"Выполнено","ПРОВЕРИТЬ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0" s="239" t="str">
        <f>IF(((D860-F860-G860=0)),"   ","Нужно заполнить пункт 59 текстовой части - самообложение и инициативное бюджетирование")</f>
        <v xml:space="preserve">   </v>
      </c>
    </row>
    <row r="861" spans="2:15" ht="30" x14ac:dyDescent="0.25">
      <c r="B861" s="47" t="s">
        <v>1147</v>
      </c>
      <c r="C861" s="241" t="s">
        <v>1210</v>
      </c>
      <c r="D861" s="2">
        <f t="shared" si="117"/>
        <v>0</v>
      </c>
      <c r="E861" s="123">
        <v>0</v>
      </c>
      <c r="F861" s="123"/>
      <c r="G861" s="123">
        <v>0</v>
      </c>
      <c r="H861" s="123">
        <v>0</v>
      </c>
      <c r="I861" s="123">
        <v>0</v>
      </c>
      <c r="J861" s="123">
        <v>0</v>
      </c>
      <c r="K861" s="123">
        <v>0</v>
      </c>
      <c r="L861" s="123">
        <v>0</v>
      </c>
      <c r="M861" s="123">
        <v>0</v>
      </c>
      <c r="N861" s="113"/>
      <c r="O861" s="113"/>
    </row>
    <row r="862" spans="2:15" s="48" customFormat="1" ht="90" x14ac:dyDescent="0.25">
      <c r="B862" s="55" t="s">
        <v>1148</v>
      </c>
      <c r="C862" s="242" t="s">
        <v>1211</v>
      </c>
      <c r="D862" s="2">
        <f t="shared" si="117"/>
        <v>0</v>
      </c>
      <c r="E862" s="121">
        <v>0</v>
      </c>
      <c r="F862" s="121">
        <v>0</v>
      </c>
      <c r="G862" s="121">
        <v>0</v>
      </c>
      <c r="H862" s="121">
        <v>0</v>
      </c>
      <c r="I862" s="121">
        <v>0</v>
      </c>
      <c r="J862" s="121">
        <v>0</v>
      </c>
      <c r="K862" s="121">
        <v>0</v>
      </c>
      <c r="L862" s="121">
        <v>0</v>
      </c>
      <c r="M862" s="123">
        <v>0</v>
      </c>
      <c r="N862" s="153" t="str">
        <f>IF((D862&lt;=D183)*AND(E862&lt;=E183)*AND(F862&lt;=F183)*AND(G862&lt;=G183)*AND(H862&lt;=H183)*AND(I862&lt;=I183)*AND(J862&lt;=J183)*AND(K862&lt;=K183)*AND(L862&lt;=L183)*AND(M862&lt;=M183),"Выполнено","ПРОВЕРИТЬ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62" s="239" t="str">
        <f>IF(((D862-F862-G862=0)),"   ","Нужно заполнить пункт 59 текстовой части - самообложение и инициативное бюджетирование")</f>
        <v xml:space="preserve">   </v>
      </c>
    </row>
    <row r="863" spans="2:15" s="48" customFormat="1" ht="30" x14ac:dyDescent="0.25">
      <c r="B863" s="47" t="s">
        <v>1149</v>
      </c>
      <c r="C863" s="221" t="s">
        <v>1081</v>
      </c>
      <c r="D863" s="2">
        <f t="shared" si="117"/>
        <v>0</v>
      </c>
      <c r="E863" s="123">
        <v>0</v>
      </c>
      <c r="F863" s="123">
        <v>0</v>
      </c>
      <c r="G863" s="123">
        <v>0</v>
      </c>
      <c r="H863" s="123">
        <v>0</v>
      </c>
      <c r="I863" s="123">
        <v>0</v>
      </c>
      <c r="J863" s="123">
        <v>0</v>
      </c>
      <c r="K863" s="123">
        <v>0</v>
      </c>
      <c r="L863" s="123">
        <v>0</v>
      </c>
      <c r="M863" s="123">
        <v>0</v>
      </c>
      <c r="N863" s="113"/>
      <c r="O863" s="113"/>
    </row>
    <row r="864" spans="2:15" s="230" customFormat="1" ht="60" x14ac:dyDescent="0.25">
      <c r="B864" s="233" t="s">
        <v>1195</v>
      </c>
      <c r="C864" s="229" t="s">
        <v>1196</v>
      </c>
      <c r="D864" s="227">
        <f t="shared" si="117"/>
        <v>0</v>
      </c>
      <c r="E864" s="121">
        <v>0</v>
      </c>
      <c r="F864" s="121">
        <v>0</v>
      </c>
      <c r="G864" s="121">
        <v>0</v>
      </c>
      <c r="H864" s="121">
        <v>0</v>
      </c>
      <c r="I864" s="121">
        <v>0</v>
      </c>
      <c r="J864" s="121">
        <v>0</v>
      </c>
      <c r="K864" s="121">
        <v>0</v>
      </c>
      <c r="L864" s="121">
        <v>0</v>
      </c>
      <c r="M864" s="123">
        <v>0</v>
      </c>
      <c r="N864" s="153" t="str">
        <f>IF((D864&lt;=D214)*AND(E864&lt;=E214)*AND(F864&lt;=F214)*AND(G864&lt;=G214)*AND(H864&lt;=H214)*AND(I864&lt;=I214)*AND(J864&lt;=J214)*AND(K864&lt;=K214)*AND(L864&lt;=L214)*AND(M864&lt;=M214),"Выполнено","ПРОВЕРИТЬ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4" s="239" t="str">
        <f>IF(((D864-F864-G864=0)),"   ","Нужно заполнить пункт 59 текстовой части - самообложение и инициативное бюджетирование")</f>
        <v xml:space="preserve">   </v>
      </c>
    </row>
    <row r="865" spans="2:15" s="48" customFormat="1" ht="30" x14ac:dyDescent="0.25">
      <c r="B865" s="28" t="s">
        <v>25</v>
      </c>
      <c r="C865" s="6" t="s">
        <v>1220</v>
      </c>
      <c r="D865" s="170"/>
      <c r="E865" s="171"/>
      <c r="F865" s="171"/>
      <c r="G865" s="171"/>
      <c r="H865" s="171"/>
      <c r="I865" s="171"/>
      <c r="J865" s="171"/>
      <c r="K865" s="171"/>
      <c r="L865" s="171"/>
      <c r="M865" s="171"/>
      <c r="N865" s="122"/>
      <c r="O865" s="71"/>
    </row>
    <row r="866" spans="2:15" s="230" customFormat="1" ht="30" x14ac:dyDescent="0.25">
      <c r="B866" s="240" t="s">
        <v>1150</v>
      </c>
      <c r="C866" s="241" t="s">
        <v>1221</v>
      </c>
      <c r="D866" s="227">
        <f t="shared" ref="D866:D891" si="118">SUM(E866:L866)</f>
        <v>8</v>
      </c>
      <c r="E866" s="124">
        <f t="shared" ref="E866:M866" si="119">SUM(E867:E871)</f>
        <v>0</v>
      </c>
      <c r="F866" s="124">
        <f t="shared" si="119"/>
        <v>0</v>
      </c>
      <c r="G866" s="124">
        <f t="shared" si="119"/>
        <v>8</v>
      </c>
      <c r="H866" s="124">
        <f t="shared" si="119"/>
        <v>0</v>
      </c>
      <c r="I866" s="124">
        <f t="shared" si="119"/>
        <v>0</v>
      </c>
      <c r="J866" s="124">
        <f t="shared" si="119"/>
        <v>0</v>
      </c>
      <c r="K866" s="124">
        <f t="shared" si="119"/>
        <v>0</v>
      </c>
      <c r="L866" s="124">
        <f t="shared" si="119"/>
        <v>0</v>
      </c>
      <c r="M866" s="124">
        <f t="shared" si="119"/>
        <v>0</v>
      </c>
      <c r="N866" s="238"/>
      <c r="O866" s="238"/>
    </row>
    <row r="867" spans="2:15" s="230" customFormat="1" x14ac:dyDescent="0.25">
      <c r="B867" s="240" t="s">
        <v>1230</v>
      </c>
      <c r="C867" s="241" t="s">
        <v>1222</v>
      </c>
      <c r="D867" s="227">
        <f t="shared" si="118"/>
        <v>4</v>
      </c>
      <c r="E867" s="123">
        <v>0</v>
      </c>
      <c r="F867" s="123">
        <v>0</v>
      </c>
      <c r="G867" s="123">
        <v>4</v>
      </c>
      <c r="H867" s="123">
        <v>0</v>
      </c>
      <c r="I867" s="123">
        <v>0</v>
      </c>
      <c r="J867" s="123">
        <v>0</v>
      </c>
      <c r="K867" s="123">
        <v>0</v>
      </c>
      <c r="L867" s="123">
        <v>0</v>
      </c>
      <c r="M867" s="123">
        <v>0</v>
      </c>
      <c r="N867" s="238"/>
      <c r="O867" s="238"/>
    </row>
    <row r="868" spans="2:15" s="230" customFormat="1" x14ac:dyDescent="0.25">
      <c r="B868" s="240" t="s">
        <v>1231</v>
      </c>
      <c r="C868" s="241" t="s">
        <v>1223</v>
      </c>
      <c r="D868" s="227">
        <f t="shared" si="118"/>
        <v>0</v>
      </c>
      <c r="E868" s="123">
        <v>0</v>
      </c>
      <c r="F868" s="123">
        <v>0</v>
      </c>
      <c r="G868" s="123">
        <v>0</v>
      </c>
      <c r="H868" s="123">
        <v>0</v>
      </c>
      <c r="I868" s="123">
        <v>0</v>
      </c>
      <c r="J868" s="123">
        <v>0</v>
      </c>
      <c r="K868" s="123">
        <v>0</v>
      </c>
      <c r="L868" s="123">
        <v>0</v>
      </c>
      <c r="M868" s="123">
        <v>0</v>
      </c>
      <c r="N868" s="238"/>
      <c r="O868" s="238"/>
    </row>
    <row r="869" spans="2:15" s="230" customFormat="1" x14ac:dyDescent="0.25">
      <c r="B869" s="240" t="s">
        <v>1232</v>
      </c>
      <c r="C869" s="241" t="s">
        <v>1224</v>
      </c>
      <c r="D869" s="227">
        <f t="shared" si="118"/>
        <v>0</v>
      </c>
      <c r="E869" s="123">
        <v>0</v>
      </c>
      <c r="F869" s="123">
        <v>0</v>
      </c>
      <c r="G869" s="123">
        <v>0</v>
      </c>
      <c r="H869" s="123">
        <v>0</v>
      </c>
      <c r="I869" s="123">
        <v>0</v>
      </c>
      <c r="J869" s="123">
        <v>0</v>
      </c>
      <c r="K869" s="123">
        <v>0</v>
      </c>
      <c r="L869" s="123">
        <v>0</v>
      </c>
      <c r="M869" s="123">
        <v>0</v>
      </c>
      <c r="N869" s="238"/>
      <c r="O869" s="238"/>
    </row>
    <row r="870" spans="2:15" s="230" customFormat="1" ht="45" x14ac:dyDescent="0.25">
      <c r="B870" s="240" t="s">
        <v>1233</v>
      </c>
      <c r="C870" s="241" t="s">
        <v>1249</v>
      </c>
      <c r="D870" s="227">
        <f t="shared" si="118"/>
        <v>1</v>
      </c>
      <c r="E870" s="123">
        <v>0</v>
      </c>
      <c r="F870" s="123">
        <v>0</v>
      </c>
      <c r="G870" s="123">
        <v>1</v>
      </c>
      <c r="H870" s="123">
        <v>0</v>
      </c>
      <c r="I870" s="123">
        <v>0</v>
      </c>
      <c r="J870" s="123">
        <v>0</v>
      </c>
      <c r="K870" s="123">
        <v>0</v>
      </c>
      <c r="L870" s="123">
        <v>0</v>
      </c>
      <c r="M870" s="123">
        <v>0</v>
      </c>
      <c r="N870" s="238"/>
      <c r="O870" s="238"/>
    </row>
    <row r="871" spans="2:15" s="230" customFormat="1" x14ac:dyDescent="0.25">
      <c r="B871" s="240" t="s">
        <v>1250</v>
      </c>
      <c r="C871" s="241" t="s">
        <v>1225</v>
      </c>
      <c r="D871" s="227">
        <f t="shared" si="118"/>
        <v>3</v>
      </c>
      <c r="E871" s="123">
        <v>0</v>
      </c>
      <c r="F871" s="123">
        <v>0</v>
      </c>
      <c r="G871" s="123">
        <v>3</v>
      </c>
      <c r="H871" s="123">
        <v>0</v>
      </c>
      <c r="I871" s="123">
        <v>0</v>
      </c>
      <c r="J871" s="123">
        <v>0</v>
      </c>
      <c r="K871" s="123">
        <v>0</v>
      </c>
      <c r="L871" s="123">
        <v>0</v>
      </c>
      <c r="M871" s="123">
        <v>0</v>
      </c>
      <c r="N871" s="238"/>
      <c r="O871" s="238"/>
    </row>
    <row r="872" spans="2:15" s="230" customFormat="1" ht="30" x14ac:dyDescent="0.25">
      <c r="B872" s="240" t="s">
        <v>1226</v>
      </c>
      <c r="C872" s="241" t="s">
        <v>1227</v>
      </c>
      <c r="D872" s="227">
        <f t="shared" si="118"/>
        <v>7</v>
      </c>
      <c r="E872" s="124">
        <f t="shared" ref="E872:M872" si="120">SUM(E873:E875)</f>
        <v>0</v>
      </c>
      <c r="F872" s="124">
        <f t="shared" si="120"/>
        <v>0</v>
      </c>
      <c r="G872" s="124">
        <f t="shared" si="120"/>
        <v>7</v>
      </c>
      <c r="H872" s="124">
        <f t="shared" si="120"/>
        <v>0</v>
      </c>
      <c r="I872" s="124">
        <f t="shared" si="120"/>
        <v>0</v>
      </c>
      <c r="J872" s="124">
        <f t="shared" si="120"/>
        <v>0</v>
      </c>
      <c r="K872" s="124">
        <f t="shared" si="120"/>
        <v>0</v>
      </c>
      <c r="L872" s="124">
        <f t="shared" si="120"/>
        <v>0</v>
      </c>
      <c r="M872" s="124">
        <f t="shared" si="120"/>
        <v>0</v>
      </c>
      <c r="N872" s="238"/>
      <c r="O872" s="238"/>
    </row>
    <row r="873" spans="2:15" s="230" customFormat="1" ht="30" x14ac:dyDescent="0.25">
      <c r="B873" s="240" t="s">
        <v>1234</v>
      </c>
      <c r="C873" s="241" t="s">
        <v>1228</v>
      </c>
      <c r="D873" s="227">
        <f t="shared" si="118"/>
        <v>0</v>
      </c>
      <c r="E873" s="123">
        <v>0</v>
      </c>
      <c r="F873" s="123">
        <v>0</v>
      </c>
      <c r="G873" s="123"/>
      <c r="H873" s="123">
        <v>0</v>
      </c>
      <c r="I873" s="123">
        <v>0</v>
      </c>
      <c r="J873" s="123">
        <v>0</v>
      </c>
      <c r="K873" s="123">
        <v>0</v>
      </c>
      <c r="L873" s="123">
        <v>0</v>
      </c>
      <c r="M873" s="123">
        <v>0</v>
      </c>
      <c r="N873" s="153" t="str">
        <f>IF((D873&lt;=D867+D868+D869)*AND(E873&lt;=E867+E868+E869)*AND(F873&lt;=F867+F868+F869)*AND(G873&lt;=G867+G868+G869)*AND(H873&lt;=H867+H868+H869)*AND(I873&lt;=I867+I868+I869)*AND(J873&lt;=J867+J868+J869)*AND(K873&lt;=K867+K867+K869)*AND(L873&lt;=L867+L868+L869)*AND(M873&lt;=M867+M868+M869),"Выполнено","ПРОВЕРИТЬ - избранных составов не может быть больше чем проведенных выборов)")</f>
        <v>Выполнено</v>
      </c>
      <c r="O873" s="238"/>
    </row>
    <row r="874" spans="2:15" s="230" customFormat="1" x14ac:dyDescent="0.25">
      <c r="B874" s="240" t="s">
        <v>1235</v>
      </c>
      <c r="C874" s="241" t="s">
        <v>1229</v>
      </c>
      <c r="D874" s="227">
        <f t="shared" si="118"/>
        <v>4</v>
      </c>
      <c r="E874" s="123">
        <v>0</v>
      </c>
      <c r="F874" s="123">
        <v>0</v>
      </c>
      <c r="G874" s="123">
        <v>4</v>
      </c>
      <c r="H874" s="123">
        <v>0</v>
      </c>
      <c r="I874" s="123">
        <v>0</v>
      </c>
      <c r="J874" s="123">
        <v>0</v>
      </c>
      <c r="K874" s="123">
        <v>0</v>
      </c>
      <c r="L874" s="123">
        <v>0</v>
      </c>
      <c r="M874" s="123">
        <v>0</v>
      </c>
      <c r="N874" s="238"/>
      <c r="O874" s="238"/>
    </row>
    <row r="875" spans="2:15" s="230" customFormat="1" x14ac:dyDescent="0.25">
      <c r="B875" s="240" t="s">
        <v>1236</v>
      </c>
      <c r="C875" s="241" t="s">
        <v>216</v>
      </c>
      <c r="D875" s="227">
        <f t="shared" si="118"/>
        <v>3</v>
      </c>
      <c r="E875" s="123">
        <v>0</v>
      </c>
      <c r="F875" s="123">
        <v>0</v>
      </c>
      <c r="G875" s="123">
        <v>3</v>
      </c>
      <c r="H875" s="123">
        <v>0</v>
      </c>
      <c r="I875" s="123">
        <v>0</v>
      </c>
      <c r="J875" s="123">
        <v>0</v>
      </c>
      <c r="K875" s="123">
        <v>0</v>
      </c>
      <c r="L875" s="123">
        <v>0</v>
      </c>
      <c r="M875" s="123">
        <v>0</v>
      </c>
      <c r="N875" s="153" t="str">
        <f>IF((D875&lt;=D871)*AND(E875&lt;=E871)*AND(F875&lt;=F871)*AND(G875&lt;=G871)*AND(H875&lt;=H871)*AND(I875&lt;=I871)*AND(J875&lt;=J871)*AND(K875&lt;=K871)*AND(L875&lt;=L871)*AND(M875&lt;=M871),"Выполнено","ПРОВЕРИТЬ - избранных глав не может быть больше чем проведенных выборов глав)")</f>
        <v>Выполнено</v>
      </c>
      <c r="O875" s="238"/>
    </row>
    <row r="876" spans="2:15" s="230" customFormat="1" ht="30" x14ac:dyDescent="0.25">
      <c r="B876" s="240" t="s">
        <v>1239</v>
      </c>
      <c r="C876" s="241" t="s">
        <v>1237</v>
      </c>
      <c r="D876" s="227">
        <f t="shared" si="118"/>
        <v>0</v>
      </c>
      <c r="E876" s="124">
        <f t="shared" ref="E876:M876" si="121">SUM(E877:E881)</f>
        <v>0</v>
      </c>
      <c r="F876" s="124">
        <f t="shared" si="121"/>
        <v>0</v>
      </c>
      <c r="G876" s="124">
        <f t="shared" si="121"/>
        <v>0</v>
      </c>
      <c r="H876" s="124">
        <f t="shared" si="121"/>
        <v>0</v>
      </c>
      <c r="I876" s="124">
        <f t="shared" si="121"/>
        <v>0</v>
      </c>
      <c r="J876" s="124">
        <f t="shared" si="121"/>
        <v>0</v>
      </c>
      <c r="K876" s="124">
        <f t="shared" si="121"/>
        <v>0</v>
      </c>
      <c r="L876" s="124">
        <f t="shared" si="121"/>
        <v>0</v>
      </c>
      <c r="M876" s="124">
        <f t="shared" si="121"/>
        <v>0</v>
      </c>
      <c r="N876" s="238"/>
      <c r="O876" s="238"/>
    </row>
    <row r="877" spans="2:15" s="230" customFormat="1" x14ac:dyDescent="0.25">
      <c r="B877" s="240" t="s">
        <v>1240</v>
      </c>
      <c r="C877" s="241" t="s">
        <v>1222</v>
      </c>
      <c r="D877" s="227">
        <f t="shared" si="118"/>
        <v>0</v>
      </c>
      <c r="E877" s="123">
        <v>0</v>
      </c>
      <c r="F877" s="123">
        <v>0</v>
      </c>
      <c r="G877" s="123">
        <v>0</v>
      </c>
      <c r="H877" s="123">
        <v>0</v>
      </c>
      <c r="I877" s="123">
        <v>0</v>
      </c>
      <c r="J877" s="123">
        <v>0</v>
      </c>
      <c r="K877" s="123">
        <v>0</v>
      </c>
      <c r="L877" s="123">
        <v>0</v>
      </c>
      <c r="M877" s="123">
        <v>0</v>
      </c>
      <c r="N877" s="238"/>
      <c r="O877" s="238"/>
    </row>
    <row r="878" spans="2:15" s="230" customFormat="1" x14ac:dyDescent="0.25">
      <c r="B878" s="240" t="s">
        <v>1241</v>
      </c>
      <c r="C878" s="241" t="s">
        <v>1223</v>
      </c>
      <c r="D878" s="227">
        <f t="shared" si="118"/>
        <v>0</v>
      </c>
      <c r="E878" s="123">
        <v>0</v>
      </c>
      <c r="F878" s="123">
        <v>0</v>
      </c>
      <c r="G878" s="123">
        <v>0</v>
      </c>
      <c r="H878" s="123">
        <v>0</v>
      </c>
      <c r="I878" s="123">
        <v>0</v>
      </c>
      <c r="J878" s="123">
        <v>0</v>
      </c>
      <c r="K878" s="123">
        <v>0</v>
      </c>
      <c r="L878" s="123">
        <v>0</v>
      </c>
      <c r="M878" s="123">
        <v>0</v>
      </c>
      <c r="N878" s="238"/>
      <c r="O878" s="238"/>
    </row>
    <row r="879" spans="2:15" s="230" customFormat="1" x14ac:dyDescent="0.25">
      <c r="B879" s="240" t="s">
        <v>1242</v>
      </c>
      <c r="C879" s="241" t="s">
        <v>1224</v>
      </c>
      <c r="D879" s="227">
        <f t="shared" si="118"/>
        <v>0</v>
      </c>
      <c r="E879" s="123">
        <v>0</v>
      </c>
      <c r="F879" s="123">
        <v>0</v>
      </c>
      <c r="G879" s="123">
        <v>0</v>
      </c>
      <c r="H879" s="123">
        <v>0</v>
      </c>
      <c r="I879" s="123">
        <v>0</v>
      </c>
      <c r="J879" s="123">
        <v>0</v>
      </c>
      <c r="K879" s="123">
        <v>0</v>
      </c>
      <c r="L879" s="123">
        <v>0</v>
      </c>
      <c r="M879" s="123">
        <v>0</v>
      </c>
      <c r="N879" s="238"/>
      <c r="O879" s="238"/>
    </row>
    <row r="880" spans="2:15" s="230" customFormat="1" ht="45" x14ac:dyDescent="0.25">
      <c r="B880" s="240" t="s">
        <v>1243</v>
      </c>
      <c r="C880" s="241" t="s">
        <v>1249</v>
      </c>
      <c r="D880" s="227">
        <f t="shared" si="118"/>
        <v>0</v>
      </c>
      <c r="E880" s="123">
        <v>0</v>
      </c>
      <c r="F880" s="123">
        <v>0</v>
      </c>
      <c r="G880" s="123">
        <v>0</v>
      </c>
      <c r="H880" s="123">
        <v>0</v>
      </c>
      <c r="I880" s="123">
        <v>0</v>
      </c>
      <c r="J880" s="123">
        <v>0</v>
      </c>
      <c r="K880" s="123">
        <v>0</v>
      </c>
      <c r="L880" s="123">
        <v>0</v>
      </c>
      <c r="M880" s="123">
        <v>0</v>
      </c>
      <c r="N880" s="238"/>
      <c r="O880" s="238"/>
    </row>
    <row r="881" spans="2:15" s="230" customFormat="1" x14ac:dyDescent="0.25">
      <c r="B881" s="240" t="s">
        <v>1251</v>
      </c>
      <c r="C881" s="241" t="s">
        <v>1225</v>
      </c>
      <c r="D881" s="227">
        <f t="shared" si="118"/>
        <v>0</v>
      </c>
      <c r="E881" s="123">
        <v>0</v>
      </c>
      <c r="F881" s="123">
        <v>0</v>
      </c>
      <c r="G881" s="123">
        <v>0</v>
      </c>
      <c r="H881" s="123">
        <v>0</v>
      </c>
      <c r="I881" s="123">
        <v>0</v>
      </c>
      <c r="J881" s="123">
        <v>0</v>
      </c>
      <c r="K881" s="123">
        <v>0</v>
      </c>
      <c r="L881" s="123">
        <v>0</v>
      </c>
      <c r="M881" s="123">
        <v>0</v>
      </c>
      <c r="N881" s="238"/>
      <c r="O881" s="238"/>
    </row>
    <row r="882" spans="2:15" s="230" customFormat="1" ht="30" x14ac:dyDescent="0.25">
      <c r="B882" s="240" t="s">
        <v>1244</v>
      </c>
      <c r="C882" s="241" t="s">
        <v>1238</v>
      </c>
      <c r="D882" s="227">
        <f t="shared" si="118"/>
        <v>0</v>
      </c>
      <c r="E882" s="124">
        <f t="shared" ref="E882:M882" si="122">SUM(E883:E885)</f>
        <v>0</v>
      </c>
      <c r="F882" s="124">
        <f t="shared" si="122"/>
        <v>0</v>
      </c>
      <c r="G882" s="124">
        <f t="shared" si="122"/>
        <v>0</v>
      </c>
      <c r="H882" s="124">
        <f t="shared" si="122"/>
        <v>0</v>
      </c>
      <c r="I882" s="124">
        <f t="shared" si="122"/>
        <v>0</v>
      </c>
      <c r="J882" s="124">
        <f t="shared" si="122"/>
        <v>0</v>
      </c>
      <c r="K882" s="124">
        <f t="shared" si="122"/>
        <v>0</v>
      </c>
      <c r="L882" s="124">
        <f t="shared" si="122"/>
        <v>0</v>
      </c>
      <c r="M882" s="124">
        <f t="shared" si="122"/>
        <v>0</v>
      </c>
      <c r="N882" s="238"/>
      <c r="O882" s="238"/>
    </row>
    <row r="883" spans="2:15" s="230" customFormat="1" ht="30" x14ac:dyDescent="0.25">
      <c r="B883" s="240" t="s">
        <v>1245</v>
      </c>
      <c r="C883" s="241" t="s">
        <v>1228</v>
      </c>
      <c r="D883" s="227">
        <f t="shared" si="118"/>
        <v>0</v>
      </c>
      <c r="E883" s="123">
        <v>0</v>
      </c>
      <c r="F883" s="123">
        <v>0</v>
      </c>
      <c r="G883" s="123">
        <v>0</v>
      </c>
      <c r="H883" s="123">
        <v>0</v>
      </c>
      <c r="I883" s="123">
        <v>0</v>
      </c>
      <c r="J883" s="123">
        <v>0</v>
      </c>
      <c r="K883" s="123">
        <v>0</v>
      </c>
      <c r="L883" s="123">
        <v>0</v>
      </c>
      <c r="M883" s="123">
        <v>0</v>
      </c>
      <c r="N883" s="153" t="str">
        <f>IF((D883&lt;=D877+D878+D879)*AND(E883&lt;=E877+E878+E879)*AND(F883&lt;=F877+F878+F879)*AND(G883&lt;=G877+G878+G879)*AND(H883&lt;=H877+H878+H879)*AND(I883&lt;=I877+I878+I879)*AND(J883&lt;=J877+J878+J879)*AND(K883&lt;=K877+K877+K879)*AND(L883&lt;=L877+L878+L879)*AND(M883&lt;=M877+L878+L879),"Выполнено","ПРОВЕРИТЬ - избранных составов не может быть больше чем проведенных выборов)")</f>
        <v>Выполнено</v>
      </c>
      <c r="O883" s="238"/>
    </row>
    <row r="884" spans="2:15" s="230" customFormat="1" x14ac:dyDescent="0.25">
      <c r="B884" s="240" t="s">
        <v>1246</v>
      </c>
      <c r="C884" s="241" t="s">
        <v>1229</v>
      </c>
      <c r="D884" s="227">
        <f t="shared" si="118"/>
        <v>0</v>
      </c>
      <c r="E884" s="123">
        <v>0</v>
      </c>
      <c r="F884" s="123">
        <v>0</v>
      </c>
      <c r="G884" s="123">
        <v>0</v>
      </c>
      <c r="H884" s="123">
        <v>0</v>
      </c>
      <c r="I884" s="123">
        <v>0</v>
      </c>
      <c r="J884" s="123">
        <v>0</v>
      </c>
      <c r="K884" s="123">
        <v>0</v>
      </c>
      <c r="L884" s="123">
        <v>0</v>
      </c>
      <c r="M884" s="123">
        <v>0</v>
      </c>
      <c r="N884" s="238"/>
      <c r="O884" s="238"/>
    </row>
    <row r="885" spans="2:15" s="230" customFormat="1" x14ac:dyDescent="0.25">
      <c r="B885" s="240" t="s">
        <v>1247</v>
      </c>
      <c r="C885" s="241" t="s">
        <v>216</v>
      </c>
      <c r="D885" s="227">
        <f t="shared" si="118"/>
        <v>0</v>
      </c>
      <c r="E885" s="123">
        <v>0</v>
      </c>
      <c r="F885" s="123">
        <v>0</v>
      </c>
      <c r="G885" s="123">
        <v>0</v>
      </c>
      <c r="H885" s="123">
        <v>0</v>
      </c>
      <c r="I885" s="123">
        <v>0</v>
      </c>
      <c r="J885" s="123">
        <v>0</v>
      </c>
      <c r="K885" s="123">
        <v>0</v>
      </c>
      <c r="L885" s="123">
        <v>0</v>
      </c>
      <c r="M885" s="123">
        <v>0</v>
      </c>
      <c r="N885" s="153" t="str">
        <f>IF((D885&lt;=D881)*AND(E885&lt;=E881)*AND(F885&lt;=F881)*AND(G885&lt;=G881)*AND(H885&lt;=H881)*AND(I885&lt;=I881)*AND(J885&lt;=J881)*AND(K885&lt;=K881)*AND(L885&lt;=L881)*AND(M885&lt;=M881),"Выполнено","ПРОВЕРИТЬ - избранных глав не может быть больше чем проведенных выборов глав)")</f>
        <v>Выполнено</v>
      </c>
      <c r="O885" s="238"/>
    </row>
    <row r="886" spans="2:15" s="230" customFormat="1" ht="45" x14ac:dyDescent="0.25">
      <c r="B886" s="240" t="s">
        <v>1248</v>
      </c>
      <c r="C886" s="241" t="s">
        <v>1252</v>
      </c>
      <c r="D886" s="227">
        <f t="shared" si="118"/>
        <v>43</v>
      </c>
      <c r="E886" s="124">
        <f t="shared" ref="E886:M886" si="123">SUM(E887:E891)</f>
        <v>2</v>
      </c>
      <c r="F886" s="124">
        <f t="shared" si="123"/>
        <v>3</v>
      </c>
      <c r="G886" s="124">
        <f t="shared" si="123"/>
        <v>37</v>
      </c>
      <c r="H886" s="124">
        <f t="shared" si="123"/>
        <v>0</v>
      </c>
      <c r="I886" s="124">
        <f t="shared" si="123"/>
        <v>1</v>
      </c>
      <c r="J886" s="124">
        <f t="shared" si="123"/>
        <v>0</v>
      </c>
      <c r="K886" s="124">
        <f t="shared" si="123"/>
        <v>0</v>
      </c>
      <c r="L886" s="124">
        <f t="shared" si="123"/>
        <v>0</v>
      </c>
      <c r="M886" s="124">
        <f t="shared" si="123"/>
        <v>0</v>
      </c>
      <c r="N886" s="238"/>
      <c r="O886" s="238"/>
    </row>
    <row r="887" spans="2:15" s="230" customFormat="1" x14ac:dyDescent="0.25">
      <c r="B887" s="240" t="s">
        <v>1253</v>
      </c>
      <c r="C887" s="241" t="s">
        <v>1222</v>
      </c>
      <c r="D887" s="227">
        <f t="shared" si="118"/>
        <v>31</v>
      </c>
      <c r="E887" s="123">
        <v>2</v>
      </c>
      <c r="F887" s="123">
        <v>3</v>
      </c>
      <c r="G887" s="123">
        <v>25</v>
      </c>
      <c r="H887" s="123">
        <v>0</v>
      </c>
      <c r="I887" s="123">
        <v>1</v>
      </c>
      <c r="J887" s="123">
        <v>0</v>
      </c>
      <c r="K887" s="123">
        <v>0</v>
      </c>
      <c r="L887" s="123">
        <v>0</v>
      </c>
      <c r="M887" s="123">
        <v>0</v>
      </c>
      <c r="N887" s="238"/>
      <c r="O887" s="238"/>
    </row>
    <row r="888" spans="2:15" s="230" customFormat="1" x14ac:dyDescent="0.25">
      <c r="B888" s="240" t="s">
        <v>1254</v>
      </c>
      <c r="C888" s="241" t="s">
        <v>1223</v>
      </c>
      <c r="D888" s="227">
        <f t="shared" si="118"/>
        <v>0</v>
      </c>
      <c r="E888" s="123">
        <v>0</v>
      </c>
      <c r="F888" s="123">
        <v>0</v>
      </c>
      <c r="G888" s="123">
        <v>0</v>
      </c>
      <c r="H888" s="123">
        <v>0</v>
      </c>
      <c r="I888" s="123">
        <v>0</v>
      </c>
      <c r="J888" s="123">
        <v>0</v>
      </c>
      <c r="K888" s="123">
        <v>0</v>
      </c>
      <c r="L888" s="123">
        <v>0</v>
      </c>
      <c r="M888" s="123">
        <v>0</v>
      </c>
      <c r="N888" s="238"/>
      <c r="O888" s="238"/>
    </row>
    <row r="889" spans="2:15" s="230" customFormat="1" x14ac:dyDescent="0.25">
      <c r="B889" s="240" t="s">
        <v>1255</v>
      </c>
      <c r="C889" s="241" t="s">
        <v>1224</v>
      </c>
      <c r="D889" s="227">
        <f t="shared" si="118"/>
        <v>0</v>
      </c>
      <c r="E889" s="123">
        <v>0</v>
      </c>
      <c r="F889" s="123">
        <v>0</v>
      </c>
      <c r="G889" s="123">
        <v>0</v>
      </c>
      <c r="H889" s="123">
        <v>0</v>
      </c>
      <c r="I889" s="123">
        <v>0</v>
      </c>
      <c r="J889" s="123">
        <v>0</v>
      </c>
      <c r="K889" s="123">
        <v>0</v>
      </c>
      <c r="L889" s="123">
        <v>0</v>
      </c>
      <c r="M889" s="123">
        <v>0</v>
      </c>
      <c r="N889" s="238"/>
      <c r="O889" s="238"/>
    </row>
    <row r="890" spans="2:15" s="230" customFormat="1" ht="45" x14ac:dyDescent="0.25">
      <c r="B890" s="240" t="s">
        <v>1256</v>
      </c>
      <c r="C890" s="241" t="s">
        <v>1249</v>
      </c>
      <c r="D890" s="227">
        <f t="shared" si="118"/>
        <v>0</v>
      </c>
      <c r="E890" s="123">
        <v>0</v>
      </c>
      <c r="F890" s="123">
        <v>0</v>
      </c>
      <c r="G890" s="123">
        <v>0</v>
      </c>
      <c r="H890" s="123">
        <v>0</v>
      </c>
      <c r="I890" s="123">
        <v>0</v>
      </c>
      <c r="J890" s="123">
        <v>0</v>
      </c>
      <c r="K890" s="123">
        <v>0</v>
      </c>
      <c r="L890" s="123">
        <v>0</v>
      </c>
      <c r="M890" s="123">
        <v>0</v>
      </c>
      <c r="N890" s="238"/>
      <c r="O890" s="238"/>
    </row>
    <row r="891" spans="2:15" s="230" customFormat="1" x14ac:dyDescent="0.25">
      <c r="B891" s="240" t="s">
        <v>1257</v>
      </c>
      <c r="C891" s="241" t="s">
        <v>1225</v>
      </c>
      <c r="D891" s="227">
        <f t="shared" si="118"/>
        <v>12</v>
      </c>
      <c r="E891" s="123">
        <v>0</v>
      </c>
      <c r="F891" s="123">
        <v>0</v>
      </c>
      <c r="G891" s="123">
        <v>12</v>
      </c>
      <c r="H891" s="123">
        <v>0</v>
      </c>
      <c r="I891" s="123">
        <v>0</v>
      </c>
      <c r="J891" s="123">
        <v>0</v>
      </c>
      <c r="K891" s="123">
        <v>0</v>
      </c>
      <c r="L891" s="123">
        <v>0</v>
      </c>
      <c r="M891" s="123">
        <v>0</v>
      </c>
      <c r="N891" s="238"/>
      <c r="O891" s="238"/>
    </row>
    <row r="892" spans="2:15" s="48" customFormat="1" x14ac:dyDescent="0.25">
      <c r="B892" s="47" t="s">
        <v>1258</v>
      </c>
      <c r="C892" s="221" t="s">
        <v>1151</v>
      </c>
      <c r="D892" s="2">
        <f t="shared" ref="D892:D901" si="124">SUM(E892:L892)</f>
        <v>0</v>
      </c>
      <c r="E892" s="124">
        <f t="shared" ref="E892:M892" si="125">E893+E894</f>
        <v>0</v>
      </c>
      <c r="F892" s="124">
        <f t="shared" si="125"/>
        <v>0</v>
      </c>
      <c r="G892" s="124">
        <f t="shared" si="125"/>
        <v>0</v>
      </c>
      <c r="H892" s="124">
        <f t="shared" si="125"/>
        <v>0</v>
      </c>
      <c r="I892" s="124">
        <f t="shared" si="125"/>
        <v>0</v>
      </c>
      <c r="J892" s="124">
        <f t="shared" si="125"/>
        <v>0</v>
      </c>
      <c r="K892" s="124">
        <f t="shared" si="125"/>
        <v>0</v>
      </c>
      <c r="L892" s="124">
        <f t="shared" si="125"/>
        <v>0</v>
      </c>
      <c r="M892" s="124">
        <f t="shared" si="125"/>
        <v>0</v>
      </c>
      <c r="N892" s="113"/>
      <c r="O892" s="113"/>
    </row>
    <row r="893" spans="2:15" s="48" customFormat="1" x14ac:dyDescent="0.25">
      <c r="B893" s="55" t="s">
        <v>1259</v>
      </c>
      <c r="C893" s="223" t="s">
        <v>1152</v>
      </c>
      <c r="D893" s="2">
        <f t="shared" si="124"/>
        <v>0</v>
      </c>
      <c r="E893" s="121">
        <v>0</v>
      </c>
      <c r="F893" s="123">
        <v>0</v>
      </c>
      <c r="G893" s="123">
        <v>0</v>
      </c>
      <c r="H893" s="121">
        <v>0</v>
      </c>
      <c r="I893" s="121">
        <v>0</v>
      </c>
      <c r="J893" s="121">
        <v>0</v>
      </c>
      <c r="K893" s="121">
        <v>0</v>
      </c>
      <c r="L893" s="121">
        <v>0</v>
      </c>
      <c r="M893" s="123">
        <v>0</v>
      </c>
      <c r="N893" s="113"/>
      <c r="O893" s="239" t="str">
        <f>IF(((D893-F893-G893=0)),"   ","Нужно заполнить пункт 60 текстовой части - о референдумах и голосованиях")</f>
        <v xml:space="preserve">   </v>
      </c>
    </row>
    <row r="894" spans="2:15" s="48" customFormat="1" x14ac:dyDescent="0.25">
      <c r="B894" s="55" t="s">
        <v>1260</v>
      </c>
      <c r="C894" s="223" t="s">
        <v>228</v>
      </c>
      <c r="D894" s="2">
        <f t="shared" si="124"/>
        <v>0</v>
      </c>
      <c r="E894" s="121">
        <v>0</v>
      </c>
      <c r="F894" s="121">
        <v>0</v>
      </c>
      <c r="G894" s="121">
        <v>0</v>
      </c>
      <c r="H894" s="121">
        <v>0</v>
      </c>
      <c r="I894" s="121">
        <v>0</v>
      </c>
      <c r="J894" s="121">
        <v>0</v>
      </c>
      <c r="K894" s="121">
        <v>0</v>
      </c>
      <c r="L894" s="121">
        <v>0</v>
      </c>
      <c r="M894" s="123">
        <v>0</v>
      </c>
      <c r="N894" s="113"/>
      <c r="O894" s="239" t="str">
        <f>IF(((D894=0)),"   ","Нужно заполнить пункт 60 текстовой части - о референдумах и голосованиях")</f>
        <v xml:space="preserve">   </v>
      </c>
    </row>
    <row r="895" spans="2:15" s="48" customFormat="1" ht="30" x14ac:dyDescent="0.25">
      <c r="B895" s="47" t="s">
        <v>1261</v>
      </c>
      <c r="C895" s="221" t="s">
        <v>1153</v>
      </c>
      <c r="D895" s="2">
        <f t="shared" si="124"/>
        <v>0</v>
      </c>
      <c r="E895" s="124">
        <f t="shared" ref="E895:M895" si="126">E896+E897</f>
        <v>0</v>
      </c>
      <c r="F895" s="124">
        <f t="shared" si="126"/>
        <v>0</v>
      </c>
      <c r="G895" s="124">
        <f t="shared" si="126"/>
        <v>0</v>
      </c>
      <c r="H895" s="124">
        <f t="shared" si="126"/>
        <v>0</v>
      </c>
      <c r="I895" s="124">
        <f t="shared" si="126"/>
        <v>0</v>
      </c>
      <c r="J895" s="124">
        <f t="shared" si="126"/>
        <v>0</v>
      </c>
      <c r="K895" s="124">
        <f t="shared" si="126"/>
        <v>0</v>
      </c>
      <c r="L895" s="124">
        <f t="shared" si="126"/>
        <v>0</v>
      </c>
      <c r="M895" s="124">
        <f t="shared" si="126"/>
        <v>0</v>
      </c>
      <c r="N895" s="113"/>
      <c r="O895" s="113"/>
    </row>
    <row r="896" spans="2:15" s="48" customFormat="1" x14ac:dyDescent="0.25">
      <c r="B896" s="55" t="s">
        <v>1262</v>
      </c>
      <c r="C896" s="223" t="s">
        <v>1152</v>
      </c>
      <c r="D896" s="2">
        <f t="shared" si="124"/>
        <v>0</v>
      </c>
      <c r="E896" s="121">
        <v>0</v>
      </c>
      <c r="F896" s="123"/>
      <c r="G896" s="123"/>
      <c r="H896" s="121">
        <v>0</v>
      </c>
      <c r="I896" s="121">
        <v>0</v>
      </c>
      <c r="J896" s="121">
        <v>0</v>
      </c>
      <c r="K896" s="121">
        <v>0</v>
      </c>
      <c r="L896" s="121">
        <v>0</v>
      </c>
      <c r="M896" s="123">
        <v>0</v>
      </c>
      <c r="N896" s="113"/>
      <c r="O896" s="239" t="str">
        <f>IF(((D896-F896-G896=0)),"   ","Нужно заполнить пункт 60 текстовой части - о референдумах и голосованиях")</f>
        <v xml:space="preserve">   </v>
      </c>
    </row>
    <row r="897" spans="2:15" s="48" customFormat="1" x14ac:dyDescent="0.25">
      <c r="B897" s="55" t="s">
        <v>1263</v>
      </c>
      <c r="C897" s="223" t="s">
        <v>228</v>
      </c>
      <c r="D897" s="2">
        <f t="shared" si="124"/>
        <v>0</v>
      </c>
      <c r="E897" s="121">
        <v>0</v>
      </c>
      <c r="F897" s="121">
        <v>0</v>
      </c>
      <c r="G897" s="121">
        <v>0</v>
      </c>
      <c r="H897" s="121">
        <v>0</v>
      </c>
      <c r="I897" s="121">
        <v>0</v>
      </c>
      <c r="J897" s="121">
        <v>0</v>
      </c>
      <c r="K897" s="121">
        <v>0</v>
      </c>
      <c r="L897" s="121">
        <v>0</v>
      </c>
      <c r="M897" s="123">
        <v>0</v>
      </c>
      <c r="N897" s="113"/>
      <c r="O897" s="239" t="str">
        <f>IF(((D897=0)),"   ","Нужно заполнить пункт 60 текстовой части - о референдумах и голосованиях")</f>
        <v xml:space="preserve">   </v>
      </c>
    </row>
    <row r="898" spans="2:15" s="48" customFormat="1" ht="45" x14ac:dyDescent="0.25">
      <c r="B898" s="55" t="s">
        <v>1264</v>
      </c>
      <c r="C898" s="223" t="s">
        <v>1154</v>
      </c>
      <c r="D898" s="2">
        <f t="shared" si="124"/>
        <v>0</v>
      </c>
      <c r="E898" s="121">
        <v>0</v>
      </c>
      <c r="F898" s="121">
        <v>0</v>
      </c>
      <c r="G898" s="121">
        <v>0</v>
      </c>
      <c r="H898" s="121">
        <v>0</v>
      </c>
      <c r="I898" s="121">
        <v>0</v>
      </c>
      <c r="J898" s="121">
        <v>0</v>
      </c>
      <c r="K898" s="121">
        <v>0</v>
      </c>
      <c r="L898" s="121">
        <v>0</v>
      </c>
      <c r="M898" s="123">
        <v>0</v>
      </c>
      <c r="N898" s="113"/>
      <c r="O898" s="239" t="str">
        <f>IF(((D898=0)),"   ","Нужно заполнить пункт 60 текстовой части - о референдумах и голосованиях")</f>
        <v xml:space="preserve">   </v>
      </c>
    </row>
    <row r="899" spans="2:15" s="48" customFormat="1" ht="45" x14ac:dyDescent="0.25">
      <c r="B899" s="55" t="s">
        <v>1265</v>
      </c>
      <c r="C899" s="223" t="s">
        <v>1155</v>
      </c>
      <c r="D899" s="2">
        <f t="shared" si="124"/>
        <v>0</v>
      </c>
      <c r="E899" s="121">
        <v>0</v>
      </c>
      <c r="F899" s="121">
        <v>0</v>
      </c>
      <c r="G899" s="121">
        <v>0</v>
      </c>
      <c r="H899" s="121">
        <v>0</v>
      </c>
      <c r="I899" s="121">
        <v>0</v>
      </c>
      <c r="J899" s="121">
        <v>0</v>
      </c>
      <c r="K899" s="121">
        <v>0</v>
      </c>
      <c r="L899" s="121">
        <v>0</v>
      </c>
      <c r="M899" s="123">
        <v>0</v>
      </c>
      <c r="N899" s="113"/>
      <c r="O899" s="239" t="str">
        <f>IF(((D899=0)),"   ","Нужно заполнить пункт 60 текстовой части - о референдумах и голосованиях")</f>
        <v xml:space="preserve">   </v>
      </c>
    </row>
    <row r="900" spans="2:15" s="48" customFormat="1" ht="30" x14ac:dyDescent="0.25">
      <c r="B900" s="55" t="s">
        <v>1266</v>
      </c>
      <c r="C900" s="223" t="s">
        <v>1156</v>
      </c>
      <c r="D900" s="2">
        <f t="shared" si="124"/>
        <v>0</v>
      </c>
      <c r="E900" s="121">
        <v>0</v>
      </c>
      <c r="F900" s="121">
        <v>0</v>
      </c>
      <c r="G900" s="121">
        <v>0</v>
      </c>
      <c r="H900" s="121">
        <v>0</v>
      </c>
      <c r="I900" s="121">
        <v>0</v>
      </c>
      <c r="J900" s="121">
        <v>0</v>
      </c>
      <c r="K900" s="121">
        <v>0</v>
      </c>
      <c r="L900" s="121">
        <v>0</v>
      </c>
      <c r="M900" s="123">
        <v>0</v>
      </c>
      <c r="N900" s="113"/>
      <c r="O900" s="239" t="str">
        <f>IF(((D900=0)),"   ","Нужно заполнить пункт 60 текстовой части - о референдумах и голосованиях")</f>
        <v xml:space="preserve">   </v>
      </c>
    </row>
    <row r="901" spans="2:15" s="48" customFormat="1" ht="45" x14ac:dyDescent="0.25">
      <c r="B901" s="55" t="s">
        <v>1267</v>
      </c>
      <c r="C901" s="223" t="s">
        <v>1157</v>
      </c>
      <c r="D901" s="2">
        <f t="shared" si="124"/>
        <v>0</v>
      </c>
      <c r="E901" s="121">
        <v>0</v>
      </c>
      <c r="F901" s="121">
        <v>0</v>
      </c>
      <c r="G901" s="121">
        <v>0</v>
      </c>
      <c r="H901" s="121">
        <v>0</v>
      </c>
      <c r="I901" s="121">
        <v>0</v>
      </c>
      <c r="J901" s="121">
        <v>0</v>
      </c>
      <c r="K901" s="121">
        <v>0</v>
      </c>
      <c r="L901" s="121">
        <v>0</v>
      </c>
      <c r="M901" s="123">
        <v>0</v>
      </c>
      <c r="N901" s="113"/>
      <c r="O901" s="239" t="str">
        <f>IF(((D901=0)),"   ","Нужно заполнить пункт 60 текстовой части - о референдумах и голосованиях")</f>
        <v xml:space="preserve">   </v>
      </c>
    </row>
    <row r="902" spans="2:15" s="19" customFormat="1" x14ac:dyDescent="0.25">
      <c r="B902" s="24" t="s">
        <v>26</v>
      </c>
      <c r="C902" s="6" t="s">
        <v>599</v>
      </c>
      <c r="D902" s="170"/>
      <c r="E902" s="171"/>
      <c r="F902" s="171"/>
      <c r="G902" s="171"/>
      <c r="H902" s="171"/>
      <c r="I902" s="171"/>
      <c r="J902" s="171"/>
      <c r="K902" s="171"/>
      <c r="L902" s="171"/>
      <c r="M902" s="171"/>
      <c r="N902" s="122"/>
      <c r="O902" s="71"/>
    </row>
    <row r="903" spans="2:15" s="19" customFormat="1" ht="45" x14ac:dyDescent="0.25">
      <c r="B903" s="53" t="s">
        <v>600</v>
      </c>
      <c r="C903" s="64" t="s">
        <v>309</v>
      </c>
      <c r="D903" s="2">
        <f t="shared" ref="D903:D917" si="127">SUM(E903:L903)</f>
        <v>0</v>
      </c>
      <c r="E903" s="135"/>
      <c r="F903" s="124">
        <f>F446</f>
        <v>0</v>
      </c>
      <c r="G903" s="124">
        <f>G446</f>
        <v>0</v>
      </c>
      <c r="H903" s="132"/>
      <c r="I903" s="132"/>
      <c r="J903" s="133"/>
      <c r="K903" s="133"/>
      <c r="L903" s="133"/>
      <c r="M903" s="134"/>
      <c r="N903" s="113"/>
      <c r="O903" s="113"/>
    </row>
    <row r="904" spans="2:15" s="19" customFormat="1" ht="30" x14ac:dyDescent="0.25">
      <c r="B904" s="53" t="s">
        <v>310</v>
      </c>
      <c r="C904" s="13" t="s">
        <v>66</v>
      </c>
      <c r="D904" s="2">
        <f t="shared" si="127"/>
        <v>0</v>
      </c>
      <c r="E904" s="137"/>
      <c r="F904" s="124">
        <f>F530</f>
        <v>0</v>
      </c>
      <c r="G904" s="124">
        <f>G530</f>
        <v>0</v>
      </c>
      <c r="H904" s="129"/>
      <c r="I904" s="129"/>
      <c r="J904" s="130"/>
      <c r="K904" s="130"/>
      <c r="L904" s="130"/>
      <c r="M904" s="131"/>
      <c r="N904" s="113"/>
      <c r="O904" s="113"/>
    </row>
    <row r="905" spans="2:15" s="19" customFormat="1" x14ac:dyDescent="0.25">
      <c r="B905" s="32" t="s">
        <v>601</v>
      </c>
      <c r="C905" s="76" t="s">
        <v>781</v>
      </c>
      <c r="D905" s="2">
        <f t="shared" si="127"/>
        <v>0</v>
      </c>
      <c r="E905" s="124">
        <f t="shared" ref="E905:M905" si="128">SUM(E906:E910)</f>
        <v>0</v>
      </c>
      <c r="F905" s="124">
        <f t="shared" si="128"/>
        <v>0</v>
      </c>
      <c r="G905" s="124">
        <f t="shared" si="128"/>
        <v>0</v>
      </c>
      <c r="H905" s="124">
        <f t="shared" si="128"/>
        <v>0</v>
      </c>
      <c r="I905" s="124">
        <f t="shared" si="128"/>
        <v>0</v>
      </c>
      <c r="J905" s="124">
        <f t="shared" si="128"/>
        <v>0</v>
      </c>
      <c r="K905" s="124">
        <f t="shared" si="128"/>
        <v>0</v>
      </c>
      <c r="L905" s="124">
        <f t="shared" si="128"/>
        <v>0</v>
      </c>
      <c r="M905" s="124">
        <f t="shared" si="128"/>
        <v>0</v>
      </c>
      <c r="N905" s="113"/>
      <c r="O905" s="113"/>
    </row>
    <row r="906" spans="2:15" s="19" customFormat="1" ht="30" x14ac:dyDescent="0.25">
      <c r="B906" s="32" t="s">
        <v>602</v>
      </c>
      <c r="C906" s="13" t="s">
        <v>229</v>
      </c>
      <c r="D906" s="2">
        <f t="shared" si="127"/>
        <v>0</v>
      </c>
      <c r="E906" s="124"/>
      <c r="F906" s="123">
        <v>0</v>
      </c>
      <c r="G906" s="123">
        <v>0</v>
      </c>
      <c r="H906" s="142"/>
      <c r="I906" s="142"/>
      <c r="J906" s="122"/>
      <c r="K906" s="122"/>
      <c r="L906" s="122"/>
      <c r="M906" s="143"/>
      <c r="N906" s="113"/>
      <c r="O906" s="238"/>
    </row>
    <row r="907" spans="2:15" s="19" customFormat="1" ht="30" x14ac:dyDescent="0.25">
      <c r="B907" s="32" t="s">
        <v>603</v>
      </c>
      <c r="C907" s="13" t="s">
        <v>230</v>
      </c>
      <c r="D907" s="2">
        <f t="shared" si="127"/>
        <v>0</v>
      </c>
      <c r="E907" s="123">
        <v>0</v>
      </c>
      <c r="F907" s="123">
        <v>0</v>
      </c>
      <c r="G907" s="123">
        <v>0</v>
      </c>
      <c r="H907" s="123">
        <v>0</v>
      </c>
      <c r="I907" s="123">
        <v>0</v>
      </c>
      <c r="J907" s="123">
        <v>0</v>
      </c>
      <c r="K907" s="123">
        <v>0</v>
      </c>
      <c r="L907" s="123">
        <v>0</v>
      </c>
      <c r="M907" s="123">
        <v>0</v>
      </c>
      <c r="N907" s="113"/>
      <c r="O907" s="113"/>
    </row>
    <row r="908" spans="2:15" s="19" customFormat="1" x14ac:dyDescent="0.25">
      <c r="B908" s="100" t="s">
        <v>608</v>
      </c>
      <c r="C908" s="76" t="s">
        <v>598</v>
      </c>
      <c r="D908" s="2">
        <f t="shared" si="127"/>
        <v>0</v>
      </c>
      <c r="E908" s="123">
        <v>0</v>
      </c>
      <c r="F908" s="123">
        <v>0</v>
      </c>
      <c r="G908" s="123">
        <v>0</v>
      </c>
      <c r="H908" s="123">
        <v>0</v>
      </c>
      <c r="I908" s="123">
        <v>0</v>
      </c>
      <c r="J908" s="123">
        <v>0</v>
      </c>
      <c r="K908" s="123">
        <v>0</v>
      </c>
      <c r="L908" s="123">
        <v>0</v>
      </c>
      <c r="M908" s="123">
        <v>0</v>
      </c>
      <c r="N908" s="113"/>
      <c r="O908" s="113"/>
    </row>
    <row r="909" spans="2:15" s="19" customFormat="1" x14ac:dyDescent="0.25">
      <c r="B909" s="100" t="s">
        <v>609</v>
      </c>
      <c r="C909" s="76" t="s">
        <v>597</v>
      </c>
      <c r="D909" s="2">
        <f t="shared" si="127"/>
        <v>0</v>
      </c>
      <c r="E909" s="123">
        <v>0</v>
      </c>
      <c r="F909" s="123">
        <v>0</v>
      </c>
      <c r="G909" s="123">
        <v>0</v>
      </c>
      <c r="H909" s="123">
        <v>0</v>
      </c>
      <c r="I909" s="123">
        <v>0</v>
      </c>
      <c r="J909" s="123">
        <v>0</v>
      </c>
      <c r="K909" s="123">
        <v>0</v>
      </c>
      <c r="L909" s="123">
        <v>0</v>
      </c>
      <c r="M909" s="123">
        <v>0</v>
      </c>
      <c r="N909" s="113"/>
      <c r="O909" s="113"/>
    </row>
    <row r="910" spans="2:15" s="19" customFormat="1" x14ac:dyDescent="0.25">
      <c r="B910" s="100" t="s">
        <v>610</v>
      </c>
      <c r="C910" s="13" t="s">
        <v>228</v>
      </c>
      <c r="D910" s="2">
        <f t="shared" si="127"/>
        <v>0</v>
      </c>
      <c r="E910" s="123">
        <v>0</v>
      </c>
      <c r="F910" s="123">
        <v>0</v>
      </c>
      <c r="G910" s="123">
        <v>0</v>
      </c>
      <c r="H910" s="123">
        <v>0</v>
      </c>
      <c r="I910" s="123">
        <v>0</v>
      </c>
      <c r="J910" s="123">
        <v>0</v>
      </c>
      <c r="K910" s="123">
        <v>0</v>
      </c>
      <c r="L910" s="123">
        <v>0</v>
      </c>
      <c r="M910" s="123">
        <v>0</v>
      </c>
      <c r="N910" s="113"/>
      <c r="O910" s="239" t="str">
        <f>IF(((D910=0)),"   ","Подсказка - информация о сходах по вопросам, не предусмотренным предыдущими четырьмя пунктами, скорее всего ошибочна")</f>
        <v xml:space="preserve">   </v>
      </c>
    </row>
    <row r="911" spans="2:15" s="19" customFormat="1" ht="30" x14ac:dyDescent="0.25">
      <c r="B911" s="243" t="s">
        <v>1207</v>
      </c>
      <c r="C911" s="241" t="s">
        <v>1209</v>
      </c>
      <c r="D911" s="227">
        <f t="shared" si="127"/>
        <v>0</v>
      </c>
      <c r="E911" s="123">
        <v>0</v>
      </c>
      <c r="F911" s="123">
        <v>0</v>
      </c>
      <c r="G911" s="123">
        <v>0</v>
      </c>
      <c r="H911" s="123">
        <v>0</v>
      </c>
      <c r="I911" s="123">
        <v>0</v>
      </c>
      <c r="J911" s="123">
        <v>0</v>
      </c>
      <c r="K911" s="123">
        <v>0</v>
      </c>
      <c r="L911" s="123">
        <v>0</v>
      </c>
      <c r="M911" s="123">
        <v>0</v>
      </c>
      <c r="N911" s="153" t="str">
        <f>IF((D911&lt;=D905)*AND(E911&lt;=E905)*AND(F911&lt;=F905)*AND(G911&lt;=G905)*AND(H911&lt;=H905)*AND(I911&lt;=I905)*AND(J911&lt;=J905)*AND(K911&lt;=K905)*AND(L911&lt;=L905)*AND(M911&lt;=M905),"Выполнено","ПРОВЕРИТЬ (таких сходов не может быть больше чем сходов всего)
)")</f>
        <v>Выполнено</v>
      </c>
      <c r="O911" s="238"/>
    </row>
    <row r="912" spans="2:15" s="19" customFormat="1" x14ac:dyDescent="0.25">
      <c r="B912" s="32" t="s">
        <v>62</v>
      </c>
      <c r="C912" s="76" t="s">
        <v>765</v>
      </c>
      <c r="D912" s="2">
        <f t="shared" si="127"/>
        <v>0</v>
      </c>
      <c r="E912" s="124">
        <f t="shared" ref="E912:M912" si="129">SUM(E913:E917)</f>
        <v>0</v>
      </c>
      <c r="F912" s="124">
        <f t="shared" si="129"/>
        <v>0</v>
      </c>
      <c r="G912" s="124">
        <f t="shared" si="129"/>
        <v>0</v>
      </c>
      <c r="H912" s="124">
        <f t="shared" si="129"/>
        <v>0</v>
      </c>
      <c r="I912" s="124">
        <f t="shared" si="129"/>
        <v>0</v>
      </c>
      <c r="J912" s="124">
        <f t="shared" si="129"/>
        <v>0</v>
      </c>
      <c r="K912" s="124">
        <f t="shared" si="129"/>
        <v>0</v>
      </c>
      <c r="L912" s="124">
        <f t="shared" si="129"/>
        <v>0</v>
      </c>
      <c r="M912" s="124">
        <f t="shared" si="129"/>
        <v>0</v>
      </c>
      <c r="N912" s="113"/>
      <c r="O912" s="113"/>
    </row>
    <row r="913" spans="2:15" s="19" customFormat="1" ht="30" x14ac:dyDescent="0.25">
      <c r="B913" s="32" t="s">
        <v>604</v>
      </c>
      <c r="C913" s="14" t="s">
        <v>229</v>
      </c>
      <c r="D913" s="2">
        <f t="shared" si="127"/>
        <v>0</v>
      </c>
      <c r="E913" s="124"/>
      <c r="F913" s="123">
        <v>0</v>
      </c>
      <c r="G913" s="123">
        <v>0</v>
      </c>
      <c r="H913" s="142"/>
      <c r="I913" s="142"/>
      <c r="J913" s="122"/>
      <c r="K913" s="122"/>
      <c r="L913" s="122"/>
      <c r="M913" s="143"/>
      <c r="N913" s="113"/>
      <c r="O913" s="238"/>
    </row>
    <row r="914" spans="2:15" s="19" customFormat="1" ht="30" x14ac:dyDescent="0.25">
      <c r="B914" s="32" t="s">
        <v>605</v>
      </c>
      <c r="C914" s="14" t="s">
        <v>230</v>
      </c>
      <c r="D914" s="2">
        <f t="shared" si="127"/>
        <v>0</v>
      </c>
      <c r="E914" s="123">
        <v>0</v>
      </c>
      <c r="F914" s="123">
        <v>0</v>
      </c>
      <c r="G914" s="123">
        <v>0</v>
      </c>
      <c r="H914" s="123">
        <v>0</v>
      </c>
      <c r="I914" s="123">
        <v>0</v>
      </c>
      <c r="J914" s="123">
        <v>0</v>
      </c>
      <c r="K914" s="123">
        <v>0</v>
      </c>
      <c r="L914" s="123">
        <v>0</v>
      </c>
      <c r="M914" s="123">
        <v>0</v>
      </c>
      <c r="N914" s="113"/>
      <c r="O914" s="113"/>
    </row>
    <row r="915" spans="2:15" s="19" customFormat="1" x14ac:dyDescent="0.25">
      <c r="B915" s="100" t="s">
        <v>606</v>
      </c>
      <c r="C915" s="76" t="s">
        <v>598</v>
      </c>
      <c r="D915" s="2">
        <f t="shared" si="127"/>
        <v>0</v>
      </c>
      <c r="E915" s="123">
        <v>0</v>
      </c>
      <c r="F915" s="123">
        <v>0</v>
      </c>
      <c r="G915" s="123">
        <v>0</v>
      </c>
      <c r="H915" s="123">
        <v>0</v>
      </c>
      <c r="I915" s="123">
        <v>0</v>
      </c>
      <c r="J915" s="123">
        <v>0</v>
      </c>
      <c r="K915" s="123">
        <v>0</v>
      </c>
      <c r="L915" s="123">
        <v>0</v>
      </c>
      <c r="M915" s="123">
        <v>0</v>
      </c>
      <c r="N915" s="113"/>
      <c r="O915" s="113"/>
    </row>
    <row r="916" spans="2:15" s="19" customFormat="1" x14ac:dyDescent="0.25">
      <c r="B916" s="100" t="s">
        <v>607</v>
      </c>
      <c r="C916" s="76" t="s">
        <v>597</v>
      </c>
      <c r="D916" s="2">
        <f t="shared" si="127"/>
        <v>0</v>
      </c>
      <c r="E916" s="123">
        <v>0</v>
      </c>
      <c r="F916" s="123">
        <v>0</v>
      </c>
      <c r="G916" s="123">
        <v>0</v>
      </c>
      <c r="H916" s="123">
        <v>0</v>
      </c>
      <c r="I916" s="123">
        <v>0</v>
      </c>
      <c r="J916" s="123">
        <v>0</v>
      </c>
      <c r="K916" s="123">
        <v>0</v>
      </c>
      <c r="L916" s="123">
        <v>0</v>
      </c>
      <c r="M916" s="123">
        <v>0</v>
      </c>
      <c r="N916" s="113"/>
      <c r="O916" s="113"/>
    </row>
    <row r="917" spans="2:15" s="19" customFormat="1" x14ac:dyDescent="0.25">
      <c r="B917" s="100" t="s">
        <v>611</v>
      </c>
      <c r="C917" s="14" t="s">
        <v>228</v>
      </c>
      <c r="D917" s="2">
        <f t="shared" si="127"/>
        <v>0</v>
      </c>
      <c r="E917" s="123">
        <v>0</v>
      </c>
      <c r="F917" s="123">
        <v>0</v>
      </c>
      <c r="G917" s="123">
        <v>0</v>
      </c>
      <c r="H917" s="123">
        <v>0</v>
      </c>
      <c r="I917" s="123">
        <v>0</v>
      </c>
      <c r="J917" s="123">
        <v>0</v>
      </c>
      <c r="K917" s="123">
        <v>0</v>
      </c>
      <c r="L917" s="123">
        <v>0</v>
      </c>
      <c r="M917" s="123">
        <v>0</v>
      </c>
      <c r="N917" s="113"/>
      <c r="O917" s="239" t="str">
        <f>IF(((D917=0)),"   ","Подсказка - информация о сходах по вопросам, не предусмотренным предыдущими четырьмя пунктами, скорее всего ошибочна")</f>
        <v xml:space="preserve">   </v>
      </c>
    </row>
    <row r="918" spans="2:15" s="19" customFormat="1" ht="30" x14ac:dyDescent="0.25">
      <c r="B918" s="243" t="s">
        <v>1208</v>
      </c>
      <c r="C918" s="266" t="s">
        <v>1515</v>
      </c>
      <c r="D918" s="227">
        <f>SUM(E918:L918)</f>
        <v>0</v>
      </c>
      <c r="E918" s="123">
        <v>0</v>
      </c>
      <c r="F918" s="123">
        <v>0</v>
      </c>
      <c r="G918" s="123">
        <v>0</v>
      </c>
      <c r="H918" s="123">
        <v>0</v>
      </c>
      <c r="I918" s="123">
        <v>0</v>
      </c>
      <c r="J918" s="123">
        <v>0</v>
      </c>
      <c r="K918" s="123">
        <v>0</v>
      </c>
      <c r="L918" s="123">
        <v>0</v>
      </c>
      <c r="M918" s="123">
        <v>0</v>
      </c>
      <c r="N918" s="153" t="str">
        <f>IF((D918&lt;=D912)*AND(E918&lt;=E912)*AND(F918&lt;=F912)*AND(G918&lt;=G912)*AND(H918&lt;=H912)*AND(I918&lt;=I912)*AND(J918&lt;=J912)*AND(K918&lt;=K912)*AND(L918&lt;=L912)*AND(M918&lt;=M912),"Выполнено","ПРОВЕРИТЬ (таких сходов не может быть больше чем сходов всего)
)")</f>
        <v>Выполнено</v>
      </c>
      <c r="O918" s="238"/>
    </row>
    <row r="919" spans="2:15" s="19" customFormat="1" ht="30" x14ac:dyDescent="0.25">
      <c r="B919" s="24" t="s">
        <v>245</v>
      </c>
      <c r="C919" s="6" t="s">
        <v>612</v>
      </c>
      <c r="D919" s="170"/>
      <c r="E919" s="171"/>
      <c r="F919" s="171"/>
      <c r="G919" s="171"/>
      <c r="H919" s="171"/>
      <c r="I919" s="171"/>
      <c r="J919" s="171"/>
      <c r="K919" s="171"/>
      <c r="L919" s="171"/>
      <c r="M919" s="171"/>
      <c r="N919" s="122"/>
      <c r="O919" s="71"/>
    </row>
    <row r="920" spans="2:15" s="19" customFormat="1" ht="45" x14ac:dyDescent="0.25">
      <c r="B920" s="100" t="s">
        <v>244</v>
      </c>
      <c r="C920" s="76" t="s">
        <v>782</v>
      </c>
      <c r="D920" s="2">
        <f t="shared" ref="D920:D929" si="130">SUM(E920:L920)</f>
        <v>10</v>
      </c>
      <c r="E920" s="123">
        <v>6</v>
      </c>
      <c r="F920" s="123">
        <v>0</v>
      </c>
      <c r="G920" s="123">
        <v>4</v>
      </c>
      <c r="H920" s="123">
        <v>0</v>
      </c>
      <c r="I920" s="123">
        <v>0</v>
      </c>
      <c r="J920" s="123">
        <v>0</v>
      </c>
      <c r="K920" s="123">
        <v>0</v>
      </c>
      <c r="L920" s="123">
        <v>0</v>
      </c>
      <c r="M920" s="123">
        <v>0</v>
      </c>
      <c r="N920" s="112"/>
      <c r="O920" s="112"/>
    </row>
    <row r="921" spans="2:15" s="19" customFormat="1" ht="45" x14ac:dyDescent="0.25">
      <c r="B921" s="100" t="s">
        <v>246</v>
      </c>
      <c r="C921" s="76" t="s">
        <v>766</v>
      </c>
      <c r="D921" s="2">
        <f t="shared" si="130"/>
        <v>3</v>
      </c>
      <c r="E921" s="123">
        <v>2</v>
      </c>
      <c r="F921" s="123">
        <v>0</v>
      </c>
      <c r="G921" s="123">
        <v>1</v>
      </c>
      <c r="H921" s="123">
        <v>0</v>
      </c>
      <c r="I921" s="123">
        <v>0</v>
      </c>
      <c r="J921" s="123">
        <v>0</v>
      </c>
      <c r="K921" s="123">
        <v>0</v>
      </c>
      <c r="L921" s="123">
        <v>0</v>
      </c>
      <c r="M921" s="123">
        <v>0</v>
      </c>
      <c r="N921" s="112"/>
      <c r="O921" s="112"/>
    </row>
    <row r="922" spans="2:15" s="19" customFormat="1" ht="30" x14ac:dyDescent="0.25">
      <c r="B922" s="100" t="s">
        <v>247</v>
      </c>
      <c r="C922" s="76" t="s">
        <v>783</v>
      </c>
      <c r="D922" s="2">
        <f t="shared" si="130"/>
        <v>0</v>
      </c>
      <c r="E922" s="123">
        <v>0</v>
      </c>
      <c r="F922" s="123">
        <v>0</v>
      </c>
      <c r="G922" s="123">
        <v>0</v>
      </c>
      <c r="H922" s="123">
        <v>0</v>
      </c>
      <c r="I922" s="123">
        <v>0</v>
      </c>
      <c r="J922" s="123">
        <v>0</v>
      </c>
      <c r="K922" s="123">
        <v>0</v>
      </c>
      <c r="L922" s="123">
        <v>0</v>
      </c>
      <c r="M922" s="123">
        <v>0</v>
      </c>
      <c r="N922" s="112"/>
      <c r="O922" s="112"/>
    </row>
    <row r="923" spans="2:15" s="19" customFormat="1" ht="30" x14ac:dyDescent="0.25">
      <c r="B923" s="100" t="s">
        <v>613</v>
      </c>
      <c r="C923" s="76" t="s">
        <v>767</v>
      </c>
      <c r="D923" s="2">
        <f t="shared" si="130"/>
        <v>0</v>
      </c>
      <c r="E923" s="123">
        <v>0</v>
      </c>
      <c r="F923" s="123">
        <v>0</v>
      </c>
      <c r="G923" s="123">
        <v>0</v>
      </c>
      <c r="H923" s="123">
        <v>0</v>
      </c>
      <c r="I923" s="123">
        <v>0</v>
      </c>
      <c r="J923" s="123">
        <v>0</v>
      </c>
      <c r="K923" s="123">
        <v>0</v>
      </c>
      <c r="L923" s="123">
        <v>0</v>
      </c>
      <c r="M923" s="123">
        <v>0</v>
      </c>
      <c r="N923" s="112"/>
      <c r="O923" s="112"/>
    </row>
    <row r="924" spans="2:15" s="19" customFormat="1" x14ac:dyDescent="0.25">
      <c r="B924" s="100" t="s">
        <v>614</v>
      </c>
      <c r="C924" s="76" t="s">
        <v>784</v>
      </c>
      <c r="D924" s="2">
        <f t="shared" si="130"/>
        <v>363</v>
      </c>
      <c r="E924" s="123">
        <v>47</v>
      </c>
      <c r="F924" s="123">
        <v>67</v>
      </c>
      <c r="G924" s="123">
        <v>118</v>
      </c>
      <c r="H924" s="123">
        <v>0</v>
      </c>
      <c r="I924" s="123">
        <v>131</v>
      </c>
      <c r="J924" s="123">
        <v>0</v>
      </c>
      <c r="K924" s="123">
        <v>0</v>
      </c>
      <c r="L924" s="123">
        <v>0</v>
      </c>
      <c r="M924" s="123">
        <v>0</v>
      </c>
      <c r="N924" s="112"/>
      <c r="O924" s="112"/>
    </row>
    <row r="925" spans="2:15" s="19" customFormat="1" x14ac:dyDescent="0.25">
      <c r="B925" s="100" t="s">
        <v>615</v>
      </c>
      <c r="C925" s="76" t="s">
        <v>768</v>
      </c>
      <c r="D925" s="2">
        <f t="shared" si="130"/>
        <v>64</v>
      </c>
      <c r="E925" s="123">
        <v>15</v>
      </c>
      <c r="F925" s="123">
        <v>10</v>
      </c>
      <c r="G925" s="123">
        <v>15</v>
      </c>
      <c r="H925" s="123">
        <v>0</v>
      </c>
      <c r="I925" s="123">
        <v>24</v>
      </c>
      <c r="J925" s="123">
        <v>0</v>
      </c>
      <c r="K925" s="123">
        <v>0</v>
      </c>
      <c r="L925" s="123">
        <v>0</v>
      </c>
      <c r="M925" s="123">
        <v>0</v>
      </c>
      <c r="N925" s="112"/>
      <c r="O925" s="112"/>
    </row>
    <row r="926" spans="2:15" s="19" customFormat="1" x14ac:dyDescent="0.25">
      <c r="B926" s="100" t="s">
        <v>616</v>
      </c>
      <c r="C926" s="76" t="s">
        <v>785</v>
      </c>
      <c r="D926" s="2">
        <f t="shared" si="130"/>
        <v>29</v>
      </c>
      <c r="E926" s="123">
        <v>4</v>
      </c>
      <c r="F926" s="123">
        <v>0</v>
      </c>
      <c r="G926" s="123">
        <v>8</v>
      </c>
      <c r="H926" s="123">
        <v>0</v>
      </c>
      <c r="I926" s="123">
        <v>17</v>
      </c>
      <c r="J926" s="123">
        <v>0</v>
      </c>
      <c r="K926" s="123">
        <v>0</v>
      </c>
      <c r="L926" s="123">
        <v>0</v>
      </c>
      <c r="M926" s="123">
        <v>0</v>
      </c>
      <c r="N926" s="112"/>
      <c r="O926" s="112"/>
    </row>
    <row r="927" spans="2:15" s="19" customFormat="1" ht="30" x14ac:dyDescent="0.25">
      <c r="B927" s="100" t="s">
        <v>617</v>
      </c>
      <c r="C927" s="76" t="s">
        <v>769</v>
      </c>
      <c r="D927" s="2">
        <f t="shared" si="130"/>
        <v>2</v>
      </c>
      <c r="E927" s="123">
        <v>0</v>
      </c>
      <c r="F927" s="123">
        <v>0</v>
      </c>
      <c r="G927" s="123">
        <v>0</v>
      </c>
      <c r="H927" s="123">
        <v>0</v>
      </c>
      <c r="I927" s="123">
        <v>2</v>
      </c>
      <c r="J927" s="123">
        <v>0</v>
      </c>
      <c r="K927" s="123">
        <v>0</v>
      </c>
      <c r="L927" s="123">
        <v>0</v>
      </c>
      <c r="M927" s="123">
        <v>0</v>
      </c>
      <c r="N927" s="112"/>
      <c r="O927" s="112"/>
    </row>
    <row r="928" spans="2:15" s="19" customFormat="1" ht="45" x14ac:dyDescent="0.25">
      <c r="B928" s="236" t="s">
        <v>1186</v>
      </c>
      <c r="C928" s="223" t="s">
        <v>1171</v>
      </c>
      <c r="D928" s="2">
        <f t="shared" si="130"/>
        <v>0</v>
      </c>
      <c r="E928" s="121">
        <v>0</v>
      </c>
      <c r="F928" s="121">
        <v>0</v>
      </c>
      <c r="G928" s="121">
        <v>0</v>
      </c>
      <c r="H928" s="121">
        <v>0</v>
      </c>
      <c r="I928" s="121">
        <v>0</v>
      </c>
      <c r="J928" s="121">
        <v>0</v>
      </c>
      <c r="K928" s="121">
        <v>0</v>
      </c>
      <c r="L928" s="121">
        <v>0</v>
      </c>
      <c r="M928" s="123">
        <v>0</v>
      </c>
      <c r="N928" s="112"/>
      <c r="O928" s="239" t="str">
        <f>IF(((D928=0)),"   ","Нужно заполнить пункт 61 текстовой части - о проведенных опросах граждан")</f>
        <v xml:space="preserve">   </v>
      </c>
    </row>
    <row r="929" spans="2:15" s="19" customFormat="1" ht="45" x14ac:dyDescent="0.25">
      <c r="B929" s="236" t="s">
        <v>1187</v>
      </c>
      <c r="C929" s="223" t="s">
        <v>1188</v>
      </c>
      <c r="D929" s="2">
        <f t="shared" si="130"/>
        <v>0</v>
      </c>
      <c r="E929" s="121">
        <v>0</v>
      </c>
      <c r="F929" s="121">
        <v>0</v>
      </c>
      <c r="G929" s="121">
        <v>0</v>
      </c>
      <c r="H929" s="121">
        <v>0</v>
      </c>
      <c r="I929" s="121">
        <v>0</v>
      </c>
      <c r="J929" s="121">
        <v>0</v>
      </c>
      <c r="K929" s="121">
        <v>0</v>
      </c>
      <c r="L929" s="121">
        <v>0</v>
      </c>
      <c r="M929" s="123">
        <v>0</v>
      </c>
      <c r="N929" s="113"/>
      <c r="O929" s="239" t="str">
        <f>IF(((D929=0)),"   ","Нужно заполнить пункт 61 текстовой части - о проведенных опросах граждан")</f>
        <v xml:space="preserve">   </v>
      </c>
    </row>
    <row r="930" spans="2:15" s="19" customFormat="1" x14ac:dyDescent="0.25">
      <c r="B930" s="24" t="s">
        <v>28</v>
      </c>
      <c r="C930" s="6" t="s">
        <v>31</v>
      </c>
      <c r="D930" s="170"/>
      <c r="E930" s="171"/>
      <c r="F930" s="171"/>
      <c r="G930" s="171"/>
      <c r="H930" s="171"/>
      <c r="I930" s="171"/>
      <c r="J930" s="171"/>
      <c r="K930" s="171"/>
      <c r="L930" s="171"/>
      <c r="M930" s="171"/>
      <c r="N930" s="122"/>
      <c r="O930" s="71"/>
    </row>
    <row r="931" spans="2:15" x14ac:dyDescent="0.25">
      <c r="B931" s="25" t="s">
        <v>622</v>
      </c>
      <c r="C931" s="76" t="s">
        <v>786</v>
      </c>
      <c r="D931" s="2">
        <f t="shared" ref="D931:D936" si="131">SUM(E931:L931)</f>
        <v>0</v>
      </c>
      <c r="E931" s="123">
        <v>0</v>
      </c>
      <c r="F931" s="123">
        <v>0</v>
      </c>
      <c r="G931" s="123">
        <v>0</v>
      </c>
      <c r="H931" s="123">
        <v>0</v>
      </c>
      <c r="I931" s="123">
        <v>0</v>
      </c>
      <c r="J931" s="123">
        <v>0</v>
      </c>
      <c r="K931" s="123">
        <v>0</v>
      </c>
      <c r="L931" s="123">
        <v>0</v>
      </c>
      <c r="M931" s="123">
        <v>0</v>
      </c>
      <c r="N931" s="113"/>
      <c r="O931" s="113"/>
    </row>
    <row r="932" spans="2:15" x14ac:dyDescent="0.25">
      <c r="B932" s="55" t="s">
        <v>623</v>
      </c>
      <c r="C932" s="87" t="s">
        <v>787</v>
      </c>
      <c r="D932" s="2">
        <f t="shared" si="131"/>
        <v>0</v>
      </c>
      <c r="E932" s="121">
        <v>0</v>
      </c>
      <c r="F932" s="121">
        <v>0</v>
      </c>
      <c r="G932" s="121">
        <v>0</v>
      </c>
      <c r="H932" s="121">
        <v>0</v>
      </c>
      <c r="I932" s="121">
        <v>0</v>
      </c>
      <c r="J932" s="121">
        <v>0</v>
      </c>
      <c r="K932" s="121">
        <v>0</v>
      </c>
      <c r="L932" s="121">
        <v>0</v>
      </c>
      <c r="M932" s="123">
        <v>0</v>
      </c>
      <c r="N932" s="113"/>
      <c r="O932" s="239" t="str">
        <f>IF(((D932=0)),"   ","Нужно заполнить пункт 62 текстовой части - о рассмотренных и реализованных гражданских правотворческих инициативах")</f>
        <v xml:space="preserve">   </v>
      </c>
    </row>
    <row r="933" spans="2:15" ht="30" x14ac:dyDescent="0.25">
      <c r="B933" s="55" t="s">
        <v>624</v>
      </c>
      <c r="C933" s="87" t="s">
        <v>788</v>
      </c>
      <c r="D933" s="2">
        <f t="shared" si="131"/>
        <v>0</v>
      </c>
      <c r="E933" s="121">
        <v>0</v>
      </c>
      <c r="F933" s="121">
        <v>0</v>
      </c>
      <c r="G933" s="121">
        <v>0</v>
      </c>
      <c r="H933" s="121">
        <v>0</v>
      </c>
      <c r="I933" s="121">
        <v>0</v>
      </c>
      <c r="J933" s="121">
        <v>0</v>
      </c>
      <c r="K933" s="121">
        <v>0</v>
      </c>
      <c r="L933" s="121">
        <v>0</v>
      </c>
      <c r="M933" s="123">
        <v>0</v>
      </c>
      <c r="N933" s="238"/>
      <c r="O933" s="239" t="str">
        <f>IF(((D933=0)),"   ","Нужно заполнить пункт 62 текстовой части - о рассмотренных и реализованных гражданских правотворческих инициативах")</f>
        <v xml:space="preserve">   </v>
      </c>
    </row>
    <row r="934" spans="2:15" x14ac:dyDescent="0.25">
      <c r="B934" s="25" t="s">
        <v>625</v>
      </c>
      <c r="C934" s="76" t="s">
        <v>770</v>
      </c>
      <c r="D934" s="2">
        <f t="shared" si="131"/>
        <v>0</v>
      </c>
      <c r="E934" s="125">
        <v>0</v>
      </c>
      <c r="F934" s="125">
        <v>0</v>
      </c>
      <c r="G934" s="125">
        <v>0</v>
      </c>
      <c r="H934" s="125">
        <v>0</v>
      </c>
      <c r="I934" s="125">
        <v>0</v>
      </c>
      <c r="J934" s="125">
        <v>0</v>
      </c>
      <c r="K934" s="125">
        <v>0</v>
      </c>
      <c r="L934" s="125">
        <v>0</v>
      </c>
      <c r="M934" s="123">
        <v>0</v>
      </c>
      <c r="N934" s="111"/>
      <c r="O934" s="111"/>
    </row>
    <row r="935" spans="2:15" x14ac:dyDescent="0.25">
      <c r="B935" s="55" t="s">
        <v>311</v>
      </c>
      <c r="C935" s="87" t="s">
        <v>771</v>
      </c>
      <c r="D935" s="2">
        <f t="shared" si="131"/>
        <v>0</v>
      </c>
      <c r="E935" s="121">
        <v>0</v>
      </c>
      <c r="F935" s="121">
        <v>0</v>
      </c>
      <c r="G935" s="121">
        <v>0</v>
      </c>
      <c r="H935" s="121">
        <v>0</v>
      </c>
      <c r="I935" s="121">
        <v>0</v>
      </c>
      <c r="J935" s="121">
        <v>0</v>
      </c>
      <c r="K935" s="121">
        <v>0</v>
      </c>
      <c r="L935" s="121">
        <v>0</v>
      </c>
      <c r="M935" s="123">
        <v>0</v>
      </c>
      <c r="N935" s="113"/>
      <c r="O935" s="239" t="str">
        <f>IF(((D935=0)),"   ","Нужно заполнить пункт 62 текстовой части - о рассмотренных и реализованных гражданских правотворческих инициативах")</f>
        <v xml:space="preserve">   </v>
      </c>
    </row>
    <row r="936" spans="2:15" ht="45" x14ac:dyDescent="0.25">
      <c r="B936" s="55" t="s">
        <v>639</v>
      </c>
      <c r="C936" s="87" t="s">
        <v>772</v>
      </c>
      <c r="D936" s="2">
        <f t="shared" si="131"/>
        <v>0</v>
      </c>
      <c r="E936" s="121">
        <v>0</v>
      </c>
      <c r="F936" s="121">
        <v>0</v>
      </c>
      <c r="G936" s="121">
        <v>0</v>
      </c>
      <c r="H936" s="121">
        <v>0</v>
      </c>
      <c r="I936" s="121">
        <v>0</v>
      </c>
      <c r="J936" s="121">
        <v>0</v>
      </c>
      <c r="K936" s="121">
        <v>0</v>
      </c>
      <c r="L936" s="121">
        <v>0</v>
      </c>
      <c r="M936" s="123">
        <v>0</v>
      </c>
      <c r="N936" s="238"/>
      <c r="O936" s="239" t="str">
        <f>IF(((D936=0)),"   ","Нужно заполнить пункт 62 текстовой части - о рассмотренных и реализованных гражданских правотворческих инициативах")</f>
        <v xml:space="preserve">   </v>
      </c>
    </row>
    <row r="937" spans="2:15" s="34" customFormat="1" ht="30" x14ac:dyDescent="0.25">
      <c r="B937" s="24" t="s">
        <v>627</v>
      </c>
      <c r="C937" s="6" t="s">
        <v>392</v>
      </c>
      <c r="D937" s="170"/>
      <c r="E937" s="171"/>
      <c r="F937" s="171"/>
      <c r="G937" s="171"/>
      <c r="H937" s="171"/>
      <c r="I937" s="171"/>
      <c r="J937" s="171"/>
      <c r="K937" s="171"/>
      <c r="L937" s="171"/>
      <c r="M937" s="171"/>
      <c r="N937" s="122"/>
      <c r="O937" s="71"/>
    </row>
    <row r="938" spans="2:15" s="34" customFormat="1" ht="75" x14ac:dyDescent="0.25">
      <c r="B938" s="35" t="s">
        <v>63</v>
      </c>
      <c r="C938" s="229" t="s">
        <v>1190</v>
      </c>
      <c r="D938" s="2">
        <f>SUM(E938:L938)</f>
        <v>14</v>
      </c>
      <c r="E938" s="125">
        <v>11</v>
      </c>
      <c r="F938" s="125">
        <v>0</v>
      </c>
      <c r="G938" s="125">
        <v>0</v>
      </c>
      <c r="H938" s="125">
        <v>0</v>
      </c>
      <c r="I938" s="125">
        <v>3</v>
      </c>
      <c r="J938" s="125">
        <v>0</v>
      </c>
      <c r="K938" s="125">
        <v>0</v>
      </c>
      <c r="L938" s="125">
        <v>0</v>
      </c>
      <c r="M938" s="123">
        <v>1</v>
      </c>
      <c r="N938" s="153" t="str">
        <f>IF((D938&lt;=D$11)*AND(E938&lt;=E$11)*AND(F938&lt;=F$11)*AND(G938&lt;=G$11)*AND(H938&lt;=H$11)*AND(I938&lt;=I$11)*AND(J938&lt;=J$11)*AND(K938&lt;=K$11)*AND(L938&lt;=L$11)*AND(M938&lt;=M$11),"Выполнено","ПРОВЕРИТЬ (таких муниципальных образований не может быть больше их общего числа)")</f>
        <v>Выполнено</v>
      </c>
      <c r="O938" s="237"/>
    </row>
    <row r="939" spans="2:15" s="34" customFormat="1" ht="30" x14ac:dyDescent="0.25">
      <c r="B939" s="35" t="s">
        <v>64</v>
      </c>
      <c r="C939" s="229" t="s">
        <v>1191</v>
      </c>
      <c r="D939" s="2">
        <f>SUM(E939:L939)</f>
        <v>0</v>
      </c>
      <c r="E939" s="125">
        <v>0</v>
      </c>
      <c r="F939" s="125">
        <v>0</v>
      </c>
      <c r="G939" s="125">
        <v>0</v>
      </c>
      <c r="H939" s="125">
        <v>0</v>
      </c>
      <c r="I939" s="125">
        <v>0</v>
      </c>
      <c r="J939" s="125">
        <v>0</v>
      </c>
      <c r="K939" s="125">
        <v>0</v>
      </c>
      <c r="L939" s="125">
        <v>0</v>
      </c>
      <c r="M939" s="123">
        <v>0</v>
      </c>
      <c r="N939" s="111"/>
      <c r="O939" s="111"/>
    </row>
    <row r="940" spans="2:15" s="230" customFormat="1" ht="30" x14ac:dyDescent="0.25">
      <c r="B940" s="232" t="s">
        <v>628</v>
      </c>
      <c r="C940" s="229" t="s">
        <v>1189</v>
      </c>
      <c r="D940" s="227">
        <f>SUM(E940:L940)</f>
        <v>14</v>
      </c>
      <c r="E940" s="125">
        <v>11</v>
      </c>
      <c r="F940" s="125">
        <v>0</v>
      </c>
      <c r="G940" s="125">
        <v>0</v>
      </c>
      <c r="H940" s="125">
        <v>0</v>
      </c>
      <c r="I940" s="125">
        <v>3</v>
      </c>
      <c r="J940" s="125">
        <v>0</v>
      </c>
      <c r="K940" s="125">
        <v>0</v>
      </c>
      <c r="L940" s="125">
        <v>0</v>
      </c>
      <c r="M940" s="123">
        <v>1</v>
      </c>
      <c r="N940" s="237"/>
      <c r="O940" s="237"/>
    </row>
    <row r="941" spans="2:15" ht="60" x14ac:dyDescent="0.25">
      <c r="B941" s="35" t="s">
        <v>628</v>
      </c>
      <c r="C941" s="76" t="s">
        <v>626</v>
      </c>
      <c r="D941" s="2">
        <f>SUM(E941:L941)</f>
        <v>89</v>
      </c>
      <c r="E941" s="125">
        <v>81</v>
      </c>
      <c r="F941" s="125">
        <v>0</v>
      </c>
      <c r="G941" s="125">
        <v>0</v>
      </c>
      <c r="H941" s="125">
        <v>0</v>
      </c>
      <c r="I941" s="125">
        <v>8</v>
      </c>
      <c r="J941" s="125">
        <v>0</v>
      </c>
      <c r="K941" s="125">
        <v>0</v>
      </c>
      <c r="L941" s="125">
        <v>0</v>
      </c>
      <c r="M941" s="123">
        <v>10</v>
      </c>
      <c r="N941" s="153" t="str">
        <f>IF((D941&gt;=D940)*AND(E941&gt;=E940)*AND(F941&gt;=F940)*AND(G941&gt;=G940)*AND(H941&gt;=H940)*AND(I941&gt;=I940)*AND(J941&gt;=J940)*AND(K941&gt;=K940)*AND(L941&gt;=L940)*AND(M941&gt;=M940),"Выполнено","ПРОВЕРИТЬ (количество членов общественных палат и советов, как правило, в разы больше количества самих общественных палат и советов)")</f>
        <v>Выполнено</v>
      </c>
      <c r="O941" s="237"/>
    </row>
    <row r="942" spans="2:15" s="19" customFormat="1" x14ac:dyDescent="0.25">
      <c r="B942" s="24" t="s">
        <v>631</v>
      </c>
      <c r="C942" s="6" t="s">
        <v>8</v>
      </c>
      <c r="D942" s="170"/>
      <c r="E942" s="171"/>
      <c r="F942" s="171"/>
      <c r="G942" s="171"/>
      <c r="H942" s="171"/>
      <c r="I942" s="171"/>
      <c r="J942" s="171"/>
      <c r="K942" s="171"/>
      <c r="L942" s="171"/>
      <c r="M942" s="171"/>
      <c r="N942" s="122"/>
      <c r="O942" s="71"/>
    </row>
    <row r="943" spans="2:15" s="19" customFormat="1" ht="60" x14ac:dyDescent="0.25">
      <c r="B943" s="33" t="s">
        <v>65</v>
      </c>
      <c r="C943" s="229" t="s">
        <v>1193</v>
      </c>
      <c r="D943" s="2">
        <f>SUM(E943:L943)</f>
        <v>3</v>
      </c>
      <c r="E943" s="148">
        <v>1</v>
      </c>
      <c r="F943" s="148">
        <v>1</v>
      </c>
      <c r="G943" s="148">
        <v>0</v>
      </c>
      <c r="H943" s="148">
        <v>0</v>
      </c>
      <c r="I943" s="148">
        <v>1</v>
      </c>
      <c r="J943" s="148">
        <v>0</v>
      </c>
      <c r="K943" s="148">
        <v>0</v>
      </c>
      <c r="L943" s="148">
        <v>0</v>
      </c>
      <c r="M943" s="148">
        <v>1</v>
      </c>
      <c r="N943" s="153" t="str">
        <f>IF((D943&lt;=D$11)*AND(E943&lt;=E$11)*AND(F943&lt;=F$11)*AND(G943&lt;=G$11)*AND(H943&lt;=H$11)*AND(I943&lt;=I$11)*AND(J943&lt;=J$11)*AND(K943&lt;=K$11)*AND(L943&lt;=L$11)*AND(M943&lt;=M$11),"Выполнено","ПРОВЕРИТЬ (таких муниципальных образований не может быть больше их общего числа)")</f>
        <v>Выполнено</v>
      </c>
      <c r="O943" s="239" t="str">
        <f>IF((E943&gt;=((F943+G943)/3000))*AND(J943&gt;=(K943/100)),"   ","Подсказка - если есть поселения с ТОСами, значит есть и районы с ТОСами")</f>
        <v xml:space="preserve">   </v>
      </c>
    </row>
    <row r="944" spans="2:15" s="19" customFormat="1" ht="60" x14ac:dyDescent="0.25">
      <c r="B944" s="100" t="s">
        <v>632</v>
      </c>
      <c r="C944" s="76" t="s">
        <v>629</v>
      </c>
      <c r="D944" s="2">
        <f>SUM(E944:L944)</f>
        <v>1</v>
      </c>
      <c r="E944" s="148">
        <v>0</v>
      </c>
      <c r="F944" s="148">
        <v>0</v>
      </c>
      <c r="G944" s="148">
        <v>0</v>
      </c>
      <c r="H944" s="148">
        <v>0</v>
      </c>
      <c r="I944" s="148">
        <v>1</v>
      </c>
      <c r="J944" s="148">
        <v>0</v>
      </c>
      <c r="K944" s="148">
        <v>0</v>
      </c>
      <c r="L944" s="148">
        <v>0</v>
      </c>
      <c r="M944" s="148">
        <v>1</v>
      </c>
      <c r="N944" s="235"/>
      <c r="O944" s="239" t="str">
        <f>IF(((D944&lt;=D943)*AND(E944&lt;=E943)*AND(F944&lt;=F943)*AND(G944&lt;=G943)*AND(H944&lt;=H943)*AND(I944&lt;=I943)*AND(J944&lt;=J943)*AND(K944&lt;=K943)*AND(L944&lt;=L943)*AND(M944&lt;=M943)),"   ","Подсказка - ТОСов со статусом юридических лиц обычно меньше чем всех ТОСов")</f>
        <v xml:space="preserve">   </v>
      </c>
    </row>
    <row r="945" spans="2:15" s="19" customFormat="1" ht="45" x14ac:dyDescent="0.25">
      <c r="B945" s="264" t="s">
        <v>1501</v>
      </c>
      <c r="C945" s="265" t="s">
        <v>1505</v>
      </c>
      <c r="D945" s="227">
        <f>SUM(E945:L945)</f>
        <v>0</v>
      </c>
      <c r="E945" s="121">
        <v>0</v>
      </c>
      <c r="F945" s="121">
        <v>0</v>
      </c>
      <c r="G945" s="121">
        <v>0</v>
      </c>
      <c r="H945" s="121">
        <v>0</v>
      </c>
      <c r="I945" s="121">
        <v>0</v>
      </c>
      <c r="J945" s="121">
        <v>0</v>
      </c>
      <c r="K945" s="121">
        <v>0</v>
      </c>
      <c r="L945" s="121">
        <v>0</v>
      </c>
      <c r="M945" s="148">
        <v>0</v>
      </c>
      <c r="N945" s="153" t="str">
        <f>IF((D945&lt;=D183)*AND(E945&lt;=E183)*AND(F945&lt;=F183)*AND(G945&lt;=G183)*AND(H945&lt;=H183)*AND(I945&lt;=I183)*AND(J945&lt;=J183)*AND(K945&lt;=K183)*AND(L945&lt;=L183)*AND(M945&lt;=M183),"Выполнено","ПРОВЕРИТЬ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5" s="239" t="str">
        <f>IF(((D945=0)),"   ","Нужно заполнить пункт 63 текстовой части - о ТОСах, использующих бюджетные средства по соглашениям с муниципалитетами")</f>
        <v xml:space="preserve">   </v>
      </c>
    </row>
    <row r="946" spans="2:15" s="19" customFormat="1" ht="75" x14ac:dyDescent="0.25">
      <c r="B946" s="264" t="s">
        <v>1502</v>
      </c>
      <c r="C946" s="265" t="s">
        <v>1506</v>
      </c>
      <c r="D946" s="227">
        <f>SUM(E946:L946)</f>
        <v>0</v>
      </c>
      <c r="E946" s="121">
        <v>0</v>
      </c>
      <c r="F946" s="121">
        <v>0</v>
      </c>
      <c r="G946" s="121">
        <v>0</v>
      </c>
      <c r="H946" s="121">
        <v>0</v>
      </c>
      <c r="I946" s="121">
        <v>0</v>
      </c>
      <c r="J946" s="121">
        <v>0</v>
      </c>
      <c r="K946" s="121">
        <v>0</v>
      </c>
      <c r="L946" s="121">
        <v>0</v>
      </c>
      <c r="M946" s="148">
        <v>0</v>
      </c>
      <c r="N946" s="153" t="str">
        <f>IF((D946&lt;=D213)*AND(E946&lt;=E213)*AND(F946&lt;=F213)*AND(G946&lt;=G213)*AND(H946&lt;=H213)*AND(I946&lt;=I213)*AND(J946&lt;=J213)*AND(K946&lt;=K213)*AND(L946&lt;=L213)*AND(M946&lt;=M213),"Выполнено","ПРОВЕРИТЬ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6" s="239" t="str">
        <f>IF(((D946=0)),"   ","Нужно заполнить пункт 63 текстовой части - о ТОСах, использующих бюджетные средства по соглашениям с муниципалитетами")</f>
        <v xml:space="preserve">   </v>
      </c>
    </row>
    <row r="947" spans="2:15" s="39" customFormat="1" ht="45" x14ac:dyDescent="0.25">
      <c r="B947" s="25" t="s">
        <v>1507</v>
      </c>
      <c r="C947" s="229" t="s">
        <v>1192</v>
      </c>
      <c r="D947" s="227">
        <f>SUM(D948:D950)</f>
        <v>2</v>
      </c>
      <c r="E947" s="122"/>
      <c r="F947" s="122"/>
      <c r="G947" s="122"/>
      <c r="H947" s="122"/>
      <c r="I947" s="122"/>
      <c r="J947" s="122"/>
      <c r="K947" s="122"/>
      <c r="L947" s="122"/>
      <c r="M947" s="122"/>
      <c r="N947" s="111"/>
      <c r="O947" s="235"/>
    </row>
    <row r="948" spans="2:15" s="39" customFormat="1" ht="30" x14ac:dyDescent="0.25">
      <c r="B948" s="25" t="s">
        <v>1508</v>
      </c>
      <c r="C948" s="230" t="s">
        <v>1488</v>
      </c>
      <c r="D948" s="227">
        <f>SUM(E948:L948)</f>
        <v>2</v>
      </c>
      <c r="E948" s="146"/>
      <c r="F948" s="123">
        <v>1</v>
      </c>
      <c r="G948" s="123">
        <v>0</v>
      </c>
      <c r="H948" s="123">
        <v>0</v>
      </c>
      <c r="I948" s="123">
        <v>1</v>
      </c>
      <c r="J948" s="122"/>
      <c r="K948" s="122"/>
      <c r="L948" s="122"/>
      <c r="M948" s="283">
        <v>1</v>
      </c>
      <c r="N948" s="153" t="str">
        <f>IF((F948&gt;=F943)*AND(G948&gt;=G943)*AND(H948&gt;=H943)*AND(I948&gt;=I943),"Выполнено","ОШИБКА (ТОСов в муниципальных образованиях не может быть меньше чем муниципальных образований соответствующего вида с ТОСами)")</f>
        <v>Выполнено</v>
      </c>
      <c r="O948" s="235"/>
    </row>
    <row r="949" spans="2:15" s="48" customFormat="1" x14ac:dyDescent="0.25">
      <c r="B949" s="25" t="s">
        <v>1509</v>
      </c>
      <c r="C949" s="260" t="s">
        <v>1489</v>
      </c>
      <c r="D949" s="227">
        <f>SUM(E949:L949)</f>
        <v>0</v>
      </c>
      <c r="E949" s="123">
        <v>0</v>
      </c>
      <c r="F949" s="122"/>
      <c r="G949" s="122"/>
      <c r="H949" s="122"/>
      <c r="I949" s="122"/>
      <c r="J949" s="122"/>
      <c r="K949" s="122"/>
      <c r="L949" s="122"/>
      <c r="M949" s="127"/>
      <c r="N949" s="237"/>
      <c r="O949" s="235"/>
    </row>
    <row r="950" spans="2:15" s="48" customFormat="1" ht="45" x14ac:dyDescent="0.25">
      <c r="B950" s="25" t="s">
        <v>1510</v>
      </c>
      <c r="C950" s="260" t="s">
        <v>1499</v>
      </c>
      <c r="D950" s="227">
        <f>SUM(E950:L950)</f>
        <v>0</v>
      </c>
      <c r="E950" s="122"/>
      <c r="F950" s="122"/>
      <c r="G950" s="122"/>
      <c r="H950" s="122"/>
      <c r="I950" s="122"/>
      <c r="J950" s="122"/>
      <c r="K950" s="125">
        <v>0</v>
      </c>
      <c r="L950" s="125">
        <v>0</v>
      </c>
      <c r="M950" s="123">
        <v>0</v>
      </c>
      <c r="N950" s="153" t="str">
        <f>IF((K950&gt;=K943)*AND(L950&gt;=L943)*AND(M950&gt;=M943),"Выполнено","ОШИБКА (ТОСов в муниципальных образованиях не может быть меньше чем муниципальных образований соответствующего вида с ТОСами)")</f>
        <v>ОШИБКА (ТОСов в муниципальных образованиях не может быть меньше чем муниципальных образований соответствующего вида с ТОСами)</v>
      </c>
      <c r="O950" s="291" t="s">
        <v>1625</v>
      </c>
    </row>
    <row r="951" spans="2:15" s="48" customFormat="1" ht="30" x14ac:dyDescent="0.25">
      <c r="B951" s="25" t="s">
        <v>747</v>
      </c>
      <c r="C951" s="76" t="s">
        <v>630</v>
      </c>
      <c r="D951" s="227">
        <f>SUM(D952:D954)</f>
        <v>1</v>
      </c>
      <c r="E951" s="122"/>
      <c r="F951" s="122"/>
      <c r="G951" s="122"/>
      <c r="H951" s="122"/>
      <c r="I951" s="122"/>
      <c r="J951" s="122"/>
      <c r="K951" s="122"/>
      <c r="L951" s="122"/>
      <c r="M951" s="122"/>
      <c r="N951" s="111"/>
      <c r="O951" s="235"/>
    </row>
    <row r="952" spans="2:15" s="39" customFormat="1" ht="30" x14ac:dyDescent="0.25">
      <c r="B952" s="25" t="s">
        <v>1511</v>
      </c>
      <c r="C952" s="230" t="s">
        <v>1488</v>
      </c>
      <c r="D952" s="227">
        <f>SUM(E952:L952)</f>
        <v>1</v>
      </c>
      <c r="E952" s="146"/>
      <c r="F952" s="123">
        <v>0</v>
      </c>
      <c r="G952" s="123">
        <v>0</v>
      </c>
      <c r="H952" s="123">
        <v>0</v>
      </c>
      <c r="I952" s="123">
        <v>1</v>
      </c>
      <c r="J952" s="122"/>
      <c r="K952" s="122"/>
      <c r="L952" s="122"/>
      <c r="M952" s="283">
        <v>1</v>
      </c>
      <c r="N952" s="153" t="str">
        <f>IF((F952&gt;=F944)*AND(G952&gt;=G944)*AND(H952&gt;=H944)*AND(I952&gt;=I944),"Выполнено","ОШИБКА (ТОСов в муниципальных образованиях не может быть меньше чем муниципальных образований соответствующего вида с ТОСами)")</f>
        <v>Выполнено</v>
      </c>
      <c r="O952" s="235"/>
    </row>
    <row r="953" spans="2:15" s="48" customFormat="1" x14ac:dyDescent="0.25">
      <c r="B953" s="25" t="s">
        <v>1512</v>
      </c>
      <c r="C953" s="260" t="s">
        <v>1489</v>
      </c>
      <c r="D953" s="227">
        <f>SUM(E953:L953)</f>
        <v>0</v>
      </c>
      <c r="E953" s="123">
        <v>0</v>
      </c>
      <c r="F953" s="122"/>
      <c r="G953" s="122"/>
      <c r="H953" s="122"/>
      <c r="I953" s="122"/>
      <c r="J953" s="122"/>
      <c r="K953" s="122"/>
      <c r="L953" s="122"/>
      <c r="M953" s="127"/>
      <c r="N953" s="237"/>
      <c r="O953" s="235"/>
    </row>
    <row r="954" spans="2:15" s="39" customFormat="1" ht="45" x14ac:dyDescent="0.25">
      <c r="B954" s="25" t="s">
        <v>1513</v>
      </c>
      <c r="C954" s="260" t="s">
        <v>1499</v>
      </c>
      <c r="D954" s="227">
        <f>SUM(E954:L954)</f>
        <v>0</v>
      </c>
      <c r="E954" s="122"/>
      <c r="F954" s="122"/>
      <c r="G954" s="122"/>
      <c r="H954" s="122"/>
      <c r="I954" s="122"/>
      <c r="J954" s="122"/>
      <c r="K954" s="125">
        <v>0</v>
      </c>
      <c r="L954" s="125">
        <v>0</v>
      </c>
      <c r="M954" s="125">
        <v>0</v>
      </c>
      <c r="N954" s="153" t="str">
        <f>IF((K954&gt;=K944)*AND(L954&gt;=L944)*AND(M954&gt;=M944),"Выполнено","ОШИБКА (ТОСов в муниципальных образованиях не может быть меньше чем муниципальных образований соответствующего вида с ТОСами)")</f>
        <v>ОШИБКА (ТОСов в муниципальных образованиях не может быть меньше чем муниципальных образований соответствующего вида с ТОСами)</v>
      </c>
      <c r="O954" s="291" t="s">
        <v>1625</v>
      </c>
    </row>
    <row r="955" spans="2:15" ht="60" x14ac:dyDescent="0.25">
      <c r="B955" s="102" t="s">
        <v>633</v>
      </c>
      <c r="C955" s="277" t="s">
        <v>1611</v>
      </c>
      <c r="D955" s="2">
        <f>SUM(E955:L955)</f>
        <v>0</v>
      </c>
      <c r="E955" s="121"/>
      <c r="F955" s="121"/>
      <c r="G955" s="121"/>
      <c r="H955" s="121"/>
      <c r="I955" s="121"/>
      <c r="J955" s="121"/>
      <c r="K955" s="121"/>
      <c r="L955" s="121"/>
      <c r="M955" s="125">
        <v>0</v>
      </c>
      <c r="N955" s="153" t="str">
        <f>IF((D955&lt;=D943)*AND(E955&lt;=E943)*AND(F955&lt;=F943)*AND(G955&lt;=G943)*AND(H955&lt;=H943)*AND(I955&lt;=I943)*AND(J955&lt;=J943)*AND(K955&lt;=K943)*AND(L955&lt;=L943)*AND(M955&lt;=M943),"Выполнено","ПРОВЕРИТЬ (таких муниципальных образований не может быть больше  числа муниципальных образований с ТОСами)")</f>
        <v>Выполнено</v>
      </c>
      <c r="O955" s="239" t="str">
        <f>IF(((D955=0)),"   ","Нужно заполнить пункт 63 текстовой части - о ТОСах, использующих бюджетные средства по соглашениям с муниципалитетами")</f>
        <v xml:space="preserve">   </v>
      </c>
    </row>
    <row r="956" spans="2:15" ht="45" x14ac:dyDescent="0.25">
      <c r="B956" s="47" t="s">
        <v>747</v>
      </c>
      <c r="C956" s="149" t="s">
        <v>243</v>
      </c>
      <c r="D956" s="2">
        <f>SUM(E956:L956)</f>
        <v>0</v>
      </c>
      <c r="E956" s="125">
        <v>0</v>
      </c>
      <c r="F956" s="125">
        <v>0</v>
      </c>
      <c r="G956" s="125">
        <v>0</v>
      </c>
      <c r="H956" s="125">
        <v>0</v>
      </c>
      <c r="I956" s="125">
        <v>0</v>
      </c>
      <c r="J956" s="125">
        <v>0</v>
      </c>
      <c r="K956" s="125">
        <v>0</v>
      </c>
      <c r="L956" s="125">
        <v>0</v>
      </c>
      <c r="M956" s="125">
        <v>0</v>
      </c>
      <c r="N956" s="153" t="str">
        <f>IF((D955&lt;=D956)*AND(E955&lt;=E956)*AND(F955&lt;=F956)*AND(G955&lt;=G956)*AND(H955&lt;=H956)*AND(I955&lt;=I956)*AND(J955&lt;=J956)*AND(K955&lt;=K956)*AND(L955&lt;=L956)*AND(M955&lt;=M956),"Выполнено","ОШИБКА (ТОСов, сотрудничающих с муниципалитетами, не может быть меньше чем муниципалитетов, сотрудничающих с ТОСами)")</f>
        <v>Выполнено</v>
      </c>
      <c r="O956" s="235"/>
    </row>
    <row r="957" spans="2:15" x14ac:dyDescent="0.25">
      <c r="B957" s="24" t="s">
        <v>634</v>
      </c>
      <c r="C957" s="6" t="s">
        <v>27</v>
      </c>
      <c r="D957" s="49"/>
      <c r="E957" s="122"/>
      <c r="F957" s="122"/>
      <c r="G957" s="122"/>
      <c r="H957" s="122"/>
      <c r="I957" s="122"/>
      <c r="J957" s="122"/>
      <c r="K957" s="122"/>
      <c r="L957" s="122"/>
      <c r="M957" s="122"/>
      <c r="N957" s="112"/>
      <c r="O957" s="235"/>
    </row>
    <row r="958" spans="2:15" s="230" customFormat="1" ht="30" x14ac:dyDescent="0.25">
      <c r="B958" s="261" t="s">
        <v>636</v>
      </c>
      <c r="C958" s="278" t="s">
        <v>1609</v>
      </c>
      <c r="D958" s="51"/>
      <c r="E958" s="122"/>
      <c r="F958" s="122"/>
      <c r="G958" s="122"/>
      <c r="H958" s="122"/>
      <c r="I958" s="122"/>
      <c r="J958" s="122"/>
      <c r="K958" s="122"/>
      <c r="L958" s="122"/>
      <c r="M958" s="122"/>
      <c r="N958" s="112"/>
      <c r="O958" s="235"/>
    </row>
    <row r="959" spans="2:15" s="48" customFormat="1" x14ac:dyDescent="0.25">
      <c r="B959" s="25" t="s">
        <v>1490</v>
      </c>
      <c r="C959" s="260" t="s">
        <v>1493</v>
      </c>
      <c r="D959" s="2">
        <f>SUM(E959:L959)</f>
        <v>0</v>
      </c>
      <c r="E959" s="125">
        <v>0</v>
      </c>
      <c r="F959" s="125">
        <v>0</v>
      </c>
      <c r="G959" s="125">
        <v>0</v>
      </c>
      <c r="H959" s="125">
        <v>0</v>
      </c>
      <c r="I959" s="125">
        <v>0</v>
      </c>
      <c r="J959" s="125">
        <v>0</v>
      </c>
      <c r="K959" s="125">
        <v>0</v>
      </c>
      <c r="L959" s="125">
        <v>0</v>
      </c>
      <c r="M959" s="125">
        <v>0</v>
      </c>
      <c r="N959" s="153" t="str">
        <f>IF((D959&lt;=D$11)*AND(E959&lt;=E$11)*AND(F959&lt;=F$11)*AND(G959&lt;=G$11)*AND(H959&lt;=H$11)*AND(I959&lt;=I$11)*AND(J959&lt;=J$11)*AND(K959&lt;=K$11)*AND(L959&lt;=L$11)*AND(M959&lt;=M$11),"Выполнено","ПРОВЕРИТЬ (таких муниципальных образований не может быть больше их общего числа)")</f>
        <v>Выполнено</v>
      </c>
      <c r="O959" s="235"/>
    </row>
    <row r="960" spans="2:15" ht="30" x14ac:dyDescent="0.25">
      <c r="B960" s="25" t="s">
        <v>1491</v>
      </c>
      <c r="C960" s="278" t="s">
        <v>1610</v>
      </c>
      <c r="D960" s="2">
        <f>SUM(E960:L960)</f>
        <v>0</v>
      </c>
      <c r="E960" s="125">
        <v>0</v>
      </c>
      <c r="F960" s="125">
        <v>0</v>
      </c>
      <c r="G960" s="125">
        <v>0</v>
      </c>
      <c r="H960" s="125">
        <v>0</v>
      </c>
      <c r="I960" s="125">
        <v>0</v>
      </c>
      <c r="J960" s="125">
        <v>0</v>
      </c>
      <c r="K960" s="125">
        <v>0</v>
      </c>
      <c r="L960" s="125">
        <v>0</v>
      </c>
      <c r="M960" s="125">
        <v>0</v>
      </c>
      <c r="N960" s="153" t="str">
        <f>IF((D960&lt;=D$11)*AND(E960&lt;=E$11)*AND(F960&lt;=F$11)*AND(G960&lt;=G$11)*AND(H960&lt;=H$11)*AND(I960&lt;=I$11)*AND(J960&lt;=J$11)*AND(K960&lt;=K$11)*AND(L960&lt;=L$11)*AND(M960&lt;=M$11),"Выполнено","ПРОВЕРИТЬ (таких муниципальных образований не может быть больше их общего числа)")</f>
        <v>Выполнено</v>
      </c>
      <c r="O960" s="239" t="str">
        <f>IF((E960&gt;=((F960+G960)/3000))*AND(J960&gt;=(K960/100)),"   ","Подсказка - если есть поселения со старостами, значит есть и районы со старостами")</f>
        <v xml:space="preserve">   </v>
      </c>
    </row>
    <row r="961" spans="2:15" s="230" customFormat="1" ht="30" x14ac:dyDescent="0.25">
      <c r="B961" s="25" t="s">
        <v>1492</v>
      </c>
      <c r="C961" s="260" t="s">
        <v>1504</v>
      </c>
      <c r="D961" s="227">
        <f>SUM(E961:L961)</f>
        <v>0</v>
      </c>
      <c r="E961" s="125">
        <v>0</v>
      </c>
      <c r="F961" s="125">
        <v>0</v>
      </c>
      <c r="G961" s="125">
        <v>0</v>
      </c>
      <c r="H961" s="125">
        <v>0</v>
      </c>
      <c r="I961" s="125">
        <v>0</v>
      </c>
      <c r="J961" s="125">
        <v>0</v>
      </c>
      <c r="K961" s="125">
        <v>0</v>
      </c>
      <c r="L961" s="125">
        <v>0</v>
      </c>
      <c r="M961" s="125">
        <v>0</v>
      </c>
      <c r="N961" s="237"/>
      <c r="O961" s="239" t="str">
        <f>IF((D961&lt;=D960)*AND(E961&lt;=E960)*AND(F961&lt;=F960)*AND(G961&lt;=G960)*AND(H961&lt;=H960)*AND(I961&lt;=I960)*AND(J961&lt;=J960)*AND(K961&lt;=K960)*AND(L961&lt;=L960)*AND(M961&lt;=M960),"   ","Подсказка - вряд ли таких старост больше чем действующих старост")</f>
        <v xml:space="preserve">   </v>
      </c>
    </row>
    <row r="962" spans="2:15" s="39" customFormat="1" ht="45" x14ac:dyDescent="0.25">
      <c r="B962" s="25" t="s">
        <v>635</v>
      </c>
      <c r="C962" s="41" t="s">
        <v>271</v>
      </c>
      <c r="D962" s="2">
        <f>SUM(D963:D965)</f>
        <v>0</v>
      </c>
      <c r="E962" s="122"/>
      <c r="F962" s="122"/>
      <c r="G962" s="122"/>
      <c r="H962" s="122"/>
      <c r="I962" s="122"/>
      <c r="J962" s="122"/>
      <c r="K962" s="122"/>
      <c r="L962" s="122"/>
      <c r="M962" s="122"/>
      <c r="N962" s="111"/>
      <c r="O962" s="235"/>
    </row>
    <row r="963" spans="2:15" s="48" customFormat="1" ht="30" x14ac:dyDescent="0.25">
      <c r="B963" s="25" t="s">
        <v>1494</v>
      </c>
      <c r="C963" s="48" t="s">
        <v>1488</v>
      </c>
      <c r="D963" s="2">
        <f>SUM(E963:L963)</f>
        <v>0</v>
      </c>
      <c r="E963" s="146"/>
      <c r="F963" s="125">
        <v>0</v>
      </c>
      <c r="G963" s="125">
        <v>0</v>
      </c>
      <c r="H963" s="125">
        <v>0</v>
      </c>
      <c r="I963" s="125">
        <v>0</v>
      </c>
      <c r="J963" s="122"/>
      <c r="K963" s="122"/>
      <c r="L963" s="122"/>
      <c r="M963" s="283">
        <v>0</v>
      </c>
      <c r="N963" s="153" t="str">
        <f>IF((F963&gt;=F960)*AND(G963&gt;=G960)*AND(H963&gt;=H960)*AND(I963&gt;=I960),"Выполнено","ОШИБКА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3" s="235"/>
    </row>
    <row r="964" spans="2:15" s="48" customFormat="1" x14ac:dyDescent="0.25">
      <c r="B964" s="25" t="s">
        <v>1495</v>
      </c>
      <c r="C964" s="260" t="s">
        <v>1489</v>
      </c>
      <c r="D964" s="2">
        <f>SUM(E964:L964)</f>
        <v>0</v>
      </c>
      <c r="E964" s="125">
        <v>0</v>
      </c>
      <c r="F964" s="122"/>
      <c r="G964" s="122"/>
      <c r="H964" s="122"/>
      <c r="I964" s="122"/>
      <c r="J964" s="122"/>
      <c r="K964" s="122"/>
      <c r="L964" s="122"/>
      <c r="M964" s="127"/>
      <c r="N964" s="237"/>
      <c r="O964" s="111"/>
    </row>
    <row r="965" spans="2:15" s="39" customFormat="1" ht="45" x14ac:dyDescent="0.25">
      <c r="B965" s="25" t="s">
        <v>1496</v>
      </c>
      <c r="C965" s="260" t="s">
        <v>1499</v>
      </c>
      <c r="D965" s="2">
        <f>SUM(E965:L965)</f>
        <v>0</v>
      </c>
      <c r="E965" s="122"/>
      <c r="F965" s="122"/>
      <c r="G965" s="122"/>
      <c r="H965" s="122"/>
      <c r="I965" s="122"/>
      <c r="J965" s="122"/>
      <c r="K965" s="125">
        <v>0</v>
      </c>
      <c r="L965" s="125">
        <v>0</v>
      </c>
      <c r="M965" s="125">
        <v>0</v>
      </c>
      <c r="N965" s="153" t="str">
        <f>IF((K965&gt;=K960)*AND(L965&gt;=L960)*AND(M965&gt;=M960),"Выполнено","ОШИБКА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5" s="111"/>
    </row>
    <row r="966" spans="2:15" s="230" customFormat="1" ht="60" x14ac:dyDescent="0.25">
      <c r="B966" s="25" t="s">
        <v>637</v>
      </c>
      <c r="C966" s="260" t="s">
        <v>1503</v>
      </c>
      <c r="D966" s="227">
        <f>SUM(D967:D969)</f>
        <v>0</v>
      </c>
      <c r="E966" s="122"/>
      <c r="F966" s="122"/>
      <c r="G966" s="122"/>
      <c r="H966" s="122"/>
      <c r="I966" s="122"/>
      <c r="J966" s="122"/>
      <c r="K966" s="122"/>
      <c r="L966" s="122"/>
      <c r="M966" s="122"/>
      <c r="N966" s="237"/>
      <c r="O966" s="263"/>
    </row>
    <row r="967" spans="2:15" s="230" customFormat="1" ht="30" x14ac:dyDescent="0.25">
      <c r="B967" s="282" t="s">
        <v>1620</v>
      </c>
      <c r="C967" s="230" t="s">
        <v>1488</v>
      </c>
      <c r="D967" s="227">
        <f>SUM(E967:L967)</f>
        <v>0</v>
      </c>
      <c r="E967" s="146"/>
      <c r="F967" s="125">
        <v>0</v>
      </c>
      <c r="G967" s="125">
        <v>0</v>
      </c>
      <c r="H967" s="125">
        <v>0</v>
      </c>
      <c r="I967" s="125">
        <v>0</v>
      </c>
      <c r="J967" s="122"/>
      <c r="K967" s="122"/>
      <c r="L967" s="122"/>
      <c r="M967" s="283">
        <v>0</v>
      </c>
      <c r="N967" s="237"/>
      <c r="O967" s="239" t="str">
        <f>IF((F967&lt;=F963)*AND(G967&lt;=G963)*AND(H967&lt;=H963)*AND(I967&lt;=I963),"   ","Подсказка - вряд ли таких старост больше чем действующих старост")</f>
        <v xml:space="preserve">   </v>
      </c>
    </row>
    <row r="968" spans="2:15" s="230" customFormat="1" x14ac:dyDescent="0.25">
      <c r="B968" s="282" t="s">
        <v>1621</v>
      </c>
      <c r="C968" s="260" t="s">
        <v>1489</v>
      </c>
      <c r="D968" s="227">
        <f>SUM(E968:L968)</f>
        <v>0</v>
      </c>
      <c r="E968" s="125">
        <v>0</v>
      </c>
      <c r="F968" s="122"/>
      <c r="G968" s="122"/>
      <c r="H968" s="122"/>
      <c r="I968" s="122"/>
      <c r="J968" s="122"/>
      <c r="K968" s="122"/>
      <c r="L968" s="122"/>
      <c r="M968" s="127"/>
      <c r="N968" s="237"/>
      <c r="O968" s="263"/>
    </row>
    <row r="969" spans="2:15" s="230" customFormat="1" ht="45" x14ac:dyDescent="0.25">
      <c r="B969" s="282" t="s">
        <v>1622</v>
      </c>
      <c r="C969" s="260" t="s">
        <v>1499</v>
      </c>
      <c r="D969" s="227">
        <f>SUM(E969:L969)</f>
        <v>0</v>
      </c>
      <c r="E969" s="122"/>
      <c r="F969" s="122"/>
      <c r="G969" s="122"/>
      <c r="H969" s="122"/>
      <c r="I969" s="122"/>
      <c r="J969" s="122"/>
      <c r="K969" s="125">
        <v>0</v>
      </c>
      <c r="L969" s="125">
        <v>0</v>
      </c>
      <c r="M969" s="125">
        <v>0</v>
      </c>
      <c r="N969" s="237"/>
      <c r="O969" s="239" t="str">
        <f>IF((K969&lt;=K965)*AND(L969&lt;=L965)*AND(M969&lt;=M965),"   ","Подсказка - вряд ли таких старост больше чем действующих старост")</f>
        <v xml:space="preserve">   </v>
      </c>
    </row>
    <row r="970" spans="2:15" s="230" customFormat="1" x14ac:dyDescent="0.25">
      <c r="B970" s="22"/>
      <c r="M970" s="17"/>
      <c r="N970" s="38"/>
      <c r="O970" s="38"/>
    </row>
    <row r="971" spans="2:15" s="48" customFormat="1" x14ac:dyDescent="0.25">
      <c r="B971" s="300" t="s">
        <v>638</v>
      </c>
      <c r="C971" s="301"/>
      <c r="D971" s="301"/>
      <c r="E971" s="301"/>
      <c r="F971" s="301"/>
      <c r="G971" s="301"/>
      <c r="H971" s="301"/>
      <c r="I971" s="301"/>
      <c r="J971" s="301"/>
      <c r="K971" s="301"/>
      <c r="L971" s="301"/>
      <c r="M971" s="301"/>
      <c r="N971" s="301"/>
      <c r="O971" s="302"/>
    </row>
    <row r="972" spans="2:15" s="48" customFormat="1" x14ac:dyDescent="0.25">
      <c r="B972" s="262" t="s">
        <v>1</v>
      </c>
      <c r="C972" s="297" t="s">
        <v>1626</v>
      </c>
      <c r="D972" s="298"/>
      <c r="E972" s="298"/>
      <c r="F972" s="298"/>
      <c r="G972" s="298"/>
      <c r="H972" s="298" t="s">
        <v>1627</v>
      </c>
      <c r="I972" s="298"/>
      <c r="J972" s="298"/>
      <c r="K972" s="298"/>
      <c r="L972" s="298"/>
      <c r="M972" s="298"/>
      <c r="N972" s="298"/>
      <c r="O972" s="299"/>
    </row>
    <row r="973" spans="2:15" s="230" customFormat="1" x14ac:dyDescent="0.25">
      <c r="B973" s="262" t="s">
        <v>1497</v>
      </c>
      <c r="C973" s="297" t="s">
        <v>1628</v>
      </c>
      <c r="D973" s="298"/>
      <c r="E973" s="298"/>
      <c r="F973" s="298"/>
      <c r="G973" s="298"/>
      <c r="H973" s="298" t="s">
        <v>1629</v>
      </c>
      <c r="I973" s="298"/>
      <c r="J973" s="298"/>
      <c r="K973" s="298"/>
      <c r="L973" s="298"/>
      <c r="M973" s="298"/>
      <c r="N973" s="298"/>
      <c r="O973" s="299"/>
    </row>
    <row r="974" spans="2:15" s="230" customFormat="1" x14ac:dyDescent="0.25">
      <c r="B974" s="262" t="s">
        <v>460</v>
      </c>
      <c r="C974" s="297" t="s">
        <v>1630</v>
      </c>
      <c r="D974" s="298"/>
      <c r="E974" s="298"/>
      <c r="F974" s="298"/>
      <c r="G974" s="298"/>
      <c r="H974" s="298" t="s">
        <v>1631</v>
      </c>
      <c r="I974" s="298"/>
      <c r="J974" s="298"/>
      <c r="K974" s="298"/>
      <c r="L974" s="298"/>
      <c r="M974" s="298"/>
      <c r="N974" s="298"/>
      <c r="O974" s="299"/>
    </row>
    <row r="975" spans="2:15" s="230" customFormat="1" x14ac:dyDescent="0.25">
      <c r="B975" s="262" t="s">
        <v>461</v>
      </c>
      <c r="C975" s="297" t="s">
        <v>1632</v>
      </c>
      <c r="D975" s="298"/>
      <c r="E975" s="298"/>
      <c r="F975" s="298"/>
      <c r="G975" s="298"/>
      <c r="H975" s="298" t="s">
        <v>1633</v>
      </c>
      <c r="I975" s="298"/>
      <c r="J975" s="298"/>
      <c r="K975" s="298"/>
      <c r="L975" s="298"/>
      <c r="M975" s="298"/>
      <c r="N975" s="298"/>
      <c r="O975" s="299"/>
    </row>
    <row r="976" spans="2:15" s="230" customFormat="1" x14ac:dyDescent="0.25">
      <c r="B976" s="262" t="s">
        <v>1498</v>
      </c>
      <c r="C976" s="297" t="s">
        <v>1500</v>
      </c>
      <c r="D976" s="298"/>
      <c r="E976" s="298"/>
      <c r="F976" s="298"/>
      <c r="G976" s="298"/>
      <c r="H976" s="298" t="s">
        <v>1635</v>
      </c>
      <c r="I976" s="298"/>
      <c r="J976" s="298"/>
      <c r="K976" s="298"/>
      <c r="L976" s="298"/>
      <c r="M976" s="298"/>
      <c r="N976" s="298"/>
      <c r="O976" s="299"/>
    </row>
    <row r="977" spans="2:15" ht="18.75" x14ac:dyDescent="0.25">
      <c r="B977" s="300"/>
      <c r="C977" s="301"/>
      <c r="D977" s="301"/>
      <c r="E977" s="301"/>
      <c r="F977" s="301"/>
      <c r="G977" s="301"/>
      <c r="H977" s="301"/>
      <c r="I977" s="301"/>
      <c r="J977" s="301"/>
      <c r="K977" s="301"/>
      <c r="L977" s="301"/>
      <c r="M977" s="301"/>
      <c r="N977" s="301"/>
      <c r="O977" s="302"/>
    </row>
  </sheetData>
  <mergeCells count="15">
    <mergeCell ref="B5:O5"/>
    <mergeCell ref="D6:J6"/>
    <mergeCell ref="D7:J7"/>
    <mergeCell ref="B971:O971"/>
    <mergeCell ref="C972:G972"/>
    <mergeCell ref="H972:O972"/>
    <mergeCell ref="C976:G976"/>
    <mergeCell ref="H976:O976"/>
    <mergeCell ref="B977:O977"/>
    <mergeCell ref="C973:G973"/>
    <mergeCell ref="H973:O973"/>
    <mergeCell ref="C974:G974"/>
    <mergeCell ref="H974:O974"/>
    <mergeCell ref="C975:G975"/>
    <mergeCell ref="H975:O975"/>
  </mergeCells>
  <conditionalFormatting sqref="E19">
    <cfRule type="expression" dxfId="2" priority="3">
      <formula>"e13&gt;e$9"</formula>
    </cfRule>
    <cfRule type="cellIs" dxfId="1" priority="4" operator="greaterThan">
      <formula>"e9"</formula>
    </cfRule>
    <cfRule type="cellIs" dxfId="0" priority="5" operator="greaterThan">
      <formula>"e9"</formula>
    </cfRule>
  </conditionalFormatting>
  <printOptions horizontalCentered="1"/>
  <pageMargins left="0.39370078740157483" right="0.39370078740157483" top="0.39370078740157483" bottom="0.39370078740157483" header="0" footer="0"/>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workbookViewId="0">
      <selection activeCell="D11" sqref="D11"/>
    </sheetView>
  </sheetViews>
  <sheetFormatPr defaultRowHeight="15" x14ac:dyDescent="0.25"/>
  <sheetData>
    <row r="17" spans="1:1" x14ac:dyDescent="0.25">
      <c r="A17" t="s">
        <v>1624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2020-06-29T01:33:22Z</dcterms:modified>
</cp:coreProperties>
</file>